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10_2015 " sheetId="1" r:id="rId1"/>
    <sheet name="Město_příjmy " sheetId="2" r:id="rId2"/>
    <sheet name="Město_výdaje " sheetId="3" r:id="rId3"/>
    <sheet name="Domov seniorů" sheetId="4" r:id="rId4"/>
    <sheet name="Tereza" sheetId="5" r:id="rId5"/>
    <sheet name="Muzeum" sheetId="6" r:id="rId6"/>
    <sheet name="Knihovna" sheetId="7" r:id="rId7"/>
  </sheets>
  <definedNames/>
  <calcPr fullCalcOnLoad="1"/>
</workbook>
</file>

<file path=xl/sharedStrings.xml><?xml version="1.0" encoding="utf-8"?>
<sst xmlns="http://schemas.openxmlformats.org/spreadsheetml/2006/main" count="1439" uniqueCount="748">
  <si>
    <t>Kraj: Jihomoravský</t>
  </si>
  <si>
    <t>Okres: Břeclav</t>
  </si>
  <si>
    <t>Město: Břeclav</t>
  </si>
  <si>
    <t xml:space="preserve">                    Tabulka doplňujících ukazatelů za období 10/2015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</si>
  <si>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</si>
  <si>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</si>
  <si>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</si>
  <si>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</si>
  <si>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</si>
  <si>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</si>
  <si>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</si>
  <si>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</si>
  <si>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</si>
  <si>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</si>
  <si>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</si>
  <si>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</si>
  <si>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</si>
  <si>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</si>
  <si>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</si>
  <si>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</si>
  <si>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</si>
  <si>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</si>
  <si>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</si>
  <si>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</si>
  <si>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</si>
  <si>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</si>
  <si>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2015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</si>
  <si>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</si>
  <si>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</si>
  <si>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</si>
  <si>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</si>
  <si>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</si>
  <si>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</si>
  <si>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</si>
  <si>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</si>
  <si>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1-10/2015</t>
  </si>
  <si>
    <t>ODBOR ŠKOLSTVÍ, KULT., MLÁDEŽE A SPORTU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</si>
  <si>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</si>
  <si>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</si>
  <si>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</si>
  <si>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</si>
  <si>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</si>
  <si>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>Neinvestič. přij. transfery od krajů - Svatováclavské slavnosti</t>
  </si>
  <si>
    <t>Neinvestič. přij. transfery od krajů - Memoriál Ivana Hlinky CUP 2013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</si>
  <si>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</si>
  <si>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</si>
  <si>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</si>
  <si>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</si>
  <si>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</si>
  <si>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</si>
  <si>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</si>
  <si>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</si>
  <si>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</si>
  <si>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</si>
  <si>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</si>
  <si>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</si>
  <si>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 xml:space="preserve">Ostatní přijaté vratky transferů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</si>
  <si>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</si>
  <si>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</si>
  <si>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</si>
  <si>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</si>
  <si>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</si>
  <si>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</si>
  <si>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</si>
  <si>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</si>
  <si>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</si>
  <si>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</si>
  <si>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</si>
  <si>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</si>
  <si>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</si>
  <si>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pojistné náhrady - ostatní zál. kultury</t>
  </si>
  <si>
    <t>Přijaté neinvestiční dary - na ples</t>
  </si>
  <si>
    <t xml:space="preserve">Přijaté nekapitálové příspěvky 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</si>
  <si>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</si>
  <si>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</si>
  <si>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</si>
  <si>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Ostatní přijaté vratky transferů - využití volného času dětí a mládeže</t>
  </si>
  <si>
    <t xml:space="preserve">Ostat. přij. vratky transferů - ostat. zájmová činnost </t>
  </si>
  <si>
    <t>Ostatní přijaté vratky transferů - finanční vypořádání min. let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</si>
  <si>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</si>
  <si>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</si>
  <si>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</si>
  <si>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</si>
  <si>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</si>
  <si>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</si>
  <si>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dřevin lok. Rytopeky</t>
  </si>
  <si>
    <t xml:space="preserve">Ost. neinv. přij. transfery ze SR </t>
  </si>
  <si>
    <t>Ostat. neinv. přij. transfery ze SR a ESF - aktiv. politika zaměst.</t>
  </si>
  <si>
    <t>Neinv. přij.transf. ze SR - Poznejme naše města - Zámecká věž</t>
  </si>
  <si>
    <t>Neinv. přij.transf. ze SR - IPRM Valtická-regenerace chodníků</t>
  </si>
  <si>
    <t>Neinv. přij. transf. od krajů -Udržování čistoty cyklistických komunikací</t>
  </si>
  <si>
    <t>Neinv. přij. transf. ze SR - IPRM Valtická-regenerace chodníků II. et.</t>
  </si>
  <si>
    <t>Neinv. přij. transf. od mezinár. institucí-Poznejme naše města-Zám. věž.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</si>
  <si>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</si>
  <si>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</si>
  <si>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</si>
  <si>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.</t>
  </si>
  <si>
    <t>Inv. přij. transfery ze stát. fondů - SFDI-Břeclav bez bariér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</si>
  <si>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</si>
  <si>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</si>
  <si>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ZUŠ zateplení objektu</t>
  </si>
  <si>
    <t>Inv. přij. transfery ze stát. fondů - OPŽP -  MěÚ OSVD - zateplení</t>
  </si>
  <si>
    <t xml:space="preserve">Inv. přij. transfery ze stát. fondů- OPŽP - MP zlepš. tech. vlast. bud. </t>
  </si>
  <si>
    <t xml:space="preserve">Inv. přij. transfery ze stát. fondů - 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</si>
  <si>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</si>
  <si>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</si>
  <si>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</si>
  <si>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</si>
  <si>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</si>
  <si>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</si>
  <si>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</si>
  <si>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</si>
  <si>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</si>
  <si>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 objektu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</si>
  <si>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</si>
  <si>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</si>
  <si>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</si>
  <si>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</si>
  <si>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MP - zlepš. tepel. tech. vlast. budovy</t>
  </si>
  <si>
    <t>Ostat. investič. přij. transf. ze SR -  Přeshranič. spol.-175. výr. želez. v Bř.</t>
  </si>
  <si>
    <t>Ostat. investič. přij. transf. ze SR -  Prev. kriminality - MKDS 2014</t>
  </si>
  <si>
    <t>Ostat. investič. přij. transf. ze SR -  IOP -IPRM Valtická regen. chodníků</t>
  </si>
  <si>
    <t>Ostat. investič. přij. transf. ze SR - Regenerace sídliště Slovácká, et. III.B</t>
  </si>
  <si>
    <t>Investiční přijaté transfery od krajů - Dětské dopravní hřiště II. etapa</t>
  </si>
  <si>
    <t>Investič. přij. transf. od regionál. rad - Přestupní terminál IDS</t>
  </si>
  <si>
    <t>Investič. přij. transf. od mezinárod. instit. - Poznej naše města - Zám. věž</t>
  </si>
  <si>
    <t>Investič. přij. transf. od mezinárod. instit. - 175. výr. železnice v Břeclavi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</si>
  <si>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</si>
  <si>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</si>
  <si>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</si>
  <si>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</si>
  <si>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</si>
  <si>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</si>
  <si>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</si>
  <si>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</si>
  <si>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</si>
  <si>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</si>
  <si>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</si>
  <si>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</si>
  <si>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</si>
  <si>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</si>
  <si>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</si>
  <si>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</si>
  <si>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</si>
  <si>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</si>
  <si>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</si>
  <si>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</si>
  <si>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</si>
  <si>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Neinvestič. přij. transfery ze SR - Sociálně-právní ochrana dětí</t>
  </si>
  <si>
    <t>Ostat. neinv. přij. transfery ze SR - Aktiv. pol. zam. ze SR a EU</t>
  </si>
  <si>
    <t>Ostat. neinv. přij. transfery ze SR - Centrál. registr vozidel - výpoč. tech.</t>
  </si>
  <si>
    <t>Neinvestič. přij. transfery ze SR - Přeshranič. spolupráce- SOS Raft</t>
  </si>
  <si>
    <t>Neinvestič. přij. transfery ze SR - Good Governance na MěÚ</t>
  </si>
  <si>
    <t>Neinvestič. přij. transf. ze SR - IOP - Výzva 22</t>
  </si>
  <si>
    <t xml:space="preserve">Převody z ostatních vlastních fondů </t>
  </si>
  <si>
    <t>Neinvestič. přij. transfery od krajů - JSDH obcí - vybavení jednotky</t>
  </si>
  <si>
    <t xml:space="preserve">Investiční přijaté transfery ze SR </t>
  </si>
  <si>
    <t xml:space="preserve">Ost. investič. přij. transfery ze SR - </t>
  </si>
  <si>
    <t>Neinv. přij. transf. od mezinár. institucí -SOS Raft</t>
  </si>
  <si>
    <t xml:space="preserve">Investič. příj.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</si>
  <si>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</si>
  <si>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</si>
  <si>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</si>
  <si>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</si>
  <si>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</si>
  <si>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</si>
  <si>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</si>
  <si>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</si>
  <si>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</si>
  <si>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Sankční platby přijaté od jiných subjektů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</si>
  <si>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</si>
  <si>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</si>
  <si>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</si>
  <si>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</si>
  <si>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</si>
  <si>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</si>
  <si>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</si>
  <si>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</si>
  <si>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</si>
  <si>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</si>
  <si>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</si>
  <si>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</si>
  <si>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>Ost. neinvest. přij. transfery ze SR - Výkon sociální práce</t>
  </si>
  <si>
    <t>Ost. neinvest. přij. transfery ze SR-ZŠ Komenského 2</t>
  </si>
  <si>
    <t>Ost. neinvest. přij. transfery ze SR-ZŠ Kpt. Nálepky 7</t>
  </si>
  <si>
    <t>Ost. neinvest. přij. transfery ze SR-ZŠ Kupkova</t>
  </si>
  <si>
    <t>Ost. neinvest. přij. transfery ze SR-ZŠ Na Valtické 31</t>
  </si>
  <si>
    <t>Ost. neinvest. přij. transfery ze SR-ZŠ Slovácká 40</t>
  </si>
  <si>
    <t xml:space="preserve">Ost. neinvest.přij. transfery ze SR-Standardizace služeb SPOD </t>
  </si>
  <si>
    <t>Neinv. přij. transtery od obcí</t>
  </si>
  <si>
    <t>Neinv. přij. transfery od krajů - Mezinár. hokej. turnaj Memoriál I. Hlinky CUP 2013</t>
  </si>
  <si>
    <t>Neinv. přij. transfery od krajů - Zdravé municipality</t>
  </si>
  <si>
    <t>Neinv. přij. transtery od krajů - Podpora projektu Family point</t>
  </si>
  <si>
    <t>Neinv. přij. transfery od krajů - Zkvalitnění služeb TIC</t>
  </si>
  <si>
    <t>Neinv. přij. transfery od krajů - Domov seniorů Břeclav</t>
  </si>
  <si>
    <t xml:space="preserve">Příjmy z prodeje zboží </t>
  </si>
  <si>
    <t>Ostatní příjmy z vlastní činnosti - Základní školy</t>
  </si>
  <si>
    <t>Odvody příspěvkových organizací - ZŠ Poštorná, Komenského 2</t>
  </si>
  <si>
    <t>Příjmy z pronájmu ost. nemovit. a jejich částí - Kino Koruna</t>
  </si>
  <si>
    <t>Příjmy z pronájmu movitých věcí - Kino Koruna</t>
  </si>
  <si>
    <t>Příjmy z pronájmu movitých věcí - Ostat. zál. kultury, církví a sděl. prostř.</t>
  </si>
  <si>
    <t>Přijaté nekapitálové příspěvky a náhrady - Ost. zál. kultury, církví ...</t>
  </si>
  <si>
    <t>Ostat. přijaté vratky transferů - Sportovní zařízení v majetku obce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</si>
  <si>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</si>
  <si>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</si>
  <si>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</si>
  <si>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</si>
  <si>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</si>
  <si>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</si>
  <si>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</si>
  <si>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</si>
  <si>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</si>
  <si>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</si>
  <si>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</si>
  <si>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</si>
  <si>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</si>
  <si>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</si>
  <si>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</si>
  <si>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</si>
  <si>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</si>
  <si>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</si>
  <si>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</si>
  <si>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</si>
  <si>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</si>
  <si>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</si>
  <si>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</si>
  <si>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</si>
  <si>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 - EVVO MŠ Hřbitovní 8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</si>
  <si>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</si>
  <si>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</si>
  <si>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</si>
  <si>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sankční poplatky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</si>
  <si>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</si>
  <si>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</si>
  <si>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</si>
  <si>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</si>
  <si>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</si>
  <si>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</si>
  <si>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</si>
  <si>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</si>
  <si>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</si>
  <si>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</si>
  <si>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</si>
  <si>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</si>
  <si>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</si>
  <si>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</si>
  <si>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</si>
  <si>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</si>
  <si>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</si>
  <si>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státního rozpočtu - Asistent prev. krim. II</t>
  </si>
  <si>
    <t>Ostat. neinv. přij. transfery ze státního rozpočtu - Domovníci</t>
  </si>
  <si>
    <t>Neinv. příjaté dotace od obcí - veřejnoprávní smlouvy</t>
  </si>
  <si>
    <t>Neinv. přij. dot. od krajů - Projekty prevence kriminality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</si>
  <si>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</si>
  <si>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</si>
  <si>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</si>
  <si>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</si>
  <si>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</si>
  <si>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</si>
  <si>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</si>
  <si>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</si>
  <si>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</si>
  <si>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</si>
  <si>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</si>
  <si>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</si>
  <si>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</si>
  <si>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</si>
  <si>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</si>
  <si>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</si>
  <si>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</si>
  <si>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</si>
  <si>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</si>
  <si>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</si>
  <si>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</si>
  <si>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</si>
  <si>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</si>
  <si>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</si>
  <si>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</si>
  <si>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</si>
  <si>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</si>
  <si>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</si>
  <si>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</si>
  <si>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</si>
  <si>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</si>
  <si>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</si>
  <si>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</si>
  <si>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</si>
  <si>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</si>
  <si>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</si>
  <si>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</si>
  <si>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</si>
  <si>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</si>
  <si>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</si>
  <si>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</si>
  <si>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</si>
  <si>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</si>
  <si>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</si>
  <si>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</si>
  <si>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</si>
  <si>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</si>
  <si>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</si>
  <si>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</si>
  <si>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</si>
  <si>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</si>
  <si>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</si>
  <si>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</si>
  <si>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</si>
  <si>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</si>
  <si>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</si>
  <si>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</si>
  <si>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</si>
  <si>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</si>
  <si>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</si>
  <si>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</si>
  <si>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</si>
  <si>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</si>
  <si>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</si>
  <si>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</si>
  <si>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</si>
  <si>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</si>
  <si>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pozemků</t>
  </si>
  <si>
    <t>Příjmy z pronájmu ostatních nemovitostí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</si>
  <si>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</si>
  <si>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</si>
  <si>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</si>
  <si>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</si>
  <si>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</si>
  <si>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</si>
  <si>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</si>
  <si>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</si>
  <si>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</si>
  <si>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</si>
  <si>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</si>
  <si>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</si>
  <si>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</si>
  <si>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</si>
  <si>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</si>
  <si>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</si>
  <si>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</si>
  <si>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</si>
  <si>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</si>
  <si>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</si>
  <si>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</si>
  <si>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</si>
  <si>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</si>
  <si>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</si>
  <si>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</si>
  <si>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</si>
  <si>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</si>
  <si>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</si>
  <si>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</si>
  <si>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</si>
  <si>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</si>
  <si>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</si>
  <si>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</si>
  <si>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</si>
  <si>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</si>
  <si>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</si>
  <si>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</si>
  <si>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</si>
  <si>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2015</t>
  </si>
  <si>
    <t xml:space="preserve">% </t>
  </si>
  <si>
    <t>čerpání</t>
  </si>
  <si>
    <t>ODBOR ŠKOLSTVÍ, KULTURY, MLÁDEŽE A SPORTU</t>
  </si>
  <si>
    <t xml:space="preserve">                  (Organizač. změna od 1. 7. 2015 slouč. s ORJ 050 OSV)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</si>
  <si>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</si>
  <si>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</si>
  <si>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</si>
  <si>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</si>
  <si>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</si>
  <si>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</si>
  <si>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</si>
  <si>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</si>
  <si>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</si>
  <si>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</si>
  <si>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</si>
  <si>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</si>
  <si>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</si>
  <si>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</si>
  <si>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</si>
  <si>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</si>
  <si>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</si>
  <si>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 </t>
  </si>
  <si>
    <t xml:space="preserve">Sportov.zaříz. v maj. obce - MSK, zázemí Olympia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</si>
  <si>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</si>
  <si>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</si>
  <si>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</si>
  <si>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</si>
  <si>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 xml:space="preserve">Finanční vypořádání minulých let 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</si>
  <si>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</si>
  <si>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</si>
  <si>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</si>
  <si>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</si>
  <si>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</si>
  <si>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</si>
  <si>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</si>
  <si>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</si>
  <si>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</si>
  <si>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</si>
  <si>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</si>
  <si>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</si>
  <si>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</si>
  <si>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</si>
  <si>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</si>
  <si>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</si>
  <si>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</si>
  <si>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</si>
  <si>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</si>
  <si>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</si>
  <si>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</si>
  <si>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</si>
  <si>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</si>
  <si>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</si>
  <si>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</si>
  <si>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</si>
  <si>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</si>
  <si>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</si>
  <si>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</si>
  <si>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</si>
  <si>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</si>
  <si>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</si>
  <si>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</si>
  <si>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</si>
  <si>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</si>
  <si>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</si>
  <si>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</si>
  <si>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Azylové domy</t>
  </si>
  <si>
    <t>Domovy pro os. se zdr. post. a domovy se zvl. režimem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</si>
  <si>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</si>
  <si>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</si>
  <si>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</si>
  <si>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</si>
  <si>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</si>
  <si>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</si>
  <si>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</si>
  <si>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</si>
  <si>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Komunikace Fibichova</t>
  </si>
  <si>
    <t>Modernizace světel. signalizač. zařízení na I/55</t>
  </si>
  <si>
    <t>Cyklostezka Na Zahradách-Bratislavská</t>
  </si>
  <si>
    <t>Úprava předprostor Kina Koruna</t>
  </si>
  <si>
    <t>Břeclav bez bariér II. etapa</t>
  </si>
  <si>
    <t>Bezpečný přechod</t>
  </si>
  <si>
    <t>Chodník a veř. osv. Agrotex BV-OCTesco</t>
  </si>
  <si>
    <t>Cyklostezka cukrovar-městská část Poštorná</t>
  </si>
  <si>
    <t>Předláždění J. Palacha, úpr. pergol</t>
  </si>
  <si>
    <t>Revit. sídl. J. Palacha - I. etapa</t>
  </si>
  <si>
    <t>Parkoviště Fintajslova</t>
  </si>
  <si>
    <t>IPRM Valtická-regenerace chodníků</t>
  </si>
  <si>
    <t>IPRM Valtická-regenerace chodníků II. et.</t>
  </si>
  <si>
    <t>Revit. sídl. J. Palacha - III. etapa</t>
  </si>
  <si>
    <t>Regenerace sídliště Slovácká, et. III. B</t>
  </si>
  <si>
    <t>IPRM Valtická-kamerový systém (pol. 6122)</t>
  </si>
  <si>
    <t>MŠ U Splavu - přírodní zahrada</t>
  </si>
  <si>
    <t>MŠ Dukelských hrdinů - zateplení objektu</t>
  </si>
  <si>
    <t>ZŠ Komenského-vybudování dětského hřiště</t>
  </si>
  <si>
    <t>ZUŠ Břeclav - zateplení objektu</t>
  </si>
  <si>
    <t>Workout a fitness prvky v Břeclavi</t>
  </si>
  <si>
    <t>Dětské dopravní hřiště - II. etapa</t>
  </si>
  <si>
    <t>Dům školství - výměna výtahu</t>
  </si>
  <si>
    <t>Obnova veřej. osvětlení Veslařská - Haškova</t>
  </si>
  <si>
    <t>Smuteční obřadní síň</t>
  </si>
  <si>
    <t>IOP - nový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</si>
  <si>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</si>
  <si>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</si>
  <si>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</si>
  <si>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Sport. a odpočink. plochy v ar. cukrovaru</t>
  </si>
  <si>
    <t>Prev. kriminality-Bezpeč. Břeclav - Měst. kamer. dohlížecí systém 2014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</si>
  <si>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</si>
  <si>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</si>
  <si>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</si>
  <si>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</si>
  <si>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</si>
  <si>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</si>
  <si>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</si>
  <si>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</si>
  <si>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</si>
  <si>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</si>
  <si>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</si>
  <si>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</si>
  <si>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</si>
  <si>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</si>
  <si>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</si>
  <si>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</si>
  <si>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</si>
  <si>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</si>
  <si>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</si>
  <si>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</si>
  <si>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>Cestovní ruch  (Organizač. změna od 1. 7. 2015 slouč. s ORJ 010 OŠKMS)</t>
  </si>
  <si>
    <t xml:space="preserve">Speciální ZŠ </t>
  </si>
  <si>
    <t xml:space="preserve">Střední odborné školy </t>
  </si>
  <si>
    <t xml:space="preserve">Činnosti knihovnické              </t>
  </si>
  <si>
    <t>Činnosti muzeí a galerie</t>
  </si>
  <si>
    <t>Záležitosti kultury (Moravský den, ples aj.)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</si>
  <si>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</si>
  <si>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</si>
  <si>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</si>
  <si>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</si>
  <si>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</si>
  <si>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</si>
  <si>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</si>
  <si>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</si>
  <si>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</si>
  <si>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</si>
  <si>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</si>
  <si>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 - DS Břeclav</t>
  </si>
  <si>
    <t>Denní stacionáře a centra denních služeb - Remedia Břeclav</t>
  </si>
  <si>
    <t xml:space="preserve">Domov seniorů Břeclav </t>
  </si>
  <si>
    <t>Domov se zvláštním režimem - Remedia Plus</t>
  </si>
  <si>
    <t>Respitní péče - DS Břeclav</t>
  </si>
  <si>
    <t>Respitní péče - Remedia Plus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</si>
  <si>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</si>
  <si>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</si>
  <si>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</si>
  <si>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</si>
  <si>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</si>
  <si>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</si>
  <si>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</si>
  <si>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</si>
  <si>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</si>
  <si>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</si>
  <si>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</si>
  <si>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</si>
  <si>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</si>
  <si>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</si>
  <si>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</si>
  <si>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</si>
  <si>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</si>
  <si>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</si>
  <si>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</si>
  <si>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</si>
  <si>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</si>
  <si>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</si>
  <si>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</si>
  <si>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>Ostatní záležitosti kultury, církví a sděl. prostředků</t>
  </si>
  <si>
    <t xml:space="preserve">Činnost místní správy - zálohy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</si>
  <si>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</si>
  <si>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</si>
  <si>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</si>
  <si>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</si>
  <si>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</si>
  <si>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</si>
  <si>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</si>
  <si>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</si>
  <si>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</si>
  <si>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</si>
  <si>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</si>
  <si>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</si>
  <si>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</si>
  <si>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</si>
  <si>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</si>
  <si>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</si>
  <si>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</si>
  <si>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</si>
  <si>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</si>
  <si>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</si>
  <si>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</si>
  <si>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</si>
  <si>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</si>
  <si>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</si>
  <si>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</si>
  <si>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</si>
  <si>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</si>
  <si>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</si>
  <si>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</si>
  <si>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</si>
  <si>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Pasport vybraných rozvahových a výsledovkových položek - HODNOCENÍ - rok 2015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</si>
  <si>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</si>
  <si>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</si>
  <si>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</si>
  <si>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</si>
  <si>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</si>
  <si>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r.2015</t>
  </si>
  <si>
    <t>Plnění</t>
  </si>
  <si>
    <t>řádek</t>
  </si>
  <si>
    <t>r.2000</t>
  </si>
  <si>
    <t>r.2001</t>
  </si>
  <si>
    <t>účet</t>
  </si>
  <si>
    <t>r.2011</t>
  </si>
  <si>
    <t>R.2012</t>
  </si>
  <si>
    <t>R.2013</t>
  </si>
  <si>
    <t>R.2014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</si>
  <si>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</si>
  <si>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</si>
  <si>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</si>
  <si>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</si>
  <si>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</si>
  <si>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</si>
  <si>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</si>
  <si>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</si>
  <si>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</si>
  <si>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</si>
  <si>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</si>
  <si>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</si>
  <si>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</si>
  <si>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</si>
  <si>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</si>
  <si>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</si>
  <si>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</si>
  <si>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</si>
  <si>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</si>
  <si>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</si>
  <si>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</si>
  <si>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</si>
  <si>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</si>
  <si>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</si>
  <si>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</si>
  <si>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</si>
  <si>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</si>
  <si>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</si>
  <si>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</si>
  <si>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</si>
  <si>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</si>
  <si>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</si>
  <si>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</si>
  <si>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</si>
  <si>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</si>
  <si>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</si>
  <si>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</si>
  <si>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</si>
  <si>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</si>
  <si>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</si>
  <si>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</si>
  <si>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</si>
  <si>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</si>
  <si>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</si>
  <si>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</si>
  <si>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</si>
  <si>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</si>
  <si>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</si>
  <si>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</si>
  <si>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</si>
  <si>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</si>
  <si>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</si>
  <si>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</si>
  <si>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</si>
  <si>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</si>
  <si>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</si>
  <si>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</si>
  <si>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</si>
  <si>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</si>
  <si>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</si>
  <si>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</si>
  <si>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</si>
  <si>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</si>
  <si>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</si>
  <si>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</si>
  <si>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</si>
  <si>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</si>
  <si>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</si>
  <si>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</si>
  <si>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</si>
  <si>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</si>
  <si>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</si>
  <si>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</si>
  <si>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</si>
  <si>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</si>
  <si>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</si>
  <si>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</si>
  <si>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</si>
  <si>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</si>
  <si>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</si>
  <si>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</si>
  <si>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</si>
  <si>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</si>
  <si>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</si>
  <si>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</si>
  <si>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</si>
  <si>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</si>
  <si>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</si>
  <si>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Komentář: Provozní dotace ve výši 1 000 tis. Kč proúčtování účelově vázaného příspěvku na pokrytí mzdových nákladů (rada města 3 ze dne 22.12.2014)</t>
  </si>
  <si>
    <t>Pasport vybraných rozvahových a výsledovkových položek</t>
  </si>
  <si>
    <t>Rozpočet na rok 2015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</si>
  <si>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</si>
  <si>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</si>
  <si>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</si>
  <si>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</si>
  <si>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</si>
  <si>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</si>
  <si>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</si>
  <si>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</si>
  <si>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</si>
  <si>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</si>
  <si>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</si>
  <si>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</si>
  <si>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</si>
  <si>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</si>
  <si>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</si>
  <si>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</si>
  <si>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Městské muzeum a galerie Břeclav</t>
  </si>
  <si>
    <t>r.2014</t>
  </si>
  <si>
    <t>r.2012</t>
  </si>
  <si>
    <t>r.2013</t>
  </si>
  <si>
    <t>B III, sl.1</t>
  </si>
  <si>
    <t>D II, sl.1</t>
  </si>
  <si>
    <t>D III,sl.1</t>
  </si>
  <si>
    <t>leden - říjen  2015</t>
  </si>
  <si>
    <t>Městská knihovna Břeclav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</si>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</sst>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sz val="10"/>
      <name val="Arial Narrow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3" borderId="6" applyNumberFormat="0" applyFont="0" applyAlignment="0" applyProtection="0"/>
    <xf numFmtId="9" fontId="53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9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28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4" fillId="0" borderId="25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4" fontId="6" fillId="34" borderId="34" xfId="46" applyNumberFormat="1" applyFont="1" applyFill="1" applyBorder="1" applyAlignment="1">
      <alignment horizontal="center"/>
      <protection/>
    </xf>
    <xf numFmtId="0" fontId="6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/>
    </xf>
    <xf numFmtId="4" fontId="6" fillId="34" borderId="36" xfId="46" applyNumberFormat="1" applyFont="1" applyFill="1" applyBorder="1" applyAlignment="1">
      <alignment horizontal="center"/>
      <protection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right"/>
    </xf>
    <xf numFmtId="0" fontId="9" fillId="0" borderId="3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9" fillId="0" borderId="18" xfId="46" applyFont="1" applyFill="1" applyBorder="1" applyAlignment="1">
      <alignment horizontal="right"/>
      <protection/>
    </xf>
    <xf numFmtId="0" fontId="9" fillId="0" borderId="39" xfId="46" applyFont="1" applyFill="1" applyBorder="1" applyAlignment="1">
      <alignment horizontal="right"/>
      <protection/>
    </xf>
    <xf numFmtId="0" fontId="9" fillId="0" borderId="39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9" fillId="0" borderId="39" xfId="46" applyFont="1" applyFill="1" applyBorder="1" applyAlignment="1">
      <alignment horizontal="left"/>
      <protection/>
    </xf>
    <xf numFmtId="0" fontId="9" fillId="0" borderId="15" xfId="0" applyFont="1" applyFill="1" applyBorder="1" applyAlignment="1">
      <alignment horizontal="right"/>
    </xf>
    <xf numFmtId="0" fontId="9" fillId="0" borderId="41" xfId="46" applyFont="1" applyFill="1" applyBorder="1" applyAlignment="1">
      <alignment horizontal="right"/>
      <protection/>
    </xf>
    <xf numFmtId="0" fontId="9" fillId="0" borderId="40" xfId="46" applyFont="1" applyFill="1" applyBorder="1" applyAlignment="1">
      <alignment horizontal="right"/>
      <protection/>
    </xf>
    <xf numFmtId="0" fontId="9" fillId="0" borderId="42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4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4" fontId="14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4" fontId="9" fillId="0" borderId="39" xfId="0" applyNumberFormat="1" applyFont="1" applyFill="1" applyBorder="1" applyAlignment="1" applyProtection="1">
      <alignment/>
      <protection locked="0"/>
    </xf>
    <xf numFmtId="0" fontId="6" fillId="0" borderId="39" xfId="0" applyFont="1" applyFill="1" applyBorder="1" applyAlignment="1">
      <alignment/>
    </xf>
    <xf numFmtId="4" fontId="9" fillId="35" borderId="42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14" fillId="35" borderId="3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 horizontal="right"/>
    </xf>
    <xf numFmtId="0" fontId="9" fillId="0" borderId="3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6" fillId="0" borderId="43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4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4" fontId="6" fillId="0" borderId="39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 horizontal="right"/>
    </xf>
    <xf numFmtId="0" fontId="9" fillId="0" borderId="41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34" borderId="3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6" xfId="0" applyFont="1" applyFill="1" applyBorder="1" applyAlignment="1">
      <alignment/>
    </xf>
    <xf numFmtId="49" fontId="6" fillId="34" borderId="36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9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4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9" fillId="0" borderId="39" xfId="0" applyFont="1" applyFill="1" applyBorder="1" applyAlignment="1">
      <alignment horizontal="center"/>
    </xf>
    <xf numFmtId="0" fontId="16" fillId="35" borderId="39" xfId="0" applyFont="1" applyFill="1" applyBorder="1" applyAlignment="1">
      <alignment horizontal="center"/>
    </xf>
    <xf numFmtId="0" fontId="9" fillId="0" borderId="39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4" fontId="9" fillId="0" borderId="40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/>
    </xf>
    <xf numFmtId="4" fontId="9" fillId="35" borderId="40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16" fillId="35" borderId="46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4" fontId="9" fillId="35" borderId="36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9" xfId="0" applyFont="1" applyFill="1" applyBorder="1" applyAlignment="1">
      <alignment vertical="center"/>
    </xf>
    <xf numFmtId="4" fontId="6" fillId="0" borderId="47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4" fontId="0" fillId="36" borderId="0" xfId="0" applyNumberFormat="1" applyFont="1" applyFill="1" applyAlignment="1">
      <alignment/>
    </xf>
    <xf numFmtId="4" fontId="12" fillId="36" borderId="0" xfId="0" applyNumberFormat="1" applyFont="1" applyFill="1" applyAlignment="1">
      <alignment horizontal="right"/>
    </xf>
    <xf numFmtId="4" fontId="0" fillId="36" borderId="0" xfId="0" applyNumberFormat="1" applyFill="1" applyAlignment="1">
      <alignment/>
    </xf>
    <xf numFmtId="4" fontId="0" fillId="36" borderId="0" xfId="0" applyNumberFormat="1" applyFont="1" applyFill="1" applyAlignment="1">
      <alignment horizontal="right"/>
    </xf>
    <xf numFmtId="4" fontId="7" fillId="36" borderId="0" xfId="0" applyNumberFormat="1" applyFont="1" applyFill="1" applyAlignment="1">
      <alignment horizontal="center"/>
    </xf>
    <xf numFmtId="4" fontId="6" fillId="36" borderId="34" xfId="46" applyNumberFormat="1" applyFont="1" applyFill="1" applyBorder="1" applyAlignment="1">
      <alignment horizontal="center"/>
      <protection/>
    </xf>
    <xf numFmtId="4" fontId="6" fillId="36" borderId="36" xfId="46" applyNumberFormat="1" applyFont="1" applyFill="1" applyBorder="1" applyAlignment="1">
      <alignment horizontal="center"/>
      <protection/>
    </xf>
    <xf numFmtId="49" fontId="6" fillId="36" borderId="36" xfId="46" applyNumberFormat="1" applyFont="1" applyFill="1" applyBorder="1" applyAlignment="1">
      <alignment horizontal="center"/>
      <protection/>
    </xf>
    <xf numFmtId="4" fontId="9" fillId="36" borderId="38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36" borderId="40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4" fontId="9" fillId="36" borderId="42" xfId="0" applyNumberFormat="1" applyFont="1" applyFill="1" applyBorder="1" applyAlignment="1">
      <alignment/>
    </xf>
    <xf numFmtId="4" fontId="6" fillId="36" borderId="43" xfId="0" applyNumberFormat="1" applyFont="1" applyFill="1" applyBorder="1" applyAlignment="1">
      <alignment/>
    </xf>
    <xf numFmtId="4" fontId="9" fillId="36" borderId="0" xfId="0" applyNumberFormat="1" applyFont="1" applyFill="1" applyAlignment="1">
      <alignment/>
    </xf>
    <xf numFmtId="4" fontId="6" fillId="36" borderId="0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4" fontId="14" fillId="36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9" fillId="36" borderId="46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36" borderId="39" xfId="0" applyNumberFormat="1" applyFont="1" applyFill="1" applyBorder="1" applyAlignment="1" applyProtection="1">
      <alignment horizontal="right"/>
      <protection locked="0"/>
    </xf>
    <xf numFmtId="4" fontId="9" fillId="36" borderId="39" xfId="0" applyNumberFormat="1" applyFont="1" applyFill="1" applyBorder="1" applyAlignment="1" applyProtection="1">
      <alignment/>
      <protection locked="0"/>
    </xf>
    <xf numFmtId="4" fontId="9" fillId="36" borderId="39" xfId="0" applyNumberFormat="1" applyFont="1" applyFill="1" applyBorder="1" applyAlignment="1">
      <alignment/>
    </xf>
    <xf numFmtId="4" fontId="9" fillId="36" borderId="18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4" fontId="9" fillId="36" borderId="0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 horizontal="right"/>
    </xf>
    <xf numFmtId="4" fontId="9" fillId="36" borderId="36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39" xfId="0" applyNumberFormat="1" applyFont="1" applyFill="1" applyBorder="1" applyAlignment="1">
      <alignment horizontal="center"/>
    </xf>
    <xf numFmtId="4" fontId="9" fillId="36" borderId="38" xfId="0" applyNumberFormat="1" applyFont="1" applyFill="1" applyBorder="1" applyAlignment="1">
      <alignment horizontal="right"/>
    </xf>
    <xf numFmtId="4" fontId="70" fillId="36" borderId="0" xfId="0" applyNumberFormat="1" applyFont="1" applyFill="1" applyBorder="1" applyAlignment="1">
      <alignment/>
    </xf>
    <xf numFmtId="4" fontId="71" fillId="36" borderId="0" xfId="0" applyNumberFormat="1" applyFont="1" applyFill="1" applyAlignment="1">
      <alignment/>
    </xf>
    <xf numFmtId="4" fontId="9" fillId="36" borderId="0" xfId="0" applyNumberFormat="1" applyFont="1" applyFill="1" applyAlignment="1">
      <alignment/>
    </xf>
    <xf numFmtId="4" fontId="9" fillId="36" borderId="0" xfId="0" applyNumberFormat="1" applyFont="1" applyFill="1" applyBorder="1" applyAlignment="1">
      <alignment/>
    </xf>
    <xf numFmtId="4" fontId="9" fillId="36" borderId="0" xfId="0" applyNumberFormat="1" applyFont="1" applyFill="1" applyBorder="1" applyAlignment="1">
      <alignment horizontal="right"/>
    </xf>
    <xf numFmtId="4" fontId="6" fillId="36" borderId="0" xfId="0" applyNumberFormat="1" applyFont="1" applyFill="1" applyAlignment="1">
      <alignment/>
    </xf>
    <xf numFmtId="4" fontId="0" fillId="36" borderId="0" xfId="0" applyNumberFormat="1" applyFont="1" applyFill="1" applyAlignment="1">
      <alignment/>
    </xf>
    <xf numFmtId="0" fontId="15" fillId="36" borderId="0" xfId="0" applyFont="1" applyFill="1" applyAlignment="1">
      <alignment horizontal="center"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4" fontId="7" fillId="36" borderId="0" xfId="0" applyNumberFormat="1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4" fontId="9" fillId="36" borderId="0" xfId="0" applyNumberFormat="1" applyFont="1" applyFill="1" applyAlignment="1">
      <alignment horizontal="right"/>
    </xf>
    <xf numFmtId="0" fontId="6" fillId="36" borderId="34" xfId="0" applyFont="1" applyFill="1" applyBorder="1" applyAlignment="1">
      <alignment horizontal="center"/>
    </xf>
    <xf numFmtId="49" fontId="6" fillId="36" borderId="36" xfId="0" applyNumberFormat="1" applyFont="1" applyFill="1" applyBorder="1" applyAlignment="1">
      <alignment horizontal="center"/>
    </xf>
    <xf numFmtId="4" fontId="9" fillId="36" borderId="45" xfId="0" applyNumberFormat="1" applyFont="1" applyFill="1" applyBorder="1" applyAlignment="1">
      <alignment/>
    </xf>
    <xf numFmtId="4" fontId="16" fillId="36" borderId="39" xfId="0" applyNumberFormat="1" applyFont="1" applyFill="1" applyBorder="1" applyAlignment="1">
      <alignment/>
    </xf>
    <xf numFmtId="4" fontId="9" fillId="36" borderId="42" xfId="0" applyNumberFormat="1" applyFont="1" applyFill="1" applyBorder="1" applyAlignment="1">
      <alignment/>
    </xf>
    <xf numFmtId="4" fontId="6" fillId="36" borderId="43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4" fontId="6" fillId="36" borderId="38" xfId="0" applyNumberFormat="1" applyFont="1" applyFill="1" applyBorder="1" applyAlignment="1">
      <alignment/>
    </xf>
    <xf numFmtId="3" fontId="9" fillId="36" borderId="39" xfId="0" applyNumberFormat="1" applyFont="1" applyFill="1" applyBorder="1" applyAlignment="1">
      <alignment/>
    </xf>
    <xf numFmtId="4" fontId="6" fillId="36" borderId="39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72" fillId="36" borderId="0" xfId="0" applyFont="1" applyFill="1" applyAlignment="1">
      <alignment horizontal="center"/>
    </xf>
    <xf numFmtId="4" fontId="9" fillId="36" borderId="40" xfId="0" applyNumberFormat="1" applyFont="1" applyFill="1" applyBorder="1" applyAlignment="1">
      <alignment/>
    </xf>
    <xf numFmtId="4" fontId="70" fillId="36" borderId="0" xfId="0" applyNumberFormat="1" applyFont="1" applyFill="1" applyBorder="1" applyAlignment="1">
      <alignment horizontal="center"/>
    </xf>
    <xf numFmtId="4" fontId="9" fillId="36" borderId="36" xfId="0" applyNumberFormat="1" applyFont="1" applyFill="1" applyBorder="1" applyAlignment="1">
      <alignment/>
    </xf>
    <xf numFmtId="4" fontId="6" fillId="36" borderId="39" xfId="0" applyNumberFormat="1" applyFont="1" applyFill="1" applyBorder="1" applyAlignment="1">
      <alignment/>
    </xf>
    <xf numFmtId="4" fontId="9" fillId="36" borderId="46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 vertical="center"/>
    </xf>
    <xf numFmtId="0" fontId="9" fillId="36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  <xf numFmtId="164" fontId="1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right"/>
    </xf>
    <xf numFmtId="164" fontId="6" fillId="34" borderId="34" xfId="46" applyNumberFormat="1" applyFont="1" applyFill="1" applyBorder="1" applyAlignment="1">
      <alignment horizontal="center"/>
      <protection/>
    </xf>
    <xf numFmtId="164" fontId="6" fillId="34" borderId="36" xfId="46" applyNumberFormat="1" applyFont="1" applyFill="1" applyBorder="1" applyAlignment="1">
      <alignment horizontal="center"/>
      <protection/>
    </xf>
    <xf numFmtId="164" fontId="9" fillId="0" borderId="38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6" fillId="0" borderId="43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45" xfId="0" applyNumberFormat="1" applyFont="1" applyFill="1" applyBorder="1" applyAlignment="1">
      <alignment/>
    </xf>
    <xf numFmtId="164" fontId="9" fillId="0" borderId="46" xfId="0" applyNumberFormat="1" applyFont="1" applyFill="1" applyBorder="1" applyAlignment="1">
      <alignment/>
    </xf>
    <xf numFmtId="164" fontId="9" fillId="35" borderId="39" xfId="0" applyNumberFormat="1" applyFont="1" applyFill="1" applyBorder="1" applyAlignment="1">
      <alignment/>
    </xf>
    <xf numFmtId="164" fontId="6" fillId="0" borderId="46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36" xfId="0" applyNumberFormat="1" applyFont="1" applyFill="1" applyBorder="1" applyAlignment="1">
      <alignment/>
    </xf>
    <xf numFmtId="164" fontId="6" fillId="0" borderId="47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38" fillId="0" borderId="0" xfId="0" applyFont="1" applyFill="1" applyBorder="1" applyAlignment="1" applyProtection="1">
      <alignment/>
      <protection hidden="1"/>
    </xf>
    <xf numFmtId="3" fontId="0" fillId="0" borderId="52" xfId="0" applyNumberFormat="1" applyFont="1" applyFill="1" applyBorder="1" applyAlignment="1" applyProtection="1">
      <alignment horizontal="center"/>
      <protection hidden="1"/>
    </xf>
    <xf numFmtId="3" fontId="39" fillId="0" borderId="53" xfId="0" applyNumberFormat="1" applyFont="1" applyFill="1" applyBorder="1" applyAlignment="1" applyProtection="1">
      <alignment horizontal="center"/>
      <protection hidden="1"/>
    </xf>
    <xf numFmtId="3" fontId="39" fillId="0" borderId="54" xfId="0" applyNumberFormat="1" applyFont="1" applyFill="1" applyBorder="1" applyAlignment="1" applyProtection="1">
      <alignment horizontal="center"/>
      <protection hidden="1"/>
    </xf>
    <xf numFmtId="3" fontId="39" fillId="0" borderId="55" xfId="0" applyNumberFormat="1" applyFont="1" applyFill="1" applyBorder="1" applyAlignment="1" applyProtection="1">
      <alignment horizontal="center"/>
      <protection hidden="1"/>
    </xf>
    <xf numFmtId="3" fontId="39" fillId="0" borderId="53" xfId="0" applyNumberFormat="1" applyFont="1" applyFill="1" applyBorder="1" applyAlignment="1" applyProtection="1">
      <alignment horizontal="center"/>
      <protection hidden="1"/>
    </xf>
    <xf numFmtId="3" fontId="39" fillId="0" borderId="54" xfId="0" applyNumberFormat="1" applyFont="1" applyFill="1" applyBorder="1" applyAlignment="1" applyProtection="1">
      <alignment horizontal="center"/>
      <protection hidden="1"/>
    </xf>
    <xf numFmtId="3" fontId="39" fillId="0" borderId="56" xfId="0" applyNumberFormat="1" applyFont="1" applyFill="1" applyBorder="1" applyAlignment="1" applyProtection="1">
      <alignment horizontal="center"/>
      <protection hidden="1"/>
    </xf>
    <xf numFmtId="3" fontId="40" fillId="0" borderId="27" xfId="0" applyNumberFormat="1" applyFont="1" applyFill="1" applyBorder="1" applyAlignment="1" applyProtection="1">
      <alignment/>
      <protection hidden="1"/>
    </xf>
    <xf numFmtId="3" fontId="40" fillId="0" borderId="53" xfId="0" applyNumberFormat="1" applyFont="1" applyFill="1" applyBorder="1" applyAlignment="1" applyProtection="1">
      <alignment/>
      <protection locked="0"/>
    </xf>
    <xf numFmtId="3" fontId="40" fillId="0" borderId="27" xfId="0" applyNumberFormat="1" applyFont="1" applyFill="1" applyBorder="1" applyAlignment="1" applyProtection="1">
      <alignment/>
      <protection locked="0"/>
    </xf>
    <xf numFmtId="3" fontId="40" fillId="0" borderId="57" xfId="0" applyNumberFormat="1" applyFont="1" applyFill="1" applyBorder="1" applyAlignment="1" applyProtection="1">
      <alignment/>
      <protection hidden="1"/>
    </xf>
    <xf numFmtId="3" fontId="40" fillId="0" borderId="54" xfId="0" applyNumberFormat="1" applyFont="1" applyFill="1" applyBorder="1" applyAlignment="1" applyProtection="1">
      <alignment/>
      <protection locked="0"/>
    </xf>
    <xf numFmtId="3" fontId="40" fillId="0" borderId="57" xfId="0" applyNumberFormat="1" applyFont="1" applyFill="1" applyBorder="1" applyAlignment="1" applyProtection="1">
      <alignment/>
      <protection locked="0"/>
    </xf>
    <xf numFmtId="3" fontId="40" fillId="0" borderId="58" xfId="0" applyNumberFormat="1" applyFont="1" applyFill="1" applyBorder="1" applyAlignment="1" applyProtection="1">
      <alignment/>
      <protection hidden="1"/>
    </xf>
    <xf numFmtId="3" fontId="40" fillId="0" borderId="56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hidden="1"/>
    </xf>
    <xf numFmtId="0" fontId="38" fillId="0" borderId="59" xfId="0" applyFont="1" applyFill="1" applyBorder="1" applyAlignment="1" applyProtection="1">
      <alignment/>
      <protection hidden="1"/>
    </xf>
    <xf numFmtId="0" fontId="38" fillId="0" borderId="60" xfId="0" applyFont="1" applyFill="1" applyBorder="1" applyAlignment="1" applyProtection="1">
      <alignment/>
      <protection hidden="1"/>
    </xf>
    <xf numFmtId="0" fontId="9" fillId="0" borderId="61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 horizontal="center"/>
      <protection hidden="1"/>
    </xf>
    <xf numFmtId="3" fontId="0" fillId="0" borderId="55" xfId="0" applyNumberFormat="1" applyFont="1" applyFill="1" applyBorder="1" applyAlignment="1" applyProtection="1">
      <alignment horizontal="center"/>
      <protection hidden="1"/>
    </xf>
    <xf numFmtId="0" fontId="39" fillId="0" borderId="54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9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62" xfId="0" applyFont="1" applyFill="1" applyBorder="1" applyAlignment="1" applyProtection="1">
      <alignment/>
      <protection hidden="1"/>
    </xf>
    <xf numFmtId="0" fontId="38" fillId="0" borderId="59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63" xfId="0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/>
      <protection hidden="1"/>
    </xf>
    <xf numFmtId="0" fontId="39" fillId="0" borderId="64" xfId="0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/>
      <protection hidden="1"/>
    </xf>
    <xf numFmtId="0" fontId="0" fillId="0" borderId="61" xfId="0" applyFont="1" applyFill="1" applyBorder="1" applyAlignment="1" applyProtection="1">
      <alignment/>
      <protection hidden="1"/>
    </xf>
    <xf numFmtId="0" fontId="42" fillId="0" borderId="66" xfId="0" applyFont="1" applyFill="1" applyBorder="1" applyAlignment="1" applyProtection="1">
      <alignment horizontal="center"/>
      <protection hidden="1"/>
    </xf>
    <xf numFmtId="0" fontId="43" fillId="0" borderId="67" xfId="0" applyFont="1" applyFill="1" applyBorder="1" applyAlignment="1" applyProtection="1">
      <alignment horizontal="center"/>
      <protection hidden="1"/>
    </xf>
    <xf numFmtId="0" fontId="0" fillId="0" borderId="68" xfId="0" applyFont="1" applyFill="1" applyBorder="1" applyAlignment="1" applyProtection="1">
      <alignment horizontal="center"/>
      <protection hidden="1"/>
    </xf>
    <xf numFmtId="0" fontId="39" fillId="0" borderId="68" xfId="0" applyFont="1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horizontal="center"/>
      <protection hidden="1"/>
    </xf>
    <xf numFmtId="0" fontId="42" fillId="0" borderId="71" xfId="0" applyFont="1" applyFill="1" applyBorder="1" applyAlignment="1" applyProtection="1">
      <alignment horizontal="center"/>
      <protection hidden="1"/>
    </xf>
    <xf numFmtId="0" fontId="43" fillId="0" borderId="28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hidden="1"/>
    </xf>
    <xf numFmtId="165" fontId="0" fillId="0" borderId="53" xfId="0" applyNumberFormat="1" applyFont="1" applyFill="1" applyBorder="1" applyAlignment="1" applyProtection="1">
      <alignment/>
      <protection hidden="1"/>
    </xf>
    <xf numFmtId="165" fontId="0" fillId="0" borderId="64" xfId="0" applyNumberFormat="1" applyFont="1" applyFill="1" applyBorder="1" applyAlignment="1" applyProtection="1">
      <alignment horizontal="center"/>
      <protection hidden="1"/>
    </xf>
    <xf numFmtId="165" fontId="0" fillId="0" borderId="52" xfId="0" applyNumberFormat="1" applyFont="1" applyFill="1" applyBorder="1" applyAlignment="1" applyProtection="1">
      <alignment/>
      <protection hidden="1"/>
    </xf>
    <xf numFmtId="165" fontId="0" fillId="0" borderId="52" xfId="0" applyNumberFormat="1" applyFont="1" applyFill="1" applyBorder="1" applyAlignment="1" applyProtection="1">
      <alignment/>
      <protection locked="0"/>
    </xf>
    <xf numFmtId="165" fontId="0" fillId="0" borderId="28" xfId="0" applyNumberFormat="1" applyFont="1" applyFill="1" applyBorder="1" applyAlignment="1" applyProtection="1">
      <alignment/>
      <protection locked="0"/>
    </xf>
    <xf numFmtId="165" fontId="0" fillId="0" borderId="64" xfId="0" applyNumberFormat="1" applyFont="1" applyFill="1" applyBorder="1" applyAlignment="1" applyProtection="1">
      <alignment/>
      <protection locked="0"/>
    </xf>
    <xf numFmtId="165" fontId="39" fillId="0" borderId="72" xfId="0" applyNumberFormat="1" applyFont="1" applyFill="1" applyBorder="1" applyAlignment="1" applyProtection="1">
      <alignment horizontal="right"/>
      <protection locked="0"/>
    </xf>
    <xf numFmtId="165" fontId="0" fillId="0" borderId="73" xfId="0" applyNumberFormat="1" applyFont="1" applyFill="1" applyBorder="1" applyAlignment="1" applyProtection="1">
      <alignment/>
      <protection locked="0"/>
    </xf>
    <xf numFmtId="165" fontId="0" fillId="0" borderId="74" xfId="0" applyNumberFormat="1" applyFont="1" applyFill="1" applyBorder="1" applyAlignment="1" applyProtection="1">
      <alignment/>
      <protection locked="0"/>
    </xf>
    <xf numFmtId="165" fontId="0" fillId="0" borderId="42" xfId="0" applyNumberFormat="1" applyFont="1" applyFill="1" applyBorder="1" applyAlignment="1" applyProtection="1">
      <alignment/>
      <protection locked="0"/>
    </xf>
    <xf numFmtId="165" fontId="39" fillId="0" borderId="52" xfId="0" applyNumberFormat="1" applyFont="1" applyFill="1" applyBorder="1" applyAlignment="1" applyProtection="1">
      <alignment horizontal="center"/>
      <protection hidden="1"/>
    </xf>
    <xf numFmtId="3" fontId="39" fillId="0" borderId="75" xfId="0" applyNumberFormat="1" applyFont="1" applyFill="1" applyBorder="1" applyAlignment="1" applyProtection="1">
      <alignment horizontal="center"/>
      <protection hidden="1"/>
    </xf>
    <xf numFmtId="0" fontId="43" fillId="0" borderId="76" xfId="0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hidden="1"/>
    </xf>
    <xf numFmtId="165" fontId="0" fillId="0" borderId="55" xfId="0" applyNumberFormat="1" applyFont="1" applyFill="1" applyBorder="1" applyAlignment="1" applyProtection="1">
      <alignment/>
      <protection hidden="1"/>
    </xf>
    <xf numFmtId="165" fontId="0" fillId="0" borderId="55" xfId="0" applyNumberFormat="1" applyFont="1" applyFill="1" applyBorder="1" applyAlignment="1" applyProtection="1">
      <alignment horizontal="center"/>
      <protection hidden="1"/>
    </xf>
    <xf numFmtId="165" fontId="0" fillId="0" borderId="55" xfId="0" applyNumberFormat="1" applyFont="1" applyFill="1" applyBorder="1" applyAlignment="1" applyProtection="1">
      <alignment/>
      <protection locked="0"/>
    </xf>
    <xf numFmtId="165" fontId="0" fillId="0" borderId="76" xfId="0" applyNumberFormat="1" applyFont="1" applyFill="1" applyBorder="1" applyAlignment="1" applyProtection="1">
      <alignment/>
      <protection locked="0"/>
    </xf>
    <xf numFmtId="165" fontId="39" fillId="0" borderId="77" xfId="0" applyNumberFormat="1" applyFont="1" applyFill="1" applyBorder="1" applyAlignment="1" applyProtection="1">
      <alignment horizontal="right"/>
      <protection locked="0"/>
    </xf>
    <xf numFmtId="165" fontId="0" fillId="0" borderId="78" xfId="0" applyNumberFormat="1" applyFont="1" applyFill="1" applyBorder="1" applyAlignment="1" applyProtection="1">
      <alignment/>
      <protection locked="0"/>
    </xf>
    <xf numFmtId="165" fontId="0" fillId="0" borderId="70" xfId="0" applyNumberFormat="1" applyFont="1" applyFill="1" applyBorder="1" applyAlignment="1" applyProtection="1">
      <alignment/>
      <protection locked="0"/>
    </xf>
    <xf numFmtId="165" fontId="0" fillId="0" borderId="79" xfId="0" applyNumberFormat="1" applyFont="1" applyFill="1" applyBorder="1" applyAlignment="1" applyProtection="1">
      <alignment/>
      <protection locked="0"/>
    </xf>
    <xf numFmtId="165" fontId="39" fillId="0" borderId="55" xfId="0" applyNumberFormat="1" applyFont="1" applyFill="1" applyBorder="1" applyAlignment="1" applyProtection="1">
      <alignment/>
      <protection hidden="1"/>
    </xf>
    <xf numFmtId="3" fontId="39" fillId="0" borderId="77" xfId="0" applyNumberFormat="1" applyFont="1" applyFill="1" applyBorder="1" applyAlignment="1" applyProtection="1">
      <alignment horizontal="center"/>
      <protection hidden="1"/>
    </xf>
    <xf numFmtId="0" fontId="43" fillId="0" borderId="27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/>
      <protection locked="0"/>
    </xf>
    <xf numFmtId="3" fontId="39" fillId="0" borderId="72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3" fontId="39" fillId="0" borderId="82" xfId="0" applyNumberFormat="1" applyFont="1" applyFill="1" applyBorder="1" applyAlignment="1" applyProtection="1">
      <alignment horizontal="center"/>
      <protection hidden="1"/>
    </xf>
    <xf numFmtId="0" fontId="43" fillId="0" borderId="57" xfId="0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/>
      <protection hidden="1"/>
    </xf>
    <xf numFmtId="0" fontId="0" fillId="0" borderId="57" xfId="0" applyFont="1" applyFill="1" applyBorder="1" applyAlignment="1" applyProtection="1">
      <alignment/>
      <protection locked="0"/>
    </xf>
    <xf numFmtId="3" fontId="39" fillId="0" borderId="82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 horizontal="center"/>
      <protection hidden="1"/>
    </xf>
    <xf numFmtId="3" fontId="0" fillId="0" borderId="56" xfId="0" applyNumberFormat="1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3" fontId="39" fillId="0" borderId="85" xfId="0" applyNumberFormat="1" applyFont="1" applyFill="1" applyBorder="1" applyAlignment="1" applyProtection="1">
      <alignment horizontal="center"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3" fontId="39" fillId="0" borderId="52" xfId="0" applyNumberFormat="1" applyFont="1" applyFill="1" applyBorder="1" applyAlignment="1" applyProtection="1">
      <alignment horizontal="center"/>
      <protection hidden="1"/>
    </xf>
    <xf numFmtId="0" fontId="43" fillId="0" borderId="62" xfId="0" applyFont="1" applyFill="1" applyBorder="1" applyAlignment="1" applyProtection="1">
      <alignment/>
      <protection hidden="1"/>
    </xf>
    <xf numFmtId="0" fontId="39" fillId="0" borderId="86" xfId="0" applyFont="1" applyFill="1" applyBorder="1" applyAlignment="1" applyProtection="1">
      <alignment horizontal="center"/>
      <protection hidden="1"/>
    </xf>
    <xf numFmtId="3" fontId="39" fillId="0" borderId="86" xfId="0" applyNumberFormat="1" applyFont="1" applyFill="1" applyBorder="1" applyAlignment="1" applyProtection="1">
      <alignment/>
      <protection hidden="1"/>
    </xf>
    <xf numFmtId="3" fontId="39" fillId="0" borderId="86" xfId="0" applyNumberFormat="1" applyFont="1" applyFill="1" applyBorder="1" applyAlignment="1" applyProtection="1">
      <alignment horizontal="center"/>
      <protection hidden="1"/>
    </xf>
    <xf numFmtId="0" fontId="39" fillId="0" borderId="86" xfId="0" applyFont="1" applyFill="1" applyBorder="1" applyAlignment="1" applyProtection="1">
      <alignment/>
      <protection hidden="1"/>
    </xf>
    <xf numFmtId="0" fontId="39" fillId="0" borderId="62" xfId="0" applyFont="1" applyFill="1" applyBorder="1" applyAlignment="1" applyProtection="1">
      <alignment/>
      <protection hidden="1"/>
    </xf>
    <xf numFmtId="3" fontId="39" fillId="0" borderId="60" xfId="0" applyNumberFormat="1" applyFont="1" applyFill="1" applyBorder="1" applyAlignment="1" applyProtection="1">
      <alignment horizontal="center"/>
      <protection hidden="1"/>
    </xf>
    <xf numFmtId="3" fontId="39" fillId="0" borderId="59" xfId="0" applyNumberFormat="1" applyFont="1" applyFill="1" applyBorder="1" applyAlignment="1" applyProtection="1">
      <alignment/>
      <protection locked="0"/>
    </xf>
    <xf numFmtId="3" fontId="39" fillId="0" borderId="87" xfId="0" applyNumberFormat="1" applyFont="1" applyFill="1" applyBorder="1" applyAlignment="1" applyProtection="1">
      <alignment/>
      <protection locked="0"/>
    </xf>
    <xf numFmtId="3" fontId="39" fillId="0" borderId="88" xfId="0" applyNumberFormat="1" applyFont="1" applyFill="1" applyBorder="1" applyAlignment="1" applyProtection="1">
      <alignment/>
      <protection locked="0"/>
    </xf>
    <xf numFmtId="0" fontId="39" fillId="0" borderId="87" xfId="0" applyFont="1" applyFill="1" applyBorder="1" applyAlignment="1" applyProtection="1">
      <alignment/>
      <protection locked="0"/>
    </xf>
    <xf numFmtId="0" fontId="39" fillId="0" borderId="59" xfId="0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 horizontal="center"/>
      <protection hidden="1"/>
    </xf>
    <xf numFmtId="3" fontId="0" fillId="0" borderId="55" xfId="0" applyNumberFormat="1" applyFont="1" applyFill="1" applyBorder="1" applyAlignment="1" applyProtection="1">
      <alignment/>
      <protection hidden="1"/>
    </xf>
    <xf numFmtId="0" fontId="0" fillId="0" borderId="58" xfId="0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/>
      <protection locked="0"/>
    </xf>
    <xf numFmtId="3" fontId="39" fillId="0" borderId="77" xfId="0" applyNumberFormat="1" applyFont="1" applyFill="1" applyBorder="1" applyAlignment="1" applyProtection="1">
      <alignment horizontal="center"/>
      <protection locked="0"/>
    </xf>
    <xf numFmtId="3" fontId="39" fillId="0" borderId="56" xfId="0" applyNumberFormat="1" applyFont="1" applyFill="1" applyBorder="1" applyAlignment="1" applyProtection="1">
      <alignment horizontal="center"/>
      <protection hidden="1"/>
    </xf>
    <xf numFmtId="3" fontId="39" fillId="0" borderId="85" xfId="0" applyNumberFormat="1" applyFont="1" applyFill="1" applyBorder="1" applyAlignment="1" applyProtection="1">
      <alignment horizontal="center"/>
      <protection hidden="1"/>
    </xf>
    <xf numFmtId="0" fontId="43" fillId="0" borderId="53" xfId="0" applyFont="1" applyFill="1" applyBorder="1" applyAlignment="1" applyProtection="1">
      <alignment/>
      <protection hidden="1"/>
    </xf>
    <xf numFmtId="0" fontId="0" fillId="0" borderId="89" xfId="0" applyFont="1" applyFill="1" applyBorder="1" applyAlignment="1" applyProtection="1">
      <alignment/>
      <protection locked="0"/>
    </xf>
    <xf numFmtId="0" fontId="0" fillId="0" borderId="65" xfId="0" applyFont="1" applyFill="1" applyBorder="1" applyAlignment="1" applyProtection="1">
      <alignment/>
      <protection locked="0"/>
    </xf>
    <xf numFmtId="3" fontId="40" fillId="0" borderId="72" xfId="0" applyNumberFormat="1" applyFont="1" applyFill="1" applyBorder="1" applyAlignment="1" applyProtection="1">
      <alignment/>
      <protection locked="0"/>
    </xf>
    <xf numFmtId="1" fontId="0" fillId="0" borderId="61" xfId="0" applyNumberFormat="1" applyFont="1" applyFill="1" applyBorder="1" applyAlignment="1" applyProtection="1">
      <alignment/>
      <protection locked="0"/>
    </xf>
    <xf numFmtId="1" fontId="0" fillId="0" borderId="80" xfId="0" applyNumberFormat="1" applyFont="1" applyFill="1" applyBorder="1" applyAlignment="1" applyProtection="1">
      <alignment/>
      <protection locked="0"/>
    </xf>
    <xf numFmtId="0" fontId="0" fillId="0" borderId="80" xfId="0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 locked="0"/>
    </xf>
    <xf numFmtId="3" fontId="40" fillId="0" borderId="65" xfId="0" applyNumberFormat="1" applyFont="1" applyFill="1" applyBorder="1" applyAlignment="1" applyProtection="1">
      <alignment horizontal="right" indent="1"/>
      <protection hidden="1"/>
    </xf>
    <xf numFmtId="166" fontId="40" fillId="0" borderId="89" xfId="49" applyNumberFormat="1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/>
      <protection hidden="1"/>
    </xf>
    <xf numFmtId="3" fontId="40" fillId="0" borderId="82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3" fontId="40" fillId="0" borderId="57" xfId="0" applyNumberFormat="1" applyFont="1" applyFill="1" applyBorder="1" applyAlignment="1" applyProtection="1">
      <alignment horizontal="right" indent="1"/>
      <protection hidden="1"/>
    </xf>
    <xf numFmtId="166" fontId="40" fillId="0" borderId="54" xfId="49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67" xfId="0" applyFont="1" applyFill="1" applyBorder="1" applyAlignment="1" applyProtection="1">
      <alignment/>
      <protection locked="0"/>
    </xf>
    <xf numFmtId="0" fontId="0" fillId="0" borderId="68" xfId="0" applyFont="1" applyFill="1" applyBorder="1" applyAlignment="1" applyProtection="1">
      <alignment/>
      <protection locked="0"/>
    </xf>
    <xf numFmtId="3" fontId="40" fillId="0" borderId="77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42" xfId="0" applyNumberFormat="1" applyFont="1" applyFill="1" applyBorder="1" applyAlignment="1" applyProtection="1">
      <alignment/>
      <protection locked="0"/>
    </xf>
    <xf numFmtId="3" fontId="40" fillId="0" borderId="67" xfId="0" applyNumberFormat="1" applyFont="1" applyFill="1" applyBorder="1" applyAlignment="1" applyProtection="1">
      <alignment horizontal="right" indent="1"/>
      <protection hidden="1"/>
    </xf>
    <xf numFmtId="166" fontId="40" fillId="0" borderId="55" xfId="49" applyNumberFormat="1" applyFont="1" applyFill="1" applyBorder="1" applyAlignment="1" applyProtection="1">
      <alignment horizontal="center"/>
      <protection hidden="1"/>
    </xf>
    <xf numFmtId="3" fontId="40" fillId="0" borderId="84" xfId="0" applyNumberFormat="1" applyFont="1" applyFill="1" applyBorder="1" applyAlignment="1" applyProtection="1">
      <alignment/>
      <protection locked="0"/>
    </xf>
    <xf numFmtId="1" fontId="0" fillId="0" borderId="73" xfId="0" applyNumberFormat="1" applyFont="1" applyFill="1" applyBorder="1" applyAlignment="1" applyProtection="1">
      <alignment/>
      <protection locked="0"/>
    </xf>
    <xf numFmtId="0" fontId="0" fillId="0" borderId="90" xfId="0" applyFont="1" applyFill="1" applyBorder="1" applyAlignment="1" applyProtection="1">
      <alignment/>
      <protection locked="0"/>
    </xf>
    <xf numFmtId="3" fontId="40" fillId="0" borderId="26" xfId="0" applyNumberFormat="1" applyFont="1" applyFill="1" applyBorder="1" applyAlignment="1" applyProtection="1">
      <alignment horizontal="right" indent="1"/>
      <protection hidden="1"/>
    </xf>
    <xf numFmtId="166" fontId="40" fillId="0" borderId="53" xfId="49" applyNumberFormat="1" applyFont="1" applyFill="1" applyBorder="1" applyAlignment="1" applyProtection="1">
      <alignment horizontal="center"/>
      <protection hidden="1"/>
    </xf>
    <xf numFmtId="3" fontId="40" fillId="0" borderId="26" xfId="0" applyNumberFormat="1" applyFont="1" applyFill="1" applyBorder="1" applyAlignment="1" applyProtection="1">
      <alignment/>
      <protection locked="0"/>
    </xf>
    <xf numFmtId="1" fontId="0" fillId="0" borderId="57" xfId="0" applyNumberFormat="1" applyFont="1" applyFill="1" applyBorder="1" applyAlignment="1" applyProtection="1">
      <alignment/>
      <protection locked="0"/>
    </xf>
    <xf numFmtId="0" fontId="0" fillId="0" borderId="82" xfId="0" applyFont="1" applyFill="1" applyBorder="1" applyAlignment="1" applyProtection="1">
      <alignment/>
      <protection locked="0"/>
    </xf>
    <xf numFmtId="0" fontId="0" fillId="0" borderId="69" xfId="0" applyFont="1" applyFill="1" applyBorder="1" applyAlignment="1" applyProtection="1">
      <alignment/>
      <protection hidden="1"/>
    </xf>
    <xf numFmtId="3" fontId="40" fillId="0" borderId="91" xfId="0" applyNumberFormat="1" applyFont="1" applyFill="1" applyBorder="1" applyAlignment="1" applyProtection="1">
      <alignment/>
      <protection locked="0"/>
    </xf>
    <xf numFmtId="1" fontId="0" fillId="0" borderId="67" xfId="0" applyNumberFormat="1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3" fontId="40" fillId="0" borderId="91" xfId="0" applyNumberFormat="1" applyFont="1" applyFill="1" applyBorder="1" applyAlignment="1" applyProtection="1">
      <alignment horizontal="right" indent="1"/>
      <protection hidden="1"/>
    </xf>
    <xf numFmtId="166" fontId="40" fillId="0" borderId="56" xfId="49" applyNumberFormat="1" applyFont="1" applyFill="1" applyBorder="1" applyAlignment="1" applyProtection="1">
      <alignment horizontal="center"/>
      <protection hidden="1"/>
    </xf>
    <xf numFmtId="0" fontId="44" fillId="0" borderId="62" xfId="0" applyFont="1" applyFill="1" applyBorder="1" applyAlignment="1" applyProtection="1">
      <alignment/>
      <protection hidden="1"/>
    </xf>
    <xf numFmtId="0" fontId="40" fillId="0" borderId="86" xfId="0" applyFont="1" applyFill="1" applyBorder="1" applyAlignment="1" applyProtection="1">
      <alignment horizontal="center"/>
      <protection hidden="1"/>
    </xf>
    <xf numFmtId="3" fontId="40" fillId="0" borderId="86" xfId="0" applyNumberFormat="1" applyFont="1" applyFill="1" applyBorder="1" applyAlignment="1" applyProtection="1">
      <alignment/>
      <protection hidden="1"/>
    </xf>
    <xf numFmtId="3" fontId="40" fillId="0" borderId="59" xfId="0" applyNumberFormat="1" applyFont="1" applyFill="1" applyBorder="1" applyAlignment="1" applyProtection="1">
      <alignment/>
      <protection hidden="1"/>
    </xf>
    <xf numFmtId="3" fontId="40" fillId="0" borderId="62" xfId="0" applyNumberFormat="1" applyFont="1" applyFill="1" applyBorder="1" applyAlignment="1" applyProtection="1">
      <alignment/>
      <protection hidden="1"/>
    </xf>
    <xf numFmtId="3" fontId="40" fillId="0" borderId="60" xfId="0" applyNumberFormat="1" applyFont="1" applyFill="1" applyBorder="1" applyAlignment="1" applyProtection="1">
      <alignment/>
      <protection hidden="1"/>
    </xf>
    <xf numFmtId="3" fontId="40" fillId="0" borderId="87" xfId="0" applyNumberFormat="1" applyFont="1" applyFill="1" applyBorder="1" applyAlignment="1" applyProtection="1">
      <alignment/>
      <protection hidden="1"/>
    </xf>
    <xf numFmtId="3" fontId="40" fillId="0" borderId="62" xfId="0" applyNumberFormat="1" applyFont="1" applyFill="1" applyBorder="1" applyAlignment="1" applyProtection="1">
      <alignment horizontal="right" indent="1"/>
      <protection hidden="1"/>
    </xf>
    <xf numFmtId="166" fontId="40" fillId="0" borderId="86" xfId="49" applyNumberFormat="1" applyFont="1" applyFill="1" applyBorder="1" applyAlignment="1" applyProtection="1">
      <alignment horizontal="center"/>
      <protection hidden="1"/>
    </xf>
    <xf numFmtId="3" fontId="40" fillId="0" borderId="27" xfId="0" applyNumberFormat="1" applyFont="1" applyFill="1" applyBorder="1" applyAlignment="1" applyProtection="1">
      <alignment horizontal="right" indent="1"/>
      <protection hidden="1"/>
    </xf>
    <xf numFmtId="3" fontId="40" fillId="0" borderId="85" xfId="0" applyNumberFormat="1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3" fontId="40" fillId="0" borderId="86" xfId="0" applyNumberFormat="1" applyFont="1" applyFill="1" applyBorder="1" applyAlignment="1" applyProtection="1">
      <alignment horizontal="center"/>
      <protection hidden="1"/>
    </xf>
    <xf numFmtId="3" fontId="40" fillId="0" borderId="88" xfId="0" applyNumberFormat="1" applyFont="1" applyFill="1" applyBorder="1" applyAlignment="1" applyProtection="1">
      <alignment/>
      <protection hidden="1"/>
    </xf>
    <xf numFmtId="3" fontId="0" fillId="0" borderId="52" xfId="0" applyNumberFormat="1" applyFont="1" applyFill="1" applyBorder="1" applyAlignment="1" applyProtection="1">
      <alignment/>
      <protection hidden="1"/>
    </xf>
    <xf numFmtId="3" fontId="40" fillId="0" borderId="52" xfId="0" applyNumberFormat="1" applyFont="1" applyFill="1" applyBorder="1" applyAlignment="1" applyProtection="1">
      <alignment horizontal="center"/>
      <protection hidden="1"/>
    </xf>
    <xf numFmtId="3" fontId="40" fillId="0" borderId="52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42" xfId="0" applyNumberFormat="1" applyFont="1" applyFill="1" applyBorder="1" applyAlignment="1" applyProtection="1">
      <alignment/>
      <protection hidden="1"/>
    </xf>
    <xf numFmtId="3" fontId="0" fillId="0" borderId="74" xfId="0" applyNumberFormat="1" applyFont="1" applyFill="1" applyBorder="1" applyAlignment="1" applyProtection="1">
      <alignment/>
      <protection hidden="1"/>
    </xf>
    <xf numFmtId="3" fontId="0" fillId="0" borderId="92" xfId="0" applyNumberFormat="1" applyFont="1" applyFill="1" applyBorder="1" applyAlignment="1" applyProtection="1">
      <alignment/>
      <protection hidden="1"/>
    </xf>
    <xf numFmtId="3" fontId="40" fillId="0" borderId="59" xfId="0" applyNumberFormat="1" applyFont="1" applyFill="1" applyBorder="1" applyAlignment="1" applyProtection="1">
      <alignment horizontal="right" indent="1"/>
      <protection hidden="1"/>
    </xf>
    <xf numFmtId="9" fontId="40" fillId="0" borderId="59" xfId="49" applyFont="1" applyFill="1" applyBorder="1" applyAlignment="1" applyProtection="1">
      <alignment horizontal="center"/>
      <protection hidden="1"/>
    </xf>
    <xf numFmtId="0" fontId="44" fillId="0" borderId="63" xfId="0" applyFont="1" applyFill="1" applyBorder="1" applyAlignment="1" applyProtection="1">
      <alignment/>
      <protection hidden="1"/>
    </xf>
    <xf numFmtId="3" fontId="40" fillId="0" borderId="86" xfId="0" applyNumberFormat="1" applyFont="1" applyFill="1" applyBorder="1" applyAlignment="1" applyProtection="1">
      <alignment horizontal="right" indent="1"/>
      <protection hidden="1"/>
    </xf>
    <xf numFmtId="3" fontId="40" fillId="0" borderId="92" xfId="0" applyNumberFormat="1" applyFont="1" applyFill="1" applyBorder="1" applyAlignment="1" applyProtection="1">
      <alignment/>
      <protection hidden="1"/>
    </xf>
    <xf numFmtId="0" fontId="44" fillId="0" borderId="67" xfId="0" applyFont="1" applyFill="1" applyBorder="1" applyAlignment="1" applyProtection="1">
      <alignment/>
      <protection hidden="1"/>
    </xf>
    <xf numFmtId="0" fontId="40" fillId="0" borderId="68" xfId="0" applyFont="1" applyFill="1" applyBorder="1" applyAlignment="1" applyProtection="1">
      <alignment horizontal="center"/>
      <protection hidden="1"/>
    </xf>
    <xf numFmtId="3" fontId="40" fillId="0" borderId="68" xfId="0" applyNumberFormat="1" applyFont="1" applyFill="1" applyBorder="1" applyAlignment="1" applyProtection="1">
      <alignment/>
      <protection hidden="1"/>
    </xf>
    <xf numFmtId="3" fontId="40" fillId="0" borderId="68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/>
      <protection hidden="1"/>
    </xf>
    <xf numFmtId="0" fontId="39" fillId="0" borderId="69" xfId="0" applyFont="1" applyFill="1" applyBorder="1" applyAlignment="1">
      <alignment horizontal="center"/>
    </xf>
    <xf numFmtId="0" fontId="39" fillId="0" borderId="68" xfId="0" applyFont="1" applyFill="1" applyBorder="1" applyAlignment="1">
      <alignment horizontal="center"/>
    </xf>
    <xf numFmtId="3" fontId="40" fillId="0" borderId="35" xfId="0" applyNumberFormat="1" applyFont="1" applyFill="1" applyBorder="1" applyAlignment="1">
      <alignment/>
    </xf>
    <xf numFmtId="3" fontId="40" fillId="0" borderId="64" xfId="0" applyNumberFormat="1" applyFont="1" applyFill="1" applyBorder="1" applyAlignment="1">
      <alignment/>
    </xf>
    <xf numFmtId="3" fontId="40" fillId="0" borderId="57" xfId="0" applyNumberFormat="1" applyFont="1" applyFill="1" applyBorder="1" applyAlignment="1">
      <alignment/>
    </xf>
    <xf numFmtId="3" fontId="40" fillId="0" borderId="54" xfId="0" applyNumberFormat="1" applyFont="1" applyFill="1" applyBorder="1" applyAlignment="1">
      <alignment/>
    </xf>
    <xf numFmtId="3" fontId="40" fillId="0" borderId="69" xfId="0" applyNumberFormat="1" applyFont="1" applyFill="1" applyBorder="1" applyAlignment="1">
      <alignment/>
    </xf>
    <xf numFmtId="3" fontId="40" fillId="0" borderId="68" xfId="0" applyNumberFormat="1" applyFont="1" applyFill="1" applyBorder="1" applyAlignment="1">
      <alignment/>
    </xf>
    <xf numFmtId="3" fontId="40" fillId="0" borderId="91" xfId="0" applyNumberFormat="1" applyFont="1" applyFill="1" applyBorder="1" applyAlignment="1">
      <alignment/>
    </xf>
    <xf numFmtId="3" fontId="40" fillId="0" borderId="56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3" fontId="40" fillId="0" borderId="84" xfId="0" applyNumberFormat="1" applyFont="1" applyFill="1" applyBorder="1" applyAlignment="1">
      <alignment/>
    </xf>
    <xf numFmtId="3" fontId="40" fillId="0" borderId="53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38" fillId="0" borderId="59" xfId="0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39" fillId="0" borderId="54" xfId="0" applyFont="1" applyFill="1" applyBorder="1" applyAlignment="1">
      <alignment/>
    </xf>
    <xf numFmtId="0" fontId="39" fillId="0" borderId="54" xfId="0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14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39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39" fillId="0" borderId="66" xfId="0" applyFont="1" applyFill="1" applyBorder="1" applyAlignment="1">
      <alignment horizontal="center"/>
    </xf>
    <xf numFmtId="0" fontId="43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39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39" fillId="0" borderId="71" xfId="0" applyFont="1" applyFill="1" applyBorder="1" applyAlignment="1">
      <alignment horizontal="center"/>
    </xf>
    <xf numFmtId="0" fontId="43" fillId="0" borderId="2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52" xfId="0" applyNumberFormat="1" applyFont="1" applyFill="1" applyBorder="1" applyAlignment="1">
      <alignment/>
    </xf>
    <xf numFmtId="165" fontId="39" fillId="0" borderId="52" xfId="0" applyNumberFormat="1" applyFont="1" applyFill="1" applyBorder="1" applyAlignment="1">
      <alignment horizontal="right"/>
    </xf>
    <xf numFmtId="164" fontId="0" fillId="0" borderId="73" xfId="0" applyNumberFormat="1" applyFont="1" applyFill="1" applyBorder="1" applyAlignment="1">
      <alignment/>
    </xf>
    <xf numFmtId="164" fontId="0" fillId="0" borderId="74" xfId="0" applyNumberFormat="1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3" fontId="39" fillId="0" borderId="52" xfId="0" applyNumberFormat="1" applyFont="1" applyFill="1" applyBorder="1" applyAlignment="1">
      <alignment horizontal="center"/>
    </xf>
    <xf numFmtId="3" fontId="39" fillId="0" borderId="75" xfId="0" applyNumberFormat="1" applyFont="1" applyFill="1" applyBorder="1" applyAlignment="1">
      <alignment horizontal="center"/>
    </xf>
    <xf numFmtId="0" fontId="43" fillId="0" borderId="76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164" fontId="0" fillId="0" borderId="78" xfId="0" applyNumberFormat="1" applyFont="1" applyFill="1" applyBorder="1" applyAlignment="1">
      <alignment/>
    </xf>
    <xf numFmtId="164" fontId="0" fillId="0" borderId="55" xfId="0" applyNumberFormat="1" applyFont="1" applyFill="1" applyBorder="1" applyAlignment="1">
      <alignment/>
    </xf>
    <xf numFmtId="165" fontId="39" fillId="0" borderId="55" xfId="0" applyNumberFormat="1" applyFont="1" applyFill="1" applyBorder="1" applyAlignment="1">
      <alignment horizontal="right"/>
    </xf>
    <xf numFmtId="164" fontId="0" fillId="0" borderId="70" xfId="0" applyNumberFormat="1" applyFont="1" applyFill="1" applyBorder="1" applyAlignment="1">
      <alignment/>
    </xf>
    <xf numFmtId="164" fontId="0" fillId="0" borderId="79" xfId="0" applyNumberFormat="1" applyFont="1" applyFill="1" applyBorder="1" applyAlignment="1">
      <alignment/>
    </xf>
    <xf numFmtId="164" fontId="39" fillId="0" borderId="55" xfId="0" applyNumberFormat="1" applyFont="1" applyFill="1" applyBorder="1" applyAlignment="1">
      <alignment/>
    </xf>
    <xf numFmtId="3" fontId="39" fillId="0" borderId="77" xfId="0" applyNumberFormat="1" applyFont="1" applyFill="1" applyBorder="1" applyAlignment="1">
      <alignment horizontal="center"/>
    </xf>
    <xf numFmtId="0" fontId="43" fillId="0" borderId="57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39" fillId="0" borderId="54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39" fillId="0" borderId="8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54" xfId="0" applyNumberFormat="1" applyFont="1" applyFill="1" applyBorder="1" applyAlignment="1">
      <alignment horizontal="right"/>
    </xf>
    <xf numFmtId="3" fontId="0" fillId="0" borderId="84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0" fontId="43" fillId="0" borderId="62" xfId="0" applyFont="1" applyFill="1" applyBorder="1" applyAlignment="1">
      <alignment/>
    </xf>
    <xf numFmtId="0" fontId="39" fillId="0" borderId="86" xfId="0" applyFont="1" applyFill="1" applyBorder="1" applyAlignment="1">
      <alignment/>
    </xf>
    <xf numFmtId="3" fontId="39" fillId="0" borderId="59" xfId="0" applyNumberFormat="1" applyFont="1" applyFill="1" applyBorder="1" applyAlignment="1">
      <alignment/>
    </xf>
    <xf numFmtId="3" fontId="39" fillId="0" borderId="86" xfId="0" applyNumberFormat="1" applyFont="1" applyFill="1" applyBorder="1" applyAlignment="1">
      <alignment/>
    </xf>
    <xf numFmtId="3" fontId="39" fillId="0" borderId="86" xfId="0" applyNumberFormat="1" applyFont="1" applyFill="1" applyBorder="1" applyAlignment="1">
      <alignment horizontal="center"/>
    </xf>
    <xf numFmtId="3" fontId="39" fillId="0" borderId="87" xfId="0" applyNumberFormat="1" applyFont="1" applyFill="1" applyBorder="1" applyAlignment="1">
      <alignment/>
    </xf>
    <xf numFmtId="3" fontId="39" fillId="0" borderId="88" xfId="0" applyNumberFormat="1" applyFont="1" applyFill="1" applyBorder="1" applyAlignment="1">
      <alignment/>
    </xf>
    <xf numFmtId="3" fontId="39" fillId="0" borderId="60" xfId="0" applyNumberFormat="1" applyFont="1" applyFill="1" applyBorder="1" applyAlignment="1">
      <alignment horizontal="center"/>
    </xf>
    <xf numFmtId="0" fontId="43" fillId="0" borderId="89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3" fontId="40" fillId="0" borderId="64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164" fontId="40" fillId="0" borderId="66" xfId="0" applyNumberFormat="1" applyFont="1" applyFill="1" applyBorder="1" applyAlignment="1">
      <alignment/>
    </xf>
    <xf numFmtId="3" fontId="40" fillId="0" borderId="54" xfId="0" applyNumberFormat="1" applyFont="1" applyFill="1" applyBorder="1" applyAlignment="1">
      <alignment/>
    </xf>
    <xf numFmtId="164" fontId="40" fillId="0" borderId="82" xfId="0" applyNumberFormat="1" applyFont="1" applyFill="1" applyBorder="1" applyAlignment="1">
      <alignment/>
    </xf>
    <xf numFmtId="0" fontId="43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3" fontId="40" fillId="0" borderId="68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164" fontId="40" fillId="0" borderId="71" xfId="0" applyNumberFormat="1" applyFont="1" applyFill="1" applyBorder="1" applyAlignment="1">
      <alignment/>
    </xf>
    <xf numFmtId="3" fontId="40" fillId="0" borderId="56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64" fontId="40" fillId="0" borderId="75" xfId="0" applyNumberFormat="1" applyFont="1" applyFill="1" applyBorder="1" applyAlignment="1">
      <alignment/>
    </xf>
    <xf numFmtId="0" fontId="44" fillId="0" borderId="62" xfId="0" applyFont="1" applyFill="1" applyBorder="1" applyAlignment="1">
      <alignment/>
    </xf>
    <xf numFmtId="0" fontId="40" fillId="0" borderId="86" xfId="0" applyFont="1" applyFill="1" applyBorder="1" applyAlignment="1">
      <alignment/>
    </xf>
    <xf numFmtId="3" fontId="40" fillId="0" borderId="59" xfId="0" applyNumberFormat="1" applyFont="1" applyFill="1" applyBorder="1" applyAlignment="1">
      <alignment/>
    </xf>
    <xf numFmtId="3" fontId="40" fillId="0" borderId="86" xfId="0" applyNumberFormat="1" applyFont="1" applyFill="1" applyBorder="1" applyAlignment="1">
      <alignment/>
    </xf>
    <xf numFmtId="3" fontId="40" fillId="0" borderId="87" xfId="0" applyNumberFormat="1" applyFont="1" applyFill="1" applyBorder="1" applyAlignment="1">
      <alignment/>
    </xf>
    <xf numFmtId="3" fontId="40" fillId="0" borderId="88" xfId="0" applyNumberFormat="1" applyFont="1" applyFill="1" applyBorder="1" applyAlignment="1">
      <alignment/>
    </xf>
    <xf numFmtId="164" fontId="40" fillId="0" borderId="60" xfId="0" applyNumberFormat="1" applyFont="1" applyFill="1" applyBorder="1" applyAlignment="1">
      <alignment/>
    </xf>
    <xf numFmtId="3" fontId="40" fillId="0" borderId="53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0" fillId="0" borderId="60" xfId="0" applyNumberFormat="1" applyFont="1" applyFill="1" applyBorder="1" applyAlignment="1">
      <alignment/>
    </xf>
    <xf numFmtId="0" fontId="40" fillId="0" borderId="86" xfId="0" applyFont="1" applyFill="1" applyBorder="1" applyAlignment="1">
      <alignment horizontal="right"/>
    </xf>
    <xf numFmtId="3" fontId="40" fillId="0" borderId="62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3" fontId="40" fillId="0" borderId="93" xfId="0" applyNumberFormat="1" applyFont="1" applyFill="1" applyBorder="1" applyAlignment="1">
      <alignment horizontal="center"/>
    </xf>
    <xf numFmtId="3" fontId="40" fillId="0" borderId="94" xfId="0" applyNumberFormat="1" applyFont="1" applyFill="1" applyBorder="1" applyAlignment="1">
      <alignment horizontal="center"/>
    </xf>
    <xf numFmtId="3" fontId="40" fillId="0" borderId="95" xfId="0" applyNumberFormat="1" applyFont="1" applyFill="1" applyBorder="1" applyAlignment="1">
      <alignment horizontal="center"/>
    </xf>
    <xf numFmtId="3" fontId="40" fillId="0" borderId="96" xfId="0" applyNumberFormat="1" applyFont="1" applyFill="1" applyBorder="1" applyAlignment="1">
      <alignment horizontal="center"/>
    </xf>
    <xf numFmtId="3" fontId="40" fillId="0" borderId="93" xfId="0" applyNumberFormat="1" applyFont="1" applyFill="1" applyBorder="1" applyAlignment="1" applyProtection="1">
      <alignment/>
      <protection locked="0"/>
    </xf>
    <xf numFmtId="3" fontId="40" fillId="0" borderId="97" xfId="0" applyNumberFormat="1" applyFont="1" applyFill="1" applyBorder="1" applyAlignment="1" applyProtection="1">
      <alignment/>
      <protection locked="0"/>
    </xf>
    <xf numFmtId="3" fontId="40" fillId="0" borderId="38" xfId="0" applyNumberFormat="1" applyFont="1" applyFill="1" applyBorder="1" applyAlignment="1" applyProtection="1">
      <alignment/>
      <protection locked="0"/>
    </xf>
    <xf numFmtId="3" fontId="40" fillId="0" borderId="94" xfId="0" applyNumberFormat="1" applyFont="1" applyFill="1" applyBorder="1" applyAlignment="1" applyProtection="1">
      <alignment/>
      <protection locked="0"/>
    </xf>
    <xf numFmtId="3" fontId="40" fillId="0" borderId="98" xfId="0" applyNumberFormat="1" applyFont="1" applyFill="1" applyBorder="1" applyAlignment="1" applyProtection="1">
      <alignment/>
      <protection locked="0"/>
    </xf>
    <xf numFmtId="3" fontId="40" fillId="0" borderId="39" xfId="0" applyNumberFormat="1" applyFont="1" applyFill="1" applyBorder="1" applyAlignment="1" applyProtection="1">
      <alignment/>
      <protection locked="0"/>
    </xf>
    <xf numFmtId="3" fontId="40" fillId="0" borderId="96" xfId="0" applyNumberFormat="1" applyFont="1" applyFill="1" applyBorder="1" applyAlignment="1" applyProtection="1">
      <alignment/>
      <protection locked="0"/>
    </xf>
    <xf numFmtId="3" fontId="40" fillId="0" borderId="99" xfId="0" applyNumberFormat="1" applyFont="1" applyFill="1" applyBorder="1" applyAlignment="1" applyProtection="1">
      <alignment/>
      <protection locked="0"/>
    </xf>
    <xf numFmtId="3" fontId="40" fillId="0" borderId="40" xfId="0" applyNumberFormat="1" applyFont="1" applyFill="1" applyBorder="1" applyAlignment="1" applyProtection="1">
      <alignment/>
      <protection locked="0"/>
    </xf>
    <xf numFmtId="14" fontId="9" fillId="0" borderId="0" xfId="0" applyNumberFormat="1" applyFont="1" applyFill="1" applyAlignment="1">
      <alignment horizontal="right"/>
    </xf>
    <xf numFmtId="0" fontId="38" fillId="0" borderId="100" xfId="0" applyFont="1" applyFill="1" applyBorder="1" applyAlignment="1">
      <alignment/>
    </xf>
    <xf numFmtId="0" fontId="38" fillId="0" borderId="101" xfId="0" applyFont="1" applyFill="1" applyBorder="1" applyAlignment="1">
      <alignment/>
    </xf>
    <xf numFmtId="0" fontId="9" fillId="0" borderId="102" xfId="0" applyFont="1" applyFill="1" applyBorder="1" applyAlignment="1">
      <alignment horizontal="center"/>
    </xf>
    <xf numFmtId="0" fontId="39" fillId="0" borderId="9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103" xfId="0" applyFont="1" applyFill="1" applyBorder="1" applyAlignment="1">
      <alignment/>
    </xf>
    <xf numFmtId="0" fontId="38" fillId="0" borderId="100" xfId="0" applyFont="1" applyFill="1" applyBorder="1" applyAlignment="1">
      <alignment horizontal="center"/>
    </xf>
    <xf numFmtId="0" fontId="0" fillId="0" borderId="104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0" fillId="0" borderId="105" xfId="0" applyFont="1" applyFill="1" applyBorder="1" applyAlignment="1">
      <alignment horizontal="center"/>
    </xf>
    <xf numFmtId="0" fontId="0" fillId="0" borderId="106" xfId="0" applyFont="1" applyFill="1" applyBorder="1" applyAlignment="1">
      <alignment/>
    </xf>
    <xf numFmtId="0" fontId="0" fillId="0" borderId="107" xfId="0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0" fontId="39" fillId="0" borderId="106" xfId="0" applyFont="1" applyFill="1" applyBorder="1" applyAlignment="1">
      <alignment horizontal="center"/>
    </xf>
    <xf numFmtId="0" fontId="0" fillId="0" borderId="108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39" fillId="0" borderId="105" xfId="0" applyFont="1" applyFill="1" applyBorder="1" applyAlignment="1">
      <alignment horizontal="center"/>
    </xf>
    <xf numFmtId="0" fontId="43" fillId="0" borderId="109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39" fillId="0" borderId="11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39" fillId="0" borderId="110" xfId="0" applyFont="1" applyFill="1" applyBorder="1" applyAlignment="1">
      <alignment horizontal="center"/>
    </xf>
    <xf numFmtId="0" fontId="43" fillId="0" borderId="115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165" fontId="0" fillId="0" borderId="93" xfId="0" applyNumberFormat="1" applyFont="1" applyFill="1" applyBorder="1" applyAlignment="1">
      <alignment/>
    </xf>
    <xf numFmtId="165" fontId="0" fillId="0" borderId="97" xfId="0" applyNumberFormat="1" applyFont="1" applyFill="1" applyBorder="1" applyAlignment="1">
      <alignment/>
    </xf>
    <xf numFmtId="165" fontId="0" fillId="0" borderId="64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63" xfId="0" applyNumberFormat="1" applyFont="1" applyFill="1" applyBorder="1" applyAlignment="1" applyProtection="1">
      <alignment/>
      <protection locked="0"/>
    </xf>
    <xf numFmtId="165" fontId="0" fillId="0" borderId="38" xfId="0" applyNumberFormat="1" applyFont="1" applyFill="1" applyBorder="1" applyAlignment="1" applyProtection="1">
      <alignment/>
      <protection locked="0"/>
    </xf>
    <xf numFmtId="165" fontId="39" fillId="0" borderId="116" xfId="0" applyNumberFormat="1" applyFont="1" applyFill="1" applyBorder="1" applyAlignment="1">
      <alignment horizontal="right"/>
    </xf>
    <xf numFmtId="165" fontId="0" fillId="0" borderId="117" xfId="0" applyNumberFormat="1" applyFont="1" applyFill="1" applyBorder="1" applyAlignment="1" applyProtection="1">
      <alignment/>
      <protection locked="0"/>
    </xf>
    <xf numFmtId="165" fontId="0" fillId="0" borderId="118" xfId="0" applyNumberFormat="1" applyFont="1" applyFill="1" applyBorder="1" applyAlignment="1" applyProtection="1">
      <alignment/>
      <protection locked="0"/>
    </xf>
    <xf numFmtId="165" fontId="0" fillId="0" borderId="119" xfId="0" applyNumberFormat="1" applyFont="1" applyFill="1" applyBorder="1" applyAlignment="1" applyProtection="1">
      <alignment/>
      <protection locked="0"/>
    </xf>
    <xf numFmtId="165" fontId="39" fillId="0" borderId="111" xfId="0" applyNumberFormat="1" applyFont="1" applyFill="1" applyBorder="1" applyAlignment="1">
      <alignment horizontal="center"/>
    </xf>
    <xf numFmtId="3" fontId="39" fillId="0" borderId="120" xfId="0" applyNumberFormat="1" applyFont="1" applyFill="1" applyBorder="1" applyAlignment="1">
      <alignment horizontal="center"/>
    </xf>
    <xf numFmtId="0" fontId="43" fillId="0" borderId="121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165" fontId="0" fillId="0" borderId="95" xfId="0" applyNumberFormat="1" applyFont="1" applyFill="1" applyBorder="1" applyAlignment="1">
      <alignment/>
    </xf>
    <xf numFmtId="165" fontId="0" fillId="0" borderId="121" xfId="0" applyNumberFormat="1" applyFont="1" applyFill="1" applyBorder="1" applyAlignment="1">
      <alignment/>
    </xf>
    <xf numFmtId="165" fontId="0" fillId="0" borderId="122" xfId="0" applyNumberFormat="1" applyFont="1" applyFill="1" applyBorder="1" applyAlignment="1">
      <alignment horizontal="center"/>
    </xf>
    <xf numFmtId="165" fontId="0" fillId="0" borderId="123" xfId="0" applyNumberFormat="1" applyFont="1" applyFill="1" applyBorder="1" applyAlignment="1" applyProtection="1">
      <alignment/>
      <protection locked="0"/>
    </xf>
    <xf numFmtId="165" fontId="0" fillId="0" borderId="124" xfId="0" applyNumberFormat="1" applyFont="1" applyFill="1" applyBorder="1" applyAlignment="1" applyProtection="1">
      <alignment/>
      <protection locked="0"/>
    </xf>
    <xf numFmtId="165" fontId="39" fillId="0" borderId="125" xfId="0" applyNumberFormat="1" applyFont="1" applyFill="1" applyBorder="1" applyAlignment="1">
      <alignment horizontal="right"/>
    </xf>
    <xf numFmtId="165" fontId="0" fillId="0" borderId="114" xfId="0" applyNumberFormat="1" applyFont="1" applyFill="1" applyBorder="1" applyAlignment="1" applyProtection="1">
      <alignment/>
      <protection locked="0"/>
    </xf>
    <xf numFmtId="165" fontId="0" fillId="0" borderId="126" xfId="0" applyNumberFormat="1" applyFont="1" applyFill="1" applyBorder="1" applyAlignment="1" applyProtection="1">
      <alignment/>
      <protection locked="0"/>
    </xf>
    <xf numFmtId="165" fontId="39" fillId="0" borderId="95" xfId="0" applyNumberFormat="1" applyFont="1" applyFill="1" applyBorder="1" applyAlignment="1">
      <alignment/>
    </xf>
    <xf numFmtId="3" fontId="39" fillId="0" borderId="125" xfId="0" applyNumberFormat="1" applyFont="1" applyFill="1" applyBorder="1" applyAlignment="1">
      <alignment horizontal="center"/>
    </xf>
    <xf numFmtId="0" fontId="43" fillId="0" borderId="97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3" fontId="0" fillId="0" borderId="93" xfId="0" applyNumberFormat="1" applyFont="1" applyFill="1" applyBorder="1" applyAlignment="1">
      <alignment/>
    </xf>
    <xf numFmtId="3" fontId="0" fillId="0" borderId="97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 horizontal="center"/>
    </xf>
    <xf numFmtId="0" fontId="0" fillId="0" borderId="128" xfId="0" applyFont="1" applyFill="1" applyBorder="1" applyAlignment="1" applyProtection="1">
      <alignment/>
      <protection locked="0"/>
    </xf>
    <xf numFmtId="0" fontId="0" fillId="0" borderId="129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3" fontId="39" fillId="0" borderId="116" xfId="0" applyNumberFormat="1" applyFont="1" applyFill="1" applyBorder="1" applyAlignment="1">
      <alignment horizontal="center"/>
    </xf>
    <xf numFmtId="3" fontId="0" fillId="0" borderId="128" xfId="0" applyNumberFormat="1" applyFont="1" applyFill="1" applyBorder="1" applyAlignment="1" applyProtection="1">
      <alignment/>
      <protection locked="0"/>
    </xf>
    <xf numFmtId="3" fontId="0" fillId="0" borderId="130" xfId="0" applyNumberFormat="1" applyFont="1" applyFill="1" applyBorder="1" applyAlignment="1" applyProtection="1">
      <alignment/>
      <protection locked="0"/>
    </xf>
    <xf numFmtId="3" fontId="0" fillId="0" borderId="131" xfId="0" applyNumberFormat="1" applyFont="1" applyFill="1" applyBorder="1" applyAlignment="1" applyProtection="1">
      <alignment/>
      <protection locked="0"/>
    </xf>
    <xf numFmtId="0" fontId="0" fillId="0" borderId="130" xfId="0" applyFont="1" applyFill="1" applyBorder="1" applyAlignment="1" applyProtection="1">
      <alignment/>
      <protection locked="0"/>
    </xf>
    <xf numFmtId="3" fontId="39" fillId="0" borderId="94" xfId="0" applyNumberFormat="1" applyFont="1" applyFill="1" applyBorder="1" applyAlignment="1">
      <alignment horizontal="center"/>
    </xf>
    <xf numFmtId="3" fontId="39" fillId="0" borderId="132" xfId="0" applyNumberFormat="1" applyFont="1" applyFill="1" applyBorder="1" applyAlignment="1">
      <alignment horizontal="center"/>
    </xf>
    <xf numFmtId="0" fontId="43" fillId="0" borderId="98" xfId="0" applyFont="1" applyFill="1" applyBorder="1" applyAlignment="1">
      <alignment/>
    </xf>
    <xf numFmtId="0" fontId="0" fillId="0" borderId="94" xfId="0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/>
    </xf>
    <xf numFmtId="3" fontId="0" fillId="0" borderId="98" xfId="0" applyNumberFormat="1" applyFont="1" applyFill="1" applyBorder="1" applyAlignment="1">
      <alignment/>
    </xf>
    <xf numFmtId="3" fontId="0" fillId="0" borderId="133" xfId="0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 locked="0"/>
    </xf>
    <xf numFmtId="0" fontId="0" fillId="0" borderId="96" xfId="0" applyFont="1" applyFill="1" applyBorder="1" applyAlignment="1">
      <alignment horizontal="center"/>
    </xf>
    <xf numFmtId="3" fontId="0" fillId="0" borderId="96" xfId="0" applyNumberFormat="1" applyFont="1" applyFill="1" applyBorder="1" applyAlignment="1">
      <alignment/>
    </xf>
    <xf numFmtId="3" fontId="0" fillId="0" borderId="99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3" fontId="39" fillId="0" borderId="136" xfId="0" applyNumberFormat="1" applyFont="1" applyFill="1" applyBorder="1" applyAlignment="1">
      <alignment horizontal="center"/>
    </xf>
    <xf numFmtId="3" fontId="0" fillId="0" borderId="119" xfId="0" applyNumberFormat="1" applyFont="1" applyFill="1" applyBorder="1" applyAlignment="1" applyProtection="1">
      <alignment/>
      <protection locked="0"/>
    </xf>
    <xf numFmtId="3" fontId="0" fillId="0" borderId="118" xfId="0" applyNumberFormat="1" applyFont="1" applyFill="1" applyBorder="1" applyAlignment="1" applyProtection="1">
      <alignment/>
      <protection locked="0"/>
    </xf>
    <xf numFmtId="0" fontId="0" fillId="0" borderId="119" xfId="0" applyFont="1" applyFill="1" applyBorder="1" applyAlignment="1" applyProtection="1">
      <alignment/>
      <protection locked="0"/>
    </xf>
    <xf numFmtId="3" fontId="39" fillId="0" borderId="111" xfId="0" applyNumberFormat="1" applyFont="1" applyFill="1" applyBorder="1" applyAlignment="1">
      <alignment horizontal="center"/>
    </xf>
    <xf numFmtId="0" fontId="43" fillId="0" borderId="103" xfId="0" applyFont="1" applyFill="1" applyBorder="1" applyAlignment="1">
      <alignment/>
    </xf>
    <xf numFmtId="0" fontId="39" fillId="0" borderId="137" xfId="0" applyFont="1" applyFill="1" applyBorder="1" applyAlignment="1">
      <alignment horizontal="center"/>
    </xf>
    <xf numFmtId="3" fontId="39" fillId="0" borderId="137" xfId="0" applyNumberFormat="1" applyFont="1" applyFill="1" applyBorder="1" applyAlignment="1">
      <alignment/>
    </xf>
    <xf numFmtId="3" fontId="39" fillId="0" borderId="103" xfId="0" applyNumberFormat="1" applyFont="1" applyFill="1" applyBorder="1" applyAlignment="1">
      <alignment/>
    </xf>
    <xf numFmtId="3" fontId="39" fillId="0" borderId="138" xfId="0" applyNumberFormat="1" applyFont="1" applyFill="1" applyBorder="1" applyAlignment="1">
      <alignment horizontal="center"/>
    </xf>
    <xf numFmtId="0" fontId="39" fillId="0" borderId="100" xfId="0" applyFont="1" applyFill="1" applyBorder="1" applyAlignment="1" applyProtection="1">
      <alignment/>
      <protection locked="0"/>
    </xf>
    <xf numFmtId="0" fontId="39" fillId="0" borderId="139" xfId="0" applyFont="1" applyFill="1" applyBorder="1" applyAlignment="1" applyProtection="1">
      <alignment/>
      <protection locked="0"/>
    </xf>
    <xf numFmtId="0" fontId="39" fillId="0" borderId="86" xfId="0" applyFont="1" applyFill="1" applyBorder="1" applyAlignment="1" applyProtection="1">
      <alignment/>
      <protection locked="0"/>
    </xf>
    <xf numFmtId="3" fontId="39" fillId="0" borderId="101" xfId="0" applyNumberFormat="1" applyFont="1" applyFill="1" applyBorder="1" applyAlignment="1">
      <alignment horizontal="center"/>
    </xf>
    <xf numFmtId="3" fontId="39" fillId="0" borderId="100" xfId="0" applyNumberFormat="1" applyFont="1" applyFill="1" applyBorder="1" applyAlignment="1" applyProtection="1">
      <alignment/>
      <protection locked="0"/>
    </xf>
    <xf numFmtId="3" fontId="39" fillId="0" borderId="140" xfId="0" applyNumberFormat="1" applyFont="1" applyFill="1" applyBorder="1" applyAlignment="1" applyProtection="1">
      <alignment/>
      <protection locked="0"/>
    </xf>
    <xf numFmtId="3" fontId="39" fillId="0" borderId="141" xfId="0" applyNumberFormat="1" applyFont="1" applyFill="1" applyBorder="1" applyAlignment="1" applyProtection="1">
      <alignment/>
      <protection locked="0"/>
    </xf>
    <xf numFmtId="3" fontId="39" fillId="0" borderId="140" xfId="0" applyNumberFormat="1" applyFont="1" applyFill="1" applyBorder="1" applyAlignment="1" applyProtection="1">
      <alignment/>
      <protection locked="0"/>
    </xf>
    <xf numFmtId="0" fontId="39" fillId="0" borderId="140" xfId="0" applyFont="1" applyFill="1" applyBorder="1" applyAlignment="1" applyProtection="1">
      <alignment/>
      <protection locked="0"/>
    </xf>
    <xf numFmtId="3" fontId="39" fillId="0" borderId="137" xfId="0" applyNumberFormat="1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3" fontId="0" fillId="0" borderId="95" xfId="0" applyNumberFormat="1" applyFont="1" applyFill="1" applyBorder="1" applyAlignment="1">
      <alignment/>
    </xf>
    <xf numFmtId="3" fontId="0" fillId="0" borderId="121" xfId="0" applyNumberFormat="1" applyFont="1" applyFill="1" applyBorder="1" applyAlignment="1">
      <alignment/>
    </xf>
    <xf numFmtId="3" fontId="0" fillId="0" borderId="142" xfId="0" applyNumberFormat="1" applyFont="1" applyFill="1" applyBorder="1" applyAlignment="1">
      <alignment horizontal="center"/>
    </xf>
    <xf numFmtId="0" fontId="0" fillId="0" borderId="70" xfId="0" applyFont="1" applyFill="1" applyBorder="1" applyAlignment="1" applyProtection="1">
      <alignment/>
      <protection locked="0"/>
    </xf>
    <xf numFmtId="3" fontId="39" fillId="0" borderId="96" xfId="0" applyNumberFormat="1" applyFont="1" applyFill="1" applyBorder="1" applyAlignment="1">
      <alignment horizontal="center"/>
    </xf>
    <xf numFmtId="0" fontId="43" fillId="0" borderId="93" xfId="0" applyFont="1" applyFill="1" applyBorder="1" applyAlignment="1">
      <alignment/>
    </xf>
    <xf numFmtId="0" fontId="0" fillId="0" borderId="102" xfId="0" applyFont="1" applyFill="1" applyBorder="1" applyAlignment="1" applyProtection="1">
      <alignment/>
      <protection locked="0"/>
    </xf>
    <xf numFmtId="0" fontId="0" fillId="0" borderId="143" xfId="0" applyFont="1" applyFill="1" applyBorder="1" applyAlignment="1" applyProtection="1">
      <alignment/>
      <protection locked="0"/>
    </xf>
    <xf numFmtId="3" fontId="40" fillId="0" borderId="116" xfId="0" applyNumberFormat="1" applyFont="1" applyFill="1" applyBorder="1" applyAlignment="1" applyProtection="1">
      <alignment/>
      <protection locked="0"/>
    </xf>
    <xf numFmtId="1" fontId="0" fillId="0" borderId="102" xfId="0" applyNumberFormat="1" applyFont="1" applyFill="1" applyBorder="1" applyAlignment="1" applyProtection="1">
      <alignment/>
      <protection locked="0"/>
    </xf>
    <xf numFmtId="1" fontId="0" fillId="0" borderId="144" xfId="0" applyNumberFormat="1" applyFont="1" applyFill="1" applyBorder="1" applyAlignment="1" applyProtection="1">
      <alignment/>
      <protection locked="0"/>
    </xf>
    <xf numFmtId="0" fontId="0" fillId="0" borderId="144" xfId="0" applyFont="1" applyFill="1" applyBorder="1" applyAlignment="1" applyProtection="1">
      <alignment/>
      <protection locked="0"/>
    </xf>
    <xf numFmtId="3" fontId="40" fillId="0" borderId="108" xfId="0" applyNumberFormat="1" applyFont="1" applyFill="1" applyBorder="1" applyAlignment="1">
      <alignment/>
    </xf>
    <xf numFmtId="164" fontId="40" fillId="0" borderId="145" xfId="0" applyNumberFormat="1" applyFont="1" applyFill="1" applyBorder="1" applyAlignment="1">
      <alignment horizontal="center"/>
    </xf>
    <xf numFmtId="3" fontId="40" fillId="0" borderId="132" xfId="0" applyNumberFormat="1" applyFont="1" applyFill="1" applyBorder="1" applyAlignment="1" applyProtection="1">
      <alignment/>
      <protection locked="0"/>
    </xf>
    <xf numFmtId="1" fontId="0" fillId="0" borderId="128" xfId="0" applyNumberFormat="1" applyFont="1" applyFill="1" applyBorder="1" applyAlignment="1" applyProtection="1">
      <alignment/>
      <protection locked="0"/>
    </xf>
    <xf numFmtId="1" fontId="0" fillId="0" borderId="130" xfId="0" applyNumberFormat="1" applyFont="1" applyFill="1" applyBorder="1" applyAlignment="1" applyProtection="1">
      <alignment/>
      <protection locked="0"/>
    </xf>
    <xf numFmtId="3" fontId="40" fillId="0" borderId="98" xfId="0" applyNumberFormat="1" applyFont="1" applyFill="1" applyBorder="1" applyAlignment="1">
      <alignment/>
    </xf>
    <xf numFmtId="164" fontId="40" fillId="0" borderId="94" xfId="0" applyNumberFormat="1" applyFont="1" applyFill="1" applyBorder="1" applyAlignment="1">
      <alignment horizontal="center"/>
    </xf>
    <xf numFmtId="3" fontId="40" fillId="0" borderId="125" xfId="0" applyNumberFormat="1" applyFont="1" applyFill="1" applyBorder="1" applyAlignment="1" applyProtection="1">
      <alignment/>
      <protection locked="0"/>
    </xf>
    <xf numFmtId="1" fontId="0" fillId="0" borderId="119" xfId="0" applyNumberFormat="1" applyFont="1" applyFill="1" applyBorder="1" applyAlignment="1" applyProtection="1">
      <alignment/>
      <protection locked="0"/>
    </xf>
    <xf numFmtId="3" fontId="40" fillId="0" borderId="109" xfId="0" applyNumberFormat="1" applyFont="1" applyFill="1" applyBorder="1" applyAlignment="1">
      <alignment/>
    </xf>
    <xf numFmtId="164" fontId="40" fillId="0" borderId="95" xfId="0" applyNumberFormat="1" applyFont="1" applyFill="1" applyBorder="1" applyAlignment="1">
      <alignment horizontal="center"/>
    </xf>
    <xf numFmtId="0" fontId="0" fillId="0" borderId="146" xfId="0" applyFont="1" applyFill="1" applyBorder="1" applyAlignment="1" applyProtection="1">
      <alignment/>
      <protection locked="0"/>
    </xf>
    <xf numFmtId="0" fontId="0" fillId="0" borderId="133" xfId="0" applyFont="1" applyFill="1" applyBorder="1" applyAlignment="1" applyProtection="1">
      <alignment/>
      <protection locked="0"/>
    </xf>
    <xf numFmtId="3" fontId="40" fillId="0" borderId="133" xfId="0" applyNumberFormat="1" applyFont="1" applyFill="1" applyBorder="1" applyAlignment="1" applyProtection="1">
      <alignment/>
      <protection locked="0"/>
    </xf>
    <xf numFmtId="1" fontId="0" fillId="0" borderId="117" xfId="0" applyNumberFormat="1" applyFont="1" applyFill="1" applyBorder="1" applyAlignment="1" applyProtection="1">
      <alignment/>
      <protection locked="0"/>
    </xf>
    <xf numFmtId="1" fontId="0" fillId="0" borderId="147" xfId="0" applyNumberFormat="1" applyFont="1" applyFill="1" applyBorder="1" applyAlignment="1" applyProtection="1">
      <alignment/>
      <protection locked="0"/>
    </xf>
    <xf numFmtId="3" fontId="40" fillId="0" borderId="128" xfId="0" applyNumberFormat="1" applyFont="1" applyFill="1" applyBorder="1" applyAlignment="1">
      <alignment/>
    </xf>
    <xf numFmtId="164" fontId="40" fillId="0" borderId="93" xfId="0" applyNumberFormat="1" applyFont="1" applyFill="1" applyBorder="1" applyAlignment="1">
      <alignment horizontal="center"/>
    </xf>
    <xf numFmtId="0" fontId="0" fillId="0" borderId="132" xfId="0" applyFont="1" applyFill="1" applyBorder="1" applyAlignment="1" applyProtection="1">
      <alignment/>
      <protection locked="0"/>
    </xf>
    <xf numFmtId="3" fontId="40" fillId="0" borderId="128" xfId="0" applyNumberFormat="1" applyFont="1" applyFill="1" applyBorder="1" applyAlignment="1" applyProtection="1">
      <alignment/>
      <protection locked="0"/>
    </xf>
    <xf numFmtId="1" fontId="0" fillId="0" borderId="98" xfId="0" applyNumberFormat="1" applyFont="1" applyFill="1" applyBorder="1" applyAlignment="1" applyProtection="1">
      <alignment/>
      <protection locked="0"/>
    </xf>
    <xf numFmtId="0" fontId="0" fillId="0" borderId="98" xfId="0" applyFont="1" applyFill="1" applyBorder="1" applyAlignment="1" applyProtection="1">
      <alignment/>
      <protection locked="0"/>
    </xf>
    <xf numFmtId="0" fontId="0" fillId="0" borderId="112" xfId="0" applyFont="1" applyFill="1" applyBorder="1" applyAlignment="1" applyProtection="1">
      <alignment/>
      <protection locked="0"/>
    </xf>
    <xf numFmtId="0" fontId="0" fillId="0" borderId="113" xfId="0" applyFont="1" applyFill="1" applyBorder="1" applyAlignment="1" applyProtection="1">
      <alignment/>
      <protection locked="0"/>
    </xf>
    <xf numFmtId="3" fontId="40" fillId="0" borderId="148" xfId="0" applyNumberFormat="1" applyFont="1" applyFill="1" applyBorder="1" applyAlignment="1" applyProtection="1">
      <alignment/>
      <protection locked="0"/>
    </xf>
    <xf numFmtId="1" fontId="0" fillId="0" borderId="109" xfId="0" applyNumberFormat="1" applyFont="1" applyFill="1" applyBorder="1" applyAlignment="1" applyProtection="1">
      <alignment/>
      <protection locked="0"/>
    </xf>
    <xf numFmtId="0" fontId="0" fillId="0" borderId="149" xfId="0" applyFont="1" applyFill="1" applyBorder="1" applyAlignment="1" applyProtection="1">
      <alignment/>
      <protection locked="0"/>
    </xf>
    <xf numFmtId="0" fontId="0" fillId="0" borderId="150" xfId="0" applyFont="1" applyFill="1" applyBorder="1" applyAlignment="1" applyProtection="1">
      <alignment/>
      <protection locked="0"/>
    </xf>
    <xf numFmtId="3" fontId="40" fillId="0" borderId="148" xfId="0" applyNumberFormat="1" applyFont="1" applyFill="1" applyBorder="1" applyAlignment="1">
      <alignment/>
    </xf>
    <xf numFmtId="164" fontId="40" fillId="0" borderId="96" xfId="0" applyNumberFormat="1" applyFont="1" applyFill="1" applyBorder="1" applyAlignment="1">
      <alignment horizontal="center"/>
    </xf>
    <xf numFmtId="0" fontId="44" fillId="0" borderId="103" xfId="0" applyFont="1" applyFill="1" applyBorder="1" applyAlignment="1">
      <alignment/>
    </xf>
    <xf numFmtId="0" fontId="40" fillId="0" borderId="137" xfId="0" applyFont="1" applyFill="1" applyBorder="1" applyAlignment="1">
      <alignment horizontal="center"/>
    </xf>
    <xf numFmtId="3" fontId="40" fillId="0" borderId="137" xfId="0" applyNumberFormat="1" applyFont="1" applyFill="1" applyBorder="1" applyAlignment="1">
      <alignment/>
    </xf>
    <xf numFmtId="3" fontId="40" fillId="0" borderId="137" xfId="0" applyNumberFormat="1" applyFont="1" applyFill="1" applyBorder="1" applyAlignment="1">
      <alignment horizontal="center"/>
    </xf>
    <xf numFmtId="3" fontId="40" fillId="0" borderId="101" xfId="0" applyNumberFormat="1" applyFont="1" applyFill="1" applyBorder="1" applyAlignment="1" applyProtection="1">
      <alignment/>
      <protection locked="0"/>
    </xf>
    <xf numFmtId="3" fontId="40" fillId="0" borderId="100" xfId="0" applyNumberFormat="1" applyFont="1" applyFill="1" applyBorder="1" applyAlignment="1" applyProtection="1">
      <alignment/>
      <protection locked="0"/>
    </xf>
    <xf numFmtId="3" fontId="40" fillId="0" borderId="86" xfId="0" applyNumberFormat="1" applyFont="1" applyFill="1" applyBorder="1" applyAlignment="1" applyProtection="1">
      <alignment/>
      <protection locked="0"/>
    </xf>
    <xf numFmtId="3" fontId="40" fillId="0" borderId="101" xfId="0" applyNumberFormat="1" applyFont="1" applyFill="1" applyBorder="1" applyAlignment="1" applyProtection="1">
      <alignment/>
      <protection/>
    </xf>
    <xf numFmtId="3" fontId="40" fillId="0" borderId="100" xfId="0" applyNumberFormat="1" applyFont="1" applyFill="1" applyBorder="1" applyAlignment="1">
      <alignment/>
    </xf>
    <xf numFmtId="3" fontId="40" fillId="0" borderId="140" xfId="0" applyNumberFormat="1" applyFont="1" applyFill="1" applyBorder="1" applyAlignment="1">
      <alignment/>
    </xf>
    <xf numFmtId="3" fontId="40" fillId="0" borderId="141" xfId="0" applyNumberFormat="1" applyFont="1" applyFill="1" applyBorder="1" applyAlignment="1">
      <alignment/>
    </xf>
    <xf numFmtId="3" fontId="40" fillId="0" borderId="103" xfId="0" applyNumberFormat="1" applyFont="1" applyFill="1" applyBorder="1" applyAlignment="1">
      <alignment/>
    </xf>
    <xf numFmtId="164" fontId="40" fillId="0" borderId="137" xfId="0" applyNumberFormat="1" applyFont="1" applyFill="1" applyBorder="1" applyAlignment="1">
      <alignment horizontal="center"/>
    </xf>
    <xf numFmtId="3" fontId="40" fillId="0" borderId="97" xfId="0" applyNumberFormat="1" applyFont="1" applyFill="1" applyBorder="1" applyAlignment="1">
      <alignment/>
    </xf>
    <xf numFmtId="1" fontId="0" fillId="0" borderId="128" xfId="0" applyNumberFormat="1" applyFont="1" applyFill="1" applyBorder="1" applyAlignment="1" applyProtection="1">
      <alignment horizontal="right"/>
      <protection locked="0"/>
    </xf>
    <xf numFmtId="3" fontId="40" fillId="0" borderId="136" xfId="0" applyNumberFormat="1" applyFont="1" applyFill="1" applyBorder="1" applyAlignment="1" applyProtection="1">
      <alignment/>
      <protection locked="0"/>
    </xf>
    <xf numFmtId="1" fontId="0" fillId="0" borderId="115" xfId="0" applyNumberFormat="1" applyFont="1" applyFill="1" applyBorder="1" applyAlignment="1" applyProtection="1">
      <alignment/>
      <protection locked="0"/>
    </xf>
    <xf numFmtId="3" fontId="40" fillId="0" borderId="137" xfId="0" applyNumberFormat="1" applyFont="1" applyFill="1" applyBorder="1" applyAlignment="1" applyProtection="1">
      <alignment/>
      <protection locked="0"/>
    </xf>
    <xf numFmtId="3" fontId="40" fillId="0" borderId="103" xfId="0" applyNumberFormat="1" applyFont="1" applyFill="1" applyBorder="1" applyAlignment="1" applyProtection="1">
      <alignment/>
      <protection locked="0"/>
    </xf>
    <xf numFmtId="3" fontId="40" fillId="0" borderId="141" xfId="0" applyNumberFormat="1" applyFont="1" applyFill="1" applyBorder="1" applyAlignment="1" applyProtection="1">
      <alignment/>
      <protection/>
    </xf>
    <xf numFmtId="0" fontId="0" fillId="0" borderId="111" xfId="0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40" fillId="0" borderId="111" xfId="0" applyNumberFormat="1" applyFont="1" applyFill="1" applyBorder="1" applyAlignment="1">
      <alignment horizontal="center"/>
    </xf>
    <xf numFmtId="3" fontId="40" fillId="0" borderId="111" xfId="0" applyNumberFormat="1" applyFont="1" applyFill="1" applyBorder="1" applyAlignment="1" applyProtection="1">
      <alignment/>
      <protection locked="0"/>
    </xf>
    <xf numFmtId="3" fontId="40" fillId="0" borderId="115" xfId="0" applyNumberFormat="1" applyFont="1" applyFill="1" applyBorder="1" applyAlignment="1" applyProtection="1">
      <alignment/>
      <protection locked="0"/>
    </xf>
    <xf numFmtId="3" fontId="40" fillId="0" borderId="42" xfId="0" applyNumberFormat="1" applyFont="1" applyFill="1" applyBorder="1" applyAlignment="1" applyProtection="1">
      <alignment/>
      <protection locked="0"/>
    </xf>
    <xf numFmtId="3" fontId="0" fillId="0" borderId="119" xfId="0" applyNumberFormat="1" applyFont="1" applyFill="1" applyBorder="1" applyAlignment="1">
      <alignment/>
    </xf>
    <xf numFmtId="3" fontId="0" fillId="0" borderId="118" xfId="0" applyNumberFormat="1" applyFont="1" applyFill="1" applyBorder="1" applyAlignment="1">
      <alignment/>
    </xf>
    <xf numFmtId="164" fontId="40" fillId="0" borderId="101" xfId="0" applyNumberFormat="1" applyFont="1" applyFill="1" applyBorder="1" applyAlignment="1">
      <alignment horizontal="center"/>
    </xf>
    <xf numFmtId="0" fontId="44" fillId="0" borderId="104" xfId="0" applyFont="1" applyFill="1" applyBorder="1" applyAlignment="1">
      <alignment/>
    </xf>
    <xf numFmtId="3" fontId="40" fillId="0" borderId="151" xfId="0" applyNumberFormat="1" applyFont="1" applyFill="1" applyBorder="1" applyAlignment="1">
      <alignment/>
    </xf>
    <xf numFmtId="0" fontId="44" fillId="0" borderId="109" xfId="0" applyFont="1" applyFill="1" applyBorder="1" applyAlignment="1">
      <alignment/>
    </xf>
    <xf numFmtId="0" fontId="40" fillId="0" borderId="110" xfId="0" applyFont="1" applyFill="1" applyBorder="1" applyAlignment="1">
      <alignment horizontal="center"/>
    </xf>
    <xf numFmtId="3" fontId="40" fillId="0" borderId="110" xfId="0" applyNumberFormat="1" applyFont="1" applyFill="1" applyBorder="1" applyAlignment="1">
      <alignment/>
    </xf>
    <xf numFmtId="3" fontId="40" fillId="0" borderId="110" xfId="0" applyNumberFormat="1" applyFont="1" applyFill="1" applyBorder="1" applyAlignment="1">
      <alignment horizontal="center"/>
    </xf>
    <xf numFmtId="3" fontId="40" fillId="0" borderId="110" xfId="0" applyNumberFormat="1" applyFont="1" applyFill="1" applyBorder="1" applyAlignment="1" applyProtection="1">
      <alignment/>
      <protection locked="0"/>
    </xf>
    <xf numFmtId="3" fontId="40" fillId="0" borderId="109" xfId="0" applyNumberFormat="1" applyFont="1" applyFill="1" applyBorder="1" applyAlignment="1" applyProtection="1">
      <alignment/>
      <protection locked="0"/>
    </xf>
    <xf numFmtId="0" fontId="44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8" fillId="0" borderId="52" xfId="0" applyFont="1" applyFill="1" applyBorder="1" applyAlignment="1">
      <alignment/>
    </xf>
    <xf numFmtId="0" fontId="48" fillId="0" borderId="25" xfId="0" applyFont="1" applyFill="1" applyBorder="1" applyAlignment="1">
      <alignment vertical="center"/>
    </xf>
    <xf numFmtId="0" fontId="48" fillId="0" borderId="42" xfId="0" applyFont="1" applyFill="1" applyBorder="1" applyAlignment="1">
      <alignment vertical="center"/>
    </xf>
    <xf numFmtId="3" fontId="48" fillId="0" borderId="52" xfId="0" applyNumberFormat="1" applyFont="1" applyFill="1" applyBorder="1" applyAlignment="1">
      <alignment/>
    </xf>
    <xf numFmtId="3" fontId="48" fillId="0" borderId="25" xfId="0" applyNumberFormat="1" applyFont="1" applyFill="1" applyBorder="1" applyAlignment="1">
      <alignment vertical="center"/>
    </xf>
    <xf numFmtId="3" fontId="48" fillId="0" borderId="42" xfId="0" applyNumberFormat="1" applyFont="1" applyFill="1" applyBorder="1" applyAlignment="1">
      <alignment vertical="center"/>
    </xf>
    <xf numFmtId="3" fontId="48" fillId="0" borderId="89" xfId="0" applyNumberFormat="1" applyFont="1" applyFill="1" applyBorder="1" applyAlignment="1">
      <alignment/>
    </xf>
    <xf numFmtId="3" fontId="48" fillId="0" borderId="54" xfId="0" applyNumberFormat="1" applyFont="1" applyFill="1" applyBorder="1" applyAlignment="1">
      <alignment/>
    </xf>
    <xf numFmtId="3" fontId="48" fillId="0" borderId="68" xfId="0" applyNumberFormat="1" applyFont="1" applyFill="1" applyBorder="1" applyAlignment="1">
      <alignment/>
    </xf>
    <xf numFmtId="3" fontId="48" fillId="0" borderId="53" xfId="0" applyNumberFormat="1" applyFont="1" applyFill="1" applyBorder="1" applyAlignment="1">
      <alignment/>
    </xf>
    <xf numFmtId="3" fontId="48" fillId="0" borderId="28" xfId="0" applyNumberFormat="1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62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/>
    </xf>
    <xf numFmtId="0" fontId="42" fillId="0" borderId="66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42" fillId="0" borderId="66" xfId="0" applyFont="1" applyFill="1" applyBorder="1" applyAlignment="1">
      <alignment horizontal="center"/>
    </xf>
    <xf numFmtId="0" fontId="42" fillId="0" borderId="65" xfId="0" applyFont="1" applyFill="1" applyBorder="1" applyAlignment="1">
      <alignment/>
    </xf>
    <xf numFmtId="0" fontId="42" fillId="0" borderId="61" xfId="0" applyFont="1" applyFill="1" applyBorder="1" applyAlignment="1">
      <alignment/>
    </xf>
    <xf numFmtId="0" fontId="47" fillId="0" borderId="61" xfId="0" applyFont="1" applyFill="1" applyBorder="1" applyAlignment="1">
      <alignment horizontal="center"/>
    </xf>
    <xf numFmtId="0" fontId="42" fillId="0" borderId="64" xfId="0" applyFont="1" applyFill="1" applyBorder="1" applyAlignment="1">
      <alignment horizontal="center"/>
    </xf>
    <xf numFmtId="0" fontId="52" fillId="0" borderId="67" xfId="0" applyFont="1" applyFill="1" applyBorder="1" applyAlignment="1">
      <alignment horizontal="center"/>
    </xf>
    <xf numFmtId="0" fontId="52" fillId="0" borderId="71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42" fillId="0" borderId="68" xfId="0" applyFont="1" applyFill="1" applyBorder="1" applyAlignment="1">
      <alignment horizontal="center"/>
    </xf>
    <xf numFmtId="0" fontId="42" fillId="0" borderId="71" xfId="0" applyFont="1" applyFill="1" applyBorder="1" applyAlignment="1">
      <alignment horizontal="center"/>
    </xf>
    <xf numFmtId="0" fontId="42" fillId="0" borderId="69" xfId="0" applyFont="1" applyFill="1" applyBorder="1" applyAlignment="1">
      <alignment horizontal="center"/>
    </xf>
    <xf numFmtId="0" fontId="42" fillId="0" borderId="70" xfId="0" applyFont="1" applyFill="1" applyBorder="1" applyAlignment="1">
      <alignment horizontal="center"/>
    </xf>
    <xf numFmtId="0" fontId="42" fillId="0" borderId="28" xfId="0" applyFont="1" applyFill="1" applyBorder="1" applyAlignment="1">
      <alignment vertical="center"/>
    </xf>
    <xf numFmtId="0" fontId="42" fillId="0" borderId="75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165" fontId="0" fillId="0" borderId="75" xfId="0" applyNumberFormat="1" applyFont="1" applyFill="1" applyBorder="1" applyAlignment="1">
      <alignment/>
    </xf>
    <xf numFmtId="1" fontId="48" fillId="0" borderId="64" xfId="0" applyNumberFormat="1" applyFont="1" applyFill="1" applyBorder="1" applyAlignment="1">
      <alignment horizontal="right" vertical="center"/>
    </xf>
    <xf numFmtId="3" fontId="48" fillId="0" borderId="73" xfId="0" applyNumberFormat="1" applyFont="1" applyFill="1" applyBorder="1" applyAlignment="1">
      <alignment vertical="center"/>
    </xf>
    <xf numFmtId="3" fontId="48" fillId="0" borderId="74" xfId="0" applyNumberFormat="1" applyFont="1" applyFill="1" applyBorder="1" applyAlignment="1">
      <alignment vertical="center"/>
    </xf>
    <xf numFmtId="3" fontId="48" fillId="0" borderId="52" xfId="0" applyNumberFormat="1" applyFont="1" applyFill="1" applyBorder="1" applyAlignment="1">
      <alignment horizontal="center" vertical="center"/>
    </xf>
    <xf numFmtId="3" fontId="48" fillId="0" borderId="75" xfId="0" applyNumberFormat="1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vertical="center"/>
    </xf>
    <xf numFmtId="0" fontId="42" fillId="0" borderId="77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165" fontId="0" fillId="0" borderId="77" xfId="0" applyNumberFormat="1" applyFont="1" applyFill="1" applyBorder="1" applyAlignment="1">
      <alignment/>
    </xf>
    <xf numFmtId="2" fontId="48" fillId="0" borderId="55" xfId="0" applyNumberFormat="1" applyFont="1" applyFill="1" applyBorder="1" applyAlignment="1">
      <alignment/>
    </xf>
    <xf numFmtId="2" fontId="48" fillId="0" borderId="78" xfId="0" applyNumberFormat="1" applyFont="1" applyFill="1" applyBorder="1" applyAlignment="1">
      <alignment vertical="center"/>
    </xf>
    <xf numFmtId="2" fontId="48" fillId="0" borderId="55" xfId="0" applyNumberFormat="1" applyFont="1" applyFill="1" applyBorder="1" applyAlignment="1">
      <alignment horizontal="right" vertical="center"/>
    </xf>
    <xf numFmtId="4" fontId="48" fillId="0" borderId="78" xfId="0" applyNumberFormat="1" applyFont="1" applyFill="1" applyBorder="1" applyAlignment="1">
      <alignment vertical="center"/>
    </xf>
    <xf numFmtId="4" fontId="48" fillId="0" borderId="70" xfId="0" applyNumberFormat="1" applyFont="1" applyFill="1" applyBorder="1" applyAlignment="1">
      <alignment vertical="center"/>
    </xf>
    <xf numFmtId="4" fontId="48" fillId="0" borderId="79" xfId="0" applyNumberFormat="1" applyFont="1" applyFill="1" applyBorder="1" applyAlignment="1">
      <alignment vertical="center"/>
    </xf>
    <xf numFmtId="2" fontId="48" fillId="0" borderId="70" xfId="0" applyNumberFormat="1" applyFont="1" applyFill="1" applyBorder="1" applyAlignment="1">
      <alignment vertical="center"/>
    </xf>
    <xf numFmtId="164" fontId="48" fillId="0" borderId="55" xfId="0" applyNumberFormat="1" applyFont="1" applyFill="1" applyBorder="1" applyAlignment="1">
      <alignment vertical="center"/>
    </xf>
    <xf numFmtId="3" fontId="48" fillId="0" borderId="77" xfId="0" applyNumberFormat="1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vertical="center"/>
    </xf>
    <xf numFmtId="0" fontId="49" fillId="0" borderId="82" xfId="0" applyFont="1" applyFill="1" applyBorder="1" applyAlignment="1">
      <alignment horizontal="center" vertical="center"/>
    </xf>
    <xf numFmtId="3" fontId="0" fillId="0" borderId="82" xfId="0" applyNumberFormat="1" applyFont="1" applyFill="1" applyBorder="1" applyAlignment="1">
      <alignment/>
    </xf>
    <xf numFmtId="3" fontId="48" fillId="0" borderId="26" xfId="0" applyNumberFormat="1" applyFont="1" applyFill="1" applyBorder="1" applyAlignment="1">
      <alignment vertical="center"/>
    </xf>
    <xf numFmtId="3" fontId="48" fillId="0" borderId="54" xfId="0" applyNumberFormat="1" applyFont="1" applyFill="1" applyBorder="1" applyAlignment="1">
      <alignment horizontal="center" vertical="center"/>
    </xf>
    <xf numFmtId="3" fontId="48" fillId="0" borderId="80" xfId="0" applyNumberFormat="1" applyFont="1" applyFill="1" applyBorder="1" applyAlignment="1">
      <alignment vertical="center"/>
    </xf>
    <xf numFmtId="3" fontId="48" fillId="0" borderId="81" xfId="0" applyNumberFormat="1" applyFont="1" applyFill="1" applyBorder="1" applyAlignment="1">
      <alignment vertical="center"/>
    </xf>
    <xf numFmtId="3" fontId="48" fillId="0" borderId="39" xfId="0" applyNumberFormat="1" applyFont="1" applyFill="1" applyBorder="1" applyAlignment="1">
      <alignment vertical="center"/>
    </xf>
    <xf numFmtId="3" fontId="48" fillId="0" borderId="82" xfId="0" applyNumberFormat="1" applyFont="1" applyFill="1" applyBorder="1" applyAlignment="1">
      <alignment horizontal="center" vertical="center"/>
    </xf>
    <xf numFmtId="0" fontId="42" fillId="0" borderId="82" xfId="0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3" fontId="48" fillId="0" borderId="84" xfId="0" applyNumberFormat="1" applyFont="1" applyFill="1" applyBorder="1" applyAlignment="1">
      <alignment vertical="center"/>
    </xf>
    <xf numFmtId="3" fontId="48" fillId="0" borderId="38" xfId="0" applyNumberFormat="1" applyFont="1" applyFill="1" applyBorder="1" applyAlignment="1">
      <alignment vertical="center"/>
    </xf>
    <xf numFmtId="3" fontId="48" fillId="0" borderId="83" xfId="0" applyNumberFormat="1" applyFont="1" applyFill="1" applyBorder="1" applyAlignment="1">
      <alignment vertical="center"/>
    </xf>
    <xf numFmtId="0" fontId="49" fillId="0" borderId="75" xfId="0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/>
    </xf>
    <xf numFmtId="3" fontId="48" fillId="0" borderId="0" xfId="0" applyNumberFormat="1" applyFont="1" applyFill="1" applyAlignment="1">
      <alignment vertical="center"/>
    </xf>
    <xf numFmtId="0" fontId="42" fillId="0" borderId="62" xfId="0" applyFont="1" applyFill="1" applyBorder="1" applyAlignment="1">
      <alignment vertical="center"/>
    </xf>
    <xf numFmtId="0" fontId="42" fillId="0" borderId="60" xfId="0" applyFont="1" applyFill="1" applyBorder="1" applyAlignment="1">
      <alignment/>
    </xf>
    <xf numFmtId="0" fontId="49" fillId="0" borderId="60" xfId="0" applyFont="1" applyFill="1" applyBorder="1" applyAlignment="1">
      <alignment horizontal="center" vertical="center"/>
    </xf>
    <xf numFmtId="3" fontId="39" fillId="0" borderId="60" xfId="0" applyNumberFormat="1" applyFont="1" applyFill="1" applyBorder="1" applyAlignment="1">
      <alignment/>
    </xf>
    <xf numFmtId="3" fontId="48" fillId="0" borderId="86" xfId="0" applyNumberFormat="1" applyFont="1" applyFill="1" applyBorder="1" applyAlignment="1">
      <alignment/>
    </xf>
    <xf numFmtId="3" fontId="48" fillId="0" borderId="59" xfId="0" applyNumberFormat="1" applyFont="1" applyFill="1" applyBorder="1" applyAlignment="1">
      <alignment vertical="center"/>
    </xf>
    <xf numFmtId="3" fontId="48" fillId="0" borderId="86" xfId="0" applyNumberFormat="1" applyFont="1" applyFill="1" applyBorder="1" applyAlignment="1">
      <alignment horizontal="center" vertical="center"/>
    </xf>
    <xf numFmtId="3" fontId="48" fillId="0" borderId="87" xfId="0" applyNumberFormat="1" applyFont="1" applyFill="1" applyBorder="1" applyAlignment="1">
      <alignment vertical="center"/>
    </xf>
    <xf numFmtId="3" fontId="48" fillId="0" borderId="88" xfId="0" applyNumberFormat="1" applyFont="1" applyFill="1" applyBorder="1" applyAlignment="1">
      <alignment vertical="center"/>
    </xf>
    <xf numFmtId="3" fontId="48" fillId="0" borderId="60" xfId="0" applyNumberFormat="1" applyFont="1" applyFill="1" applyBorder="1" applyAlignment="1">
      <alignment horizontal="center" vertical="center"/>
    </xf>
    <xf numFmtId="3" fontId="48" fillId="0" borderId="55" xfId="0" applyNumberFormat="1" applyFont="1" applyFill="1" applyBorder="1" applyAlignment="1">
      <alignment/>
    </xf>
    <xf numFmtId="3" fontId="48" fillId="0" borderId="55" xfId="0" applyNumberFormat="1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vertical="center"/>
    </xf>
    <xf numFmtId="0" fontId="50" fillId="0" borderId="152" xfId="0" applyFont="1" applyFill="1" applyBorder="1" applyAlignment="1">
      <alignment horizontal="center"/>
    </xf>
    <xf numFmtId="3" fontId="0" fillId="0" borderId="152" xfId="0" applyNumberFormat="1" applyFont="1" applyFill="1" applyBorder="1" applyAlignment="1">
      <alignment/>
    </xf>
    <xf numFmtId="3" fontId="48" fillId="0" borderId="66" xfId="0" applyNumberFormat="1" applyFont="1" applyFill="1" applyBorder="1" applyAlignment="1">
      <alignment vertical="center"/>
    </xf>
    <xf numFmtId="3" fontId="48" fillId="0" borderId="61" xfId="0" applyNumberFormat="1" applyFont="1" applyFill="1" applyBorder="1" applyAlignment="1">
      <alignment vertical="center"/>
    </xf>
    <xf numFmtId="3" fontId="48" fillId="0" borderId="64" xfId="0" applyNumberFormat="1" applyFont="1" applyFill="1" applyBorder="1" applyAlignment="1">
      <alignment vertical="center"/>
    </xf>
    <xf numFmtId="164" fontId="48" fillId="0" borderId="66" xfId="0" applyNumberFormat="1" applyFont="1" applyFill="1" applyBorder="1" applyAlignment="1">
      <alignment vertical="center"/>
    </xf>
    <xf numFmtId="0" fontId="50" fillId="0" borderId="82" xfId="0" applyFont="1" applyFill="1" applyBorder="1" applyAlignment="1">
      <alignment horizontal="center"/>
    </xf>
    <xf numFmtId="3" fontId="48" fillId="0" borderId="82" xfId="0" applyNumberFormat="1" applyFont="1" applyFill="1" applyBorder="1" applyAlignment="1">
      <alignment vertical="center"/>
    </xf>
    <xf numFmtId="3" fontId="48" fillId="0" borderId="54" xfId="0" applyNumberFormat="1" applyFont="1" applyFill="1" applyBorder="1" applyAlignment="1">
      <alignment vertical="center"/>
    </xf>
    <xf numFmtId="164" fontId="48" fillId="0" borderId="82" xfId="0" applyNumberFormat="1" applyFont="1" applyFill="1" applyBorder="1" applyAlignment="1">
      <alignment vertical="center"/>
    </xf>
    <xf numFmtId="0" fontId="42" fillId="0" borderId="67" xfId="0" applyFont="1" applyFill="1" applyBorder="1" applyAlignment="1">
      <alignment vertical="center"/>
    </xf>
    <xf numFmtId="0" fontId="50" fillId="0" borderId="71" xfId="0" applyFont="1" applyFill="1" applyBorder="1" applyAlignment="1">
      <alignment horizontal="center"/>
    </xf>
    <xf numFmtId="3" fontId="0" fillId="0" borderId="71" xfId="0" applyNumberFormat="1" applyFont="1" applyFill="1" applyBorder="1" applyAlignment="1">
      <alignment/>
    </xf>
    <xf numFmtId="3" fontId="48" fillId="0" borderId="77" xfId="0" applyNumberFormat="1" applyFont="1" applyFill="1" applyBorder="1" applyAlignment="1">
      <alignment vertical="center"/>
    </xf>
    <xf numFmtId="3" fontId="48" fillId="0" borderId="69" xfId="0" applyNumberFormat="1" applyFont="1" applyFill="1" applyBorder="1" applyAlignment="1">
      <alignment vertical="center"/>
    </xf>
    <xf numFmtId="3" fontId="48" fillId="0" borderId="47" xfId="0" applyNumberFormat="1" applyFont="1" applyFill="1" applyBorder="1" applyAlignment="1">
      <alignment vertical="center"/>
    </xf>
    <xf numFmtId="3" fontId="48" fillId="0" borderId="68" xfId="0" applyNumberFormat="1" applyFont="1" applyFill="1" applyBorder="1" applyAlignment="1">
      <alignment vertical="center"/>
    </xf>
    <xf numFmtId="164" fontId="48" fillId="0" borderId="71" xfId="0" applyNumberFormat="1" applyFont="1" applyFill="1" applyBorder="1" applyAlignment="1">
      <alignment vertical="center"/>
    </xf>
    <xf numFmtId="0" fontId="42" fillId="0" borderId="152" xfId="0" applyFont="1" applyFill="1" applyBorder="1" applyAlignment="1">
      <alignment horizontal="center" vertical="center"/>
    </xf>
    <xf numFmtId="3" fontId="48" fillId="0" borderId="72" xfId="0" applyNumberFormat="1" applyFont="1" applyFill="1" applyBorder="1" applyAlignment="1">
      <alignment vertical="center"/>
    </xf>
    <xf numFmtId="0" fontId="42" fillId="0" borderId="75" xfId="0" applyFont="1" applyFill="1" applyBorder="1" applyAlignment="1">
      <alignment horizontal="center" vertical="center"/>
    </xf>
    <xf numFmtId="0" fontId="42" fillId="0" borderId="82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3" fontId="48" fillId="0" borderId="85" xfId="0" applyNumberFormat="1" applyFont="1" applyFill="1" applyBorder="1" applyAlignment="1">
      <alignment vertical="center"/>
    </xf>
    <xf numFmtId="3" fontId="48" fillId="0" borderId="52" xfId="0" applyNumberFormat="1" applyFont="1" applyFill="1" applyBorder="1" applyAlignment="1">
      <alignment vertical="center"/>
    </xf>
    <xf numFmtId="164" fontId="48" fillId="0" borderId="75" xfId="0" applyNumberFormat="1" applyFont="1" applyFill="1" applyBorder="1" applyAlignment="1">
      <alignment vertical="center"/>
    </xf>
    <xf numFmtId="0" fontId="48" fillId="0" borderId="62" xfId="0" applyFont="1" applyFill="1" applyBorder="1" applyAlignment="1">
      <alignment vertical="center"/>
    </xf>
    <xf numFmtId="3" fontId="48" fillId="0" borderId="60" xfId="0" applyNumberFormat="1" applyFont="1" applyFill="1" applyBorder="1" applyAlignment="1">
      <alignment vertical="center"/>
    </xf>
    <xf numFmtId="3" fontId="48" fillId="0" borderId="86" xfId="0" applyNumberFormat="1" applyFont="1" applyFill="1" applyBorder="1" applyAlignment="1">
      <alignment vertical="center"/>
    </xf>
    <xf numFmtId="164" fontId="48" fillId="0" borderId="60" xfId="0" applyNumberFormat="1" applyFont="1" applyFill="1" applyBorder="1" applyAlignment="1">
      <alignment vertical="center"/>
    </xf>
    <xf numFmtId="0" fontId="49" fillId="0" borderId="82" xfId="0" applyFont="1" applyFill="1" applyBorder="1" applyAlignment="1">
      <alignment/>
    </xf>
    <xf numFmtId="0" fontId="49" fillId="0" borderId="77" xfId="0" applyFont="1" applyFill="1" applyBorder="1" applyAlignment="1">
      <alignment/>
    </xf>
    <xf numFmtId="0" fontId="49" fillId="0" borderId="75" xfId="0" applyFont="1" applyFill="1" applyBorder="1" applyAlignment="1">
      <alignment horizontal="center"/>
    </xf>
    <xf numFmtId="0" fontId="48" fillId="0" borderId="75" xfId="0" applyFont="1" applyFill="1" applyBorder="1" applyAlignment="1">
      <alignment/>
    </xf>
    <xf numFmtId="3" fontId="48" fillId="0" borderId="75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0" fontId="48" fillId="0" borderId="60" xfId="0" applyFont="1" applyFill="1" applyBorder="1" applyAlignment="1">
      <alignment/>
    </xf>
    <xf numFmtId="0" fontId="49" fillId="0" borderId="60" xfId="0" applyFont="1" applyFill="1" applyBorder="1" applyAlignment="1">
      <alignment horizontal="center"/>
    </xf>
    <xf numFmtId="0" fontId="50" fillId="0" borderId="60" xfId="0" applyFont="1" applyFill="1" applyBorder="1" applyAlignment="1">
      <alignment horizontal="center"/>
    </xf>
    <xf numFmtId="3" fontId="48" fillId="0" borderId="62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J22" sqref="J22:K23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/>
      <c r="B4" s="1" t="s">
        <v>2</v>
      </c>
    </row>
    <row r="5" s="2" customFormat="1" ht="15.75">
      <c r="A5" s="1"/>
    </row>
    <row r="6" spans="1:5" s="2" customFormat="1" ht="20.25">
      <c r="A6" s="302" t="s">
        <v>3</v>
      </c>
      <c r="B6" s="303"/>
      <c r="C6" s="304"/>
      <c r="D6" s="304"/>
      <c r="E6" s="304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305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306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12</v>
      </c>
      <c r="C11" s="14">
        <v>287230</v>
      </c>
      <c r="D11" s="14">
        <v>284445</v>
      </c>
      <c r="E11" s="14">
        <v>254328.6</v>
      </c>
      <c r="F11" s="15">
        <f>(E11/D11)*100</f>
        <v>89.41222380425037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13</v>
      </c>
      <c r="C12" s="17">
        <v>55847</v>
      </c>
      <c r="D12" s="17">
        <v>57217</v>
      </c>
      <c r="E12" s="17">
        <v>64338.5</v>
      </c>
      <c r="F12" s="18">
        <f>(E12/D12)*100</f>
        <v>112.44647569778212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14</v>
      </c>
      <c r="C13" s="17">
        <v>6872</v>
      </c>
      <c r="D13" s="17">
        <v>6872</v>
      </c>
      <c r="E13" s="17">
        <v>6239.1</v>
      </c>
      <c r="F13" s="18">
        <f>(E13/D13)*100</f>
        <v>90.79016298020956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15</v>
      </c>
      <c r="C14" s="17">
        <v>89134</v>
      </c>
      <c r="D14" s="17">
        <v>118024.6</v>
      </c>
      <c r="E14" s="17">
        <f>480395.2-383026.7</f>
        <v>97368.5</v>
      </c>
      <c r="F14" s="18">
        <f>(E14/D14)*100</f>
        <v>82.49847913062192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16</v>
      </c>
      <c r="C15" s="21">
        <f>SUM(C11:C14)</f>
        <v>439083</v>
      </c>
      <c r="D15" s="21">
        <f>SUM(D11:D14)</f>
        <v>466558.6</v>
      </c>
      <c r="E15" s="21">
        <f>SUM(E11:E14)</f>
        <v>422274.69999999995</v>
      </c>
      <c r="F15" s="22">
        <f>(E15/D15)*100</f>
        <v>90.50839487258406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17</v>
      </c>
      <c r="C17" s="17">
        <v>382450.7</v>
      </c>
      <c r="D17" s="17">
        <v>427825.1</v>
      </c>
      <c r="E17" s="17">
        <f>717320.5-383026.7</f>
        <v>334293.8</v>
      </c>
      <c r="F17" s="18">
        <f>(E17/D17)*100</f>
        <v>78.13795871256735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18</v>
      </c>
      <c r="C18" s="17">
        <v>56632.3</v>
      </c>
      <c r="D18" s="17">
        <v>67665.6</v>
      </c>
      <c r="E18" s="17">
        <v>33340.8</v>
      </c>
      <c r="F18" s="18">
        <f>(E18/D18)*100</f>
        <v>49.27289494218628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19</v>
      </c>
      <c r="C19" s="21">
        <f>SUM(C17:C18)</f>
        <v>439083</v>
      </c>
      <c r="D19" s="21">
        <f>SUM(D17:D18)</f>
        <v>495490.69999999995</v>
      </c>
      <c r="E19" s="21">
        <f>SUM(E17:E18)</f>
        <v>367634.6</v>
      </c>
      <c r="F19" s="22">
        <f>(E19/D19)*100</f>
        <v>74.19606462845822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6" ht="12.75">
      <c r="B22" s="30" t="s">
        <v>21</v>
      </c>
      <c r="C22" s="33"/>
      <c r="D22" s="33"/>
      <c r="E22" s="33">
        <v>54640.1</v>
      </c>
      <c r="F22" s="34"/>
    </row>
    <row r="23" spans="2:6" ht="15" customHeight="1" thickBot="1">
      <c r="B23" s="35" t="s">
        <v>22</v>
      </c>
      <c r="C23" s="36">
        <v>0</v>
      </c>
      <c r="D23" s="36">
        <v>28932.1</v>
      </c>
      <c r="E23" s="36"/>
      <c r="F23" s="37"/>
    </row>
    <row r="26" ht="12.75">
      <c r="B26" s="38" t="s">
        <v>23</v>
      </c>
    </row>
    <row r="27" spans="2:5" ht="12.75">
      <c r="B27" s="38" t="s">
        <v>24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28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2"/>
  <sheetViews>
    <sheetView zoomScale="90" zoomScaleNormal="90" zoomScalePageLayoutView="0" workbookViewId="0" topLeftCell="A1">
      <selection activeCell="F25" sqref="F25"/>
    </sheetView>
  </sheetViews>
  <sheetFormatPr defaultColWidth="9.140625" defaultRowHeight="12.75"/>
  <cols>
    <col min="1" max="1" width="7.57421875" style="42" customWidth="1"/>
    <col min="2" max="3" width="10.28125" style="42" customWidth="1"/>
    <col min="4" max="4" width="76.8515625" style="42" customWidth="1"/>
    <col min="5" max="5" width="16.7109375" style="59" customWidth="1"/>
    <col min="6" max="7" width="16.7109375" style="273" customWidth="1"/>
    <col min="8" max="8" width="11.421875" style="335" customWidth="1"/>
    <col min="9" max="9" width="9.140625" style="42" customWidth="1"/>
    <col min="10" max="10" width="24.8515625" style="42" customWidth="1"/>
    <col min="11" max="16384" width="9.140625" style="42" customWidth="1"/>
  </cols>
  <sheetData>
    <row r="1" spans="1:8" ht="21.75" customHeight="1">
      <c r="A1" s="307" t="s">
        <v>25</v>
      </c>
      <c r="B1" s="304"/>
      <c r="C1" s="304"/>
      <c r="D1" s="40"/>
      <c r="E1" s="41"/>
      <c r="F1" s="232"/>
      <c r="G1" s="233"/>
      <c r="H1" s="309"/>
    </row>
    <row r="2" spans="1:8" ht="12.75" customHeight="1">
      <c r="A2" s="43"/>
      <c r="B2" s="44"/>
      <c r="C2" s="43"/>
      <c r="D2" s="45"/>
      <c r="E2" s="41"/>
      <c r="F2" s="232"/>
      <c r="G2" s="232"/>
      <c r="H2" s="310"/>
    </row>
    <row r="3" spans="1:8" s="44" customFormat="1" ht="24" customHeight="1">
      <c r="A3" s="308" t="s">
        <v>26</v>
      </c>
      <c r="B3" s="308"/>
      <c r="C3" s="308"/>
      <c r="D3" s="304"/>
      <c r="E3" s="304"/>
      <c r="F3" s="234"/>
      <c r="G3" s="234"/>
      <c r="H3" s="311"/>
    </row>
    <row r="4" spans="1:8" s="44" customFormat="1" ht="15" customHeight="1" thickBot="1">
      <c r="A4" s="46"/>
      <c r="B4" s="46"/>
      <c r="C4" s="46"/>
      <c r="D4" s="46"/>
      <c r="E4" s="47"/>
      <c r="F4" s="235"/>
      <c r="G4" s="236" t="s">
        <v>4</v>
      </c>
      <c r="H4" s="312"/>
    </row>
    <row r="5" spans="1:8" ht="15.75">
      <c r="A5" s="48" t="s">
        <v>27</v>
      </c>
      <c r="B5" s="48" t="s">
        <v>28</v>
      </c>
      <c r="C5" s="48" t="s">
        <v>29</v>
      </c>
      <c r="D5" s="49" t="s">
        <v>30</v>
      </c>
      <c r="E5" s="50" t="s">
        <v>31</v>
      </c>
      <c r="F5" s="237" t="s">
        <v>31</v>
      </c>
      <c r="G5" s="237" t="s">
        <v>8</v>
      </c>
      <c r="H5" s="313" t="s">
        <v>32</v>
      </c>
    </row>
    <row r="6" spans="1:8" ht="15.75" customHeight="1" thickBot="1">
      <c r="A6" s="51"/>
      <c r="B6" s="51"/>
      <c r="C6" s="51"/>
      <c r="D6" s="52"/>
      <c r="E6" s="53" t="s">
        <v>33</v>
      </c>
      <c r="F6" s="238" t="s">
        <v>34</v>
      </c>
      <c r="G6" s="239" t="s">
        <v>35</v>
      </c>
      <c r="H6" s="314" t="s">
        <v>11</v>
      </c>
    </row>
    <row r="7" spans="1:8" ht="16.5" customHeight="1" thickTop="1">
      <c r="A7" s="54">
        <v>10</v>
      </c>
      <c r="B7" s="54"/>
      <c r="C7" s="54"/>
      <c r="D7" s="55" t="s">
        <v>36</v>
      </c>
      <c r="E7" s="56"/>
      <c r="F7" s="240"/>
      <c r="G7" s="240"/>
      <c r="H7" s="315"/>
    </row>
    <row r="8" spans="1:8" ht="15" customHeight="1">
      <c r="A8" s="54"/>
      <c r="B8" s="54"/>
      <c r="C8" s="54"/>
      <c r="D8" s="55"/>
      <c r="E8" s="56"/>
      <c r="F8" s="240"/>
      <c r="G8" s="240"/>
      <c r="H8" s="315"/>
    </row>
    <row r="9" spans="1:9" ht="15">
      <c r="A9" s="57"/>
      <c r="B9" s="57"/>
      <c r="C9" s="57">
        <v>1361</v>
      </c>
      <c r="D9" s="57" t="s">
        <v>37</v>
      </c>
      <c r="E9" s="58">
        <v>5</v>
      </c>
      <c r="F9" s="241">
        <v>4</v>
      </c>
      <c r="G9" s="241">
        <v>4</v>
      </c>
      <c r="H9" s="316">
        <f>(G9/F9)*100</f>
        <v>100</v>
      </c>
      <c r="I9" s="59"/>
    </row>
    <row r="10" spans="1:8" ht="15" hidden="1">
      <c r="A10" s="60"/>
      <c r="B10" s="57"/>
      <c r="C10" s="57">
        <v>2459</v>
      </c>
      <c r="D10" s="57" t="s">
        <v>38</v>
      </c>
      <c r="E10" s="61">
        <v>0</v>
      </c>
      <c r="F10" s="241"/>
      <c r="G10" s="241"/>
      <c r="H10" s="316" t="e">
        <f>(#REF!/F10)*100</f>
        <v>#REF!</v>
      </c>
    </row>
    <row r="11" spans="1:8" ht="15">
      <c r="A11" s="62">
        <v>34053</v>
      </c>
      <c r="B11" s="62"/>
      <c r="C11" s="62">
        <v>4116</v>
      </c>
      <c r="D11" s="57" t="s">
        <v>39</v>
      </c>
      <c r="E11" s="63">
        <v>0</v>
      </c>
      <c r="F11" s="242">
        <v>93</v>
      </c>
      <c r="G11" s="242">
        <v>93</v>
      </c>
      <c r="H11" s="316">
        <f aca="true" t="shared" si="0" ref="H11:H50">(G11/F11)*100</f>
        <v>100</v>
      </c>
    </row>
    <row r="12" spans="1:8" ht="15">
      <c r="A12" s="62">
        <v>34070</v>
      </c>
      <c r="B12" s="62"/>
      <c r="C12" s="62">
        <v>4116</v>
      </c>
      <c r="D12" s="57" t="s">
        <v>40</v>
      </c>
      <c r="E12" s="63">
        <v>0</v>
      </c>
      <c r="F12" s="242">
        <v>10</v>
      </c>
      <c r="G12" s="242">
        <v>10</v>
      </c>
      <c r="H12" s="316">
        <f t="shared" si="0"/>
        <v>100</v>
      </c>
    </row>
    <row r="13" spans="1:8" ht="15" hidden="1">
      <c r="A13" s="62">
        <v>33123</v>
      </c>
      <c r="B13" s="62"/>
      <c r="C13" s="62">
        <v>4116</v>
      </c>
      <c r="D13" s="57" t="s">
        <v>41</v>
      </c>
      <c r="E13" s="58">
        <v>0</v>
      </c>
      <c r="F13" s="241">
        <v>0</v>
      </c>
      <c r="G13" s="241"/>
      <c r="H13" s="316" t="e">
        <f t="shared" si="0"/>
        <v>#DIV/0!</v>
      </c>
    </row>
    <row r="14" spans="1:8" ht="15" hidden="1">
      <c r="A14" s="62">
        <v>339</v>
      </c>
      <c r="B14" s="62"/>
      <c r="C14" s="62">
        <v>4122</v>
      </c>
      <c r="D14" s="62" t="s">
        <v>42</v>
      </c>
      <c r="E14" s="64">
        <v>0</v>
      </c>
      <c r="F14" s="243"/>
      <c r="G14" s="242"/>
      <c r="H14" s="316" t="e">
        <f t="shared" si="0"/>
        <v>#DIV/0!</v>
      </c>
    </row>
    <row r="15" spans="1:9" ht="15" hidden="1">
      <c r="A15" s="62">
        <v>341</v>
      </c>
      <c r="B15" s="62"/>
      <c r="C15" s="62">
        <v>4122</v>
      </c>
      <c r="D15" s="62" t="s">
        <v>43</v>
      </c>
      <c r="E15" s="64">
        <v>0</v>
      </c>
      <c r="F15" s="243"/>
      <c r="G15" s="242"/>
      <c r="H15" s="316" t="e">
        <f t="shared" si="0"/>
        <v>#DIV/0!</v>
      </c>
      <c r="I15" s="59"/>
    </row>
    <row r="16" spans="1:8" ht="15" hidden="1">
      <c r="A16" s="62">
        <v>359</v>
      </c>
      <c r="B16" s="62"/>
      <c r="C16" s="62">
        <v>4122</v>
      </c>
      <c r="D16" s="62" t="s">
        <v>44</v>
      </c>
      <c r="E16" s="64">
        <v>0</v>
      </c>
      <c r="F16" s="243"/>
      <c r="G16" s="242"/>
      <c r="H16" s="316" t="e">
        <f t="shared" si="0"/>
        <v>#DIV/0!</v>
      </c>
    </row>
    <row r="17" spans="1:8" ht="15" customHeight="1" hidden="1">
      <c r="A17" s="57">
        <v>214</v>
      </c>
      <c r="B17" s="57"/>
      <c r="C17" s="57">
        <v>4122</v>
      </c>
      <c r="D17" s="62" t="s">
        <v>45</v>
      </c>
      <c r="E17" s="58">
        <v>0</v>
      </c>
      <c r="F17" s="241"/>
      <c r="G17" s="241"/>
      <c r="H17" s="316" t="e">
        <f t="shared" si="0"/>
        <v>#DIV/0!</v>
      </c>
    </row>
    <row r="18" spans="1:8" ht="15" hidden="1">
      <c r="A18" s="62">
        <v>33030</v>
      </c>
      <c r="B18" s="62"/>
      <c r="C18" s="62">
        <v>4122</v>
      </c>
      <c r="D18" s="62" t="s">
        <v>46</v>
      </c>
      <c r="E18" s="64">
        <v>0</v>
      </c>
      <c r="F18" s="243">
        <v>0</v>
      </c>
      <c r="G18" s="242"/>
      <c r="H18" s="316" t="e">
        <f t="shared" si="0"/>
        <v>#DIV/0!</v>
      </c>
    </row>
    <row r="19" spans="1:8" ht="15" hidden="1">
      <c r="A19" s="62">
        <v>33926</v>
      </c>
      <c r="B19" s="62"/>
      <c r="C19" s="62">
        <v>4222</v>
      </c>
      <c r="D19" s="62" t="s">
        <v>47</v>
      </c>
      <c r="E19" s="64"/>
      <c r="F19" s="243"/>
      <c r="G19" s="242"/>
      <c r="H19" s="316" t="e">
        <f t="shared" si="0"/>
        <v>#DIV/0!</v>
      </c>
    </row>
    <row r="20" spans="1:8" ht="15">
      <c r="A20" s="62"/>
      <c r="B20" s="62">
        <v>2143</v>
      </c>
      <c r="C20" s="62">
        <v>2111</v>
      </c>
      <c r="D20" s="62" t="s">
        <v>48</v>
      </c>
      <c r="E20" s="63">
        <v>600</v>
      </c>
      <c r="F20" s="242">
        <v>354.2</v>
      </c>
      <c r="G20" s="242">
        <v>355.3</v>
      </c>
      <c r="H20" s="316">
        <f t="shared" si="0"/>
        <v>100.3105590062112</v>
      </c>
    </row>
    <row r="21" spans="1:8" ht="15">
      <c r="A21" s="62"/>
      <c r="B21" s="62">
        <v>2143</v>
      </c>
      <c r="C21" s="62">
        <v>2112</v>
      </c>
      <c r="D21" s="62" t="s">
        <v>49</v>
      </c>
      <c r="E21" s="63">
        <v>250</v>
      </c>
      <c r="F21" s="242">
        <v>70.5</v>
      </c>
      <c r="G21" s="242">
        <v>71.6</v>
      </c>
      <c r="H21" s="316">
        <f t="shared" si="0"/>
        <v>101.56028368794325</v>
      </c>
    </row>
    <row r="22" spans="1:8" ht="15" hidden="1">
      <c r="A22" s="62"/>
      <c r="B22" s="62">
        <v>2143</v>
      </c>
      <c r="C22" s="62">
        <v>2212</v>
      </c>
      <c r="D22" s="62" t="s">
        <v>50</v>
      </c>
      <c r="E22" s="63">
        <v>0</v>
      </c>
      <c r="F22" s="242">
        <v>0</v>
      </c>
      <c r="G22" s="242"/>
      <c r="H22" s="316" t="e">
        <f t="shared" si="0"/>
        <v>#DIV/0!</v>
      </c>
    </row>
    <row r="23" spans="1:8" ht="15" hidden="1">
      <c r="A23" s="62"/>
      <c r="B23" s="62">
        <v>2143</v>
      </c>
      <c r="C23" s="62">
        <v>2324</v>
      </c>
      <c r="D23" s="62" t="s">
        <v>51</v>
      </c>
      <c r="E23" s="63">
        <v>0</v>
      </c>
      <c r="F23" s="242">
        <v>0</v>
      </c>
      <c r="G23" s="242"/>
      <c r="H23" s="316" t="e">
        <f t="shared" si="0"/>
        <v>#DIV/0!</v>
      </c>
    </row>
    <row r="24" spans="1:8" ht="15" hidden="1">
      <c r="A24" s="62"/>
      <c r="B24" s="62">
        <v>2143</v>
      </c>
      <c r="C24" s="62">
        <v>2329</v>
      </c>
      <c r="D24" s="62" t="s">
        <v>52</v>
      </c>
      <c r="E24" s="63"/>
      <c r="F24" s="242"/>
      <c r="G24" s="242"/>
      <c r="H24" s="316" t="e">
        <f t="shared" si="0"/>
        <v>#DIV/0!</v>
      </c>
    </row>
    <row r="25" spans="1:8" ht="15">
      <c r="A25" s="62"/>
      <c r="B25" s="62">
        <v>3111</v>
      </c>
      <c r="C25" s="62">
        <v>2122</v>
      </c>
      <c r="D25" s="62" t="s">
        <v>53</v>
      </c>
      <c r="E25" s="63">
        <v>0</v>
      </c>
      <c r="F25" s="242">
        <v>0</v>
      </c>
      <c r="G25" s="242">
        <v>0</v>
      </c>
      <c r="H25" s="316" t="e">
        <f t="shared" si="0"/>
        <v>#DIV/0!</v>
      </c>
    </row>
    <row r="26" spans="1:8" ht="15">
      <c r="A26" s="62"/>
      <c r="B26" s="62">
        <v>3113</v>
      </c>
      <c r="C26" s="62">
        <v>2119</v>
      </c>
      <c r="D26" s="62" t="s">
        <v>54</v>
      </c>
      <c r="E26" s="63">
        <v>138</v>
      </c>
      <c r="F26" s="242">
        <v>138</v>
      </c>
      <c r="G26" s="242">
        <v>136.8</v>
      </c>
      <c r="H26" s="316">
        <f t="shared" si="0"/>
        <v>99.1304347826087</v>
      </c>
    </row>
    <row r="27" spans="1:8" ht="15" hidden="1">
      <c r="A27" s="62"/>
      <c r="B27" s="62">
        <v>3113</v>
      </c>
      <c r="C27" s="62">
        <v>2122</v>
      </c>
      <c r="D27" s="62" t="s">
        <v>55</v>
      </c>
      <c r="E27" s="63">
        <v>0</v>
      </c>
      <c r="F27" s="242">
        <v>0</v>
      </c>
      <c r="G27" s="242"/>
      <c r="H27" s="316" t="e">
        <f t="shared" si="0"/>
        <v>#DIV/0!</v>
      </c>
    </row>
    <row r="28" spans="1:8" ht="15" hidden="1">
      <c r="A28" s="62"/>
      <c r="B28" s="62">
        <v>3113</v>
      </c>
      <c r="C28" s="62">
        <v>2229</v>
      </c>
      <c r="D28" s="62" t="s">
        <v>56</v>
      </c>
      <c r="E28" s="63">
        <v>0</v>
      </c>
      <c r="F28" s="242"/>
      <c r="G28" s="242"/>
      <c r="H28" s="316" t="e">
        <f t="shared" si="0"/>
        <v>#DIV/0!</v>
      </c>
    </row>
    <row r="29" spans="1:9" ht="15">
      <c r="A29" s="62"/>
      <c r="B29" s="62">
        <v>3313</v>
      </c>
      <c r="C29" s="62">
        <v>2132</v>
      </c>
      <c r="D29" s="62" t="s">
        <v>57</v>
      </c>
      <c r="E29" s="63">
        <v>332</v>
      </c>
      <c r="F29" s="242">
        <v>94.8</v>
      </c>
      <c r="G29" s="242">
        <v>94.8</v>
      </c>
      <c r="H29" s="316">
        <f t="shared" si="0"/>
        <v>100</v>
      </c>
      <c r="I29" s="59"/>
    </row>
    <row r="30" spans="1:8" ht="15">
      <c r="A30" s="57"/>
      <c r="B30" s="57">
        <v>3313</v>
      </c>
      <c r="C30" s="57">
        <v>2133</v>
      </c>
      <c r="D30" s="57" t="s">
        <v>58</v>
      </c>
      <c r="E30" s="58">
        <v>18</v>
      </c>
      <c r="F30" s="241">
        <v>5.2</v>
      </c>
      <c r="G30" s="242">
        <v>5.2</v>
      </c>
      <c r="H30" s="316">
        <f t="shared" si="0"/>
        <v>100</v>
      </c>
    </row>
    <row r="31" spans="1:8" ht="15" hidden="1">
      <c r="A31" s="57"/>
      <c r="B31" s="57">
        <v>3313</v>
      </c>
      <c r="C31" s="57">
        <v>2324</v>
      </c>
      <c r="D31" s="57" t="s">
        <v>59</v>
      </c>
      <c r="E31" s="58">
        <v>0</v>
      </c>
      <c r="F31" s="241">
        <v>0</v>
      </c>
      <c r="G31" s="241"/>
      <c r="H31" s="316" t="e">
        <f t="shared" si="0"/>
        <v>#DIV/0!</v>
      </c>
    </row>
    <row r="32" spans="1:8" ht="15" hidden="1">
      <c r="A32" s="57"/>
      <c r="B32" s="57">
        <v>3392</v>
      </c>
      <c r="C32" s="57">
        <v>2329</v>
      </c>
      <c r="D32" s="57" t="s">
        <v>60</v>
      </c>
      <c r="E32" s="58"/>
      <c r="F32" s="241"/>
      <c r="G32" s="241"/>
      <c r="H32" s="316" t="e">
        <f t="shared" si="0"/>
        <v>#DIV/0!</v>
      </c>
    </row>
    <row r="33" spans="1:8" ht="15" hidden="1">
      <c r="A33" s="62"/>
      <c r="B33" s="62">
        <v>3314</v>
      </c>
      <c r="C33" s="62">
        <v>2229</v>
      </c>
      <c r="D33" s="62" t="s">
        <v>61</v>
      </c>
      <c r="E33" s="63"/>
      <c r="F33" s="242"/>
      <c r="G33" s="242"/>
      <c r="H33" s="316" t="e">
        <f t="shared" si="0"/>
        <v>#DIV/0!</v>
      </c>
    </row>
    <row r="34" spans="1:8" ht="15" hidden="1">
      <c r="A34" s="62"/>
      <c r="B34" s="62">
        <v>3315</v>
      </c>
      <c r="C34" s="62">
        <v>2322</v>
      </c>
      <c r="D34" s="62" t="s">
        <v>62</v>
      </c>
      <c r="E34" s="63"/>
      <c r="F34" s="242"/>
      <c r="G34" s="242"/>
      <c r="H34" s="316" t="e">
        <f t="shared" si="0"/>
        <v>#DIV/0!</v>
      </c>
    </row>
    <row r="35" spans="1:8" ht="15" hidden="1">
      <c r="A35" s="62"/>
      <c r="B35" s="62">
        <v>3319</v>
      </c>
      <c r="C35" s="62">
        <v>2324</v>
      </c>
      <c r="D35" s="62" t="s">
        <v>63</v>
      </c>
      <c r="E35" s="63">
        <v>0</v>
      </c>
      <c r="F35" s="242">
        <v>0</v>
      </c>
      <c r="G35" s="242"/>
      <c r="H35" s="316" t="e">
        <f t="shared" si="0"/>
        <v>#DIV/0!</v>
      </c>
    </row>
    <row r="36" spans="1:9" ht="15" customHeight="1" hidden="1">
      <c r="A36" s="57"/>
      <c r="B36" s="57">
        <v>3319</v>
      </c>
      <c r="C36" s="57">
        <v>2329</v>
      </c>
      <c r="D36" s="57" t="s">
        <v>64</v>
      </c>
      <c r="E36" s="58"/>
      <c r="F36" s="241"/>
      <c r="G36" s="241"/>
      <c r="H36" s="316" t="e">
        <f t="shared" si="0"/>
        <v>#DIV/0!</v>
      </c>
      <c r="I36" s="59"/>
    </row>
    <row r="37" spans="1:8" ht="15">
      <c r="A37" s="62"/>
      <c r="B37" s="62">
        <v>3326</v>
      </c>
      <c r="C37" s="62">
        <v>2212</v>
      </c>
      <c r="D37" s="62" t="s">
        <v>65</v>
      </c>
      <c r="E37" s="63">
        <v>30</v>
      </c>
      <c r="F37" s="242">
        <v>22</v>
      </c>
      <c r="G37" s="242">
        <v>24</v>
      </c>
      <c r="H37" s="316">
        <f t="shared" si="0"/>
        <v>109.09090909090908</v>
      </c>
    </row>
    <row r="38" spans="1:8" ht="15">
      <c r="A38" s="62"/>
      <c r="B38" s="62">
        <v>3326</v>
      </c>
      <c r="C38" s="62">
        <v>2324</v>
      </c>
      <c r="D38" s="62" t="s">
        <v>66</v>
      </c>
      <c r="E38" s="63">
        <v>2</v>
      </c>
      <c r="F38" s="242">
        <v>2</v>
      </c>
      <c r="G38" s="242">
        <v>2</v>
      </c>
      <c r="H38" s="316">
        <f t="shared" si="0"/>
        <v>100</v>
      </c>
    </row>
    <row r="39" spans="1:8" ht="15">
      <c r="A39" s="62"/>
      <c r="B39" s="62">
        <v>3399</v>
      </c>
      <c r="C39" s="62">
        <v>2111</v>
      </c>
      <c r="D39" s="62" t="s">
        <v>67</v>
      </c>
      <c r="E39" s="63">
        <v>200</v>
      </c>
      <c r="F39" s="242">
        <v>298</v>
      </c>
      <c r="G39" s="242">
        <v>298.4</v>
      </c>
      <c r="H39" s="316">
        <f t="shared" si="0"/>
        <v>100.13422818791946</v>
      </c>
    </row>
    <row r="40" spans="1:8" ht="15" hidden="1">
      <c r="A40" s="62"/>
      <c r="B40" s="62">
        <v>3399</v>
      </c>
      <c r="C40" s="62">
        <v>2112</v>
      </c>
      <c r="D40" s="62" t="s">
        <v>68</v>
      </c>
      <c r="E40" s="63">
        <v>0</v>
      </c>
      <c r="F40" s="242"/>
      <c r="G40" s="242"/>
      <c r="H40" s="316" t="e">
        <f t="shared" si="0"/>
        <v>#DIV/0!</v>
      </c>
    </row>
    <row r="41" spans="1:8" ht="15">
      <c r="A41" s="62"/>
      <c r="B41" s="62">
        <v>3399</v>
      </c>
      <c r="C41" s="62">
        <v>2133</v>
      </c>
      <c r="D41" s="62" t="s">
        <v>69</v>
      </c>
      <c r="E41" s="63">
        <v>100</v>
      </c>
      <c r="F41" s="242">
        <v>26.3</v>
      </c>
      <c r="G41" s="242">
        <v>26.3</v>
      </c>
      <c r="H41" s="316">
        <f t="shared" si="0"/>
        <v>100</v>
      </c>
    </row>
    <row r="42" spans="1:9" ht="15" hidden="1">
      <c r="A42" s="62"/>
      <c r="B42" s="62">
        <v>3399</v>
      </c>
      <c r="C42" s="62">
        <v>2322</v>
      </c>
      <c r="D42" s="62" t="s">
        <v>70</v>
      </c>
      <c r="E42" s="63">
        <v>0</v>
      </c>
      <c r="F42" s="242"/>
      <c r="G42" s="242"/>
      <c r="H42" s="316" t="e">
        <f t="shared" si="0"/>
        <v>#DIV/0!</v>
      </c>
      <c r="I42" s="59"/>
    </row>
    <row r="43" spans="1:8" ht="15">
      <c r="A43" s="57"/>
      <c r="B43" s="57">
        <v>3399</v>
      </c>
      <c r="C43" s="57">
        <v>2321</v>
      </c>
      <c r="D43" s="57" t="s">
        <v>71</v>
      </c>
      <c r="E43" s="58">
        <v>0</v>
      </c>
      <c r="F43" s="241">
        <v>50</v>
      </c>
      <c r="G43" s="241">
        <v>50</v>
      </c>
      <c r="H43" s="316">
        <f t="shared" si="0"/>
        <v>100</v>
      </c>
    </row>
    <row r="44" spans="1:8" ht="15">
      <c r="A44" s="62"/>
      <c r="B44" s="62">
        <v>3399</v>
      </c>
      <c r="C44" s="62">
        <v>2324</v>
      </c>
      <c r="D44" s="62" t="s">
        <v>72</v>
      </c>
      <c r="E44" s="63">
        <v>170</v>
      </c>
      <c r="F44" s="242">
        <v>15.4</v>
      </c>
      <c r="G44" s="242">
        <v>15.5</v>
      </c>
      <c r="H44" s="316">
        <f t="shared" si="0"/>
        <v>100.64935064935065</v>
      </c>
    </row>
    <row r="45" spans="1:8" ht="15">
      <c r="A45" s="57"/>
      <c r="B45" s="57">
        <v>3399</v>
      </c>
      <c r="C45" s="57">
        <v>2329</v>
      </c>
      <c r="D45" s="57" t="s">
        <v>73</v>
      </c>
      <c r="E45" s="63">
        <v>0</v>
      </c>
      <c r="F45" s="242">
        <v>36.6</v>
      </c>
      <c r="G45" s="242">
        <v>36.6</v>
      </c>
      <c r="H45" s="316">
        <f t="shared" si="0"/>
        <v>100</v>
      </c>
    </row>
    <row r="46" spans="1:8" ht="15" hidden="1">
      <c r="A46" s="62"/>
      <c r="B46" s="62">
        <v>3412</v>
      </c>
      <c r="C46" s="62">
        <v>2324</v>
      </c>
      <c r="D46" s="62" t="s">
        <v>74</v>
      </c>
      <c r="E46" s="63">
        <v>0</v>
      </c>
      <c r="F46" s="242"/>
      <c r="G46" s="242"/>
      <c r="H46" s="316" t="e">
        <f t="shared" si="0"/>
        <v>#DIV/0!</v>
      </c>
    </row>
    <row r="47" spans="1:8" ht="15">
      <c r="A47" s="62"/>
      <c r="B47" s="62">
        <v>3419</v>
      </c>
      <c r="C47" s="62">
        <v>2229</v>
      </c>
      <c r="D47" s="62" t="s">
        <v>75</v>
      </c>
      <c r="E47" s="63">
        <v>0</v>
      </c>
      <c r="F47" s="242">
        <v>0.5</v>
      </c>
      <c r="G47" s="242">
        <v>0.5</v>
      </c>
      <c r="H47" s="316">
        <f t="shared" si="0"/>
        <v>100</v>
      </c>
    </row>
    <row r="48" spans="1:8" ht="15">
      <c r="A48" s="62"/>
      <c r="B48" s="62">
        <v>3421</v>
      </c>
      <c r="C48" s="62">
        <v>2229</v>
      </c>
      <c r="D48" s="62" t="s">
        <v>76</v>
      </c>
      <c r="E48" s="63">
        <v>0</v>
      </c>
      <c r="F48" s="242">
        <v>6.8</v>
      </c>
      <c r="G48" s="242">
        <v>6.8</v>
      </c>
      <c r="H48" s="316">
        <f t="shared" si="0"/>
        <v>100</v>
      </c>
    </row>
    <row r="49" spans="1:8" ht="15">
      <c r="A49" s="57"/>
      <c r="B49" s="57">
        <v>3429</v>
      </c>
      <c r="C49" s="57">
        <v>2229</v>
      </c>
      <c r="D49" s="57" t="s">
        <v>77</v>
      </c>
      <c r="E49" s="58">
        <v>0</v>
      </c>
      <c r="F49" s="241">
        <v>0.2</v>
      </c>
      <c r="G49" s="241">
        <v>0.3</v>
      </c>
      <c r="H49" s="316">
        <f t="shared" si="0"/>
        <v>149.99999999999997</v>
      </c>
    </row>
    <row r="50" spans="1:8" ht="15">
      <c r="A50" s="57"/>
      <c r="B50" s="57">
        <v>6402</v>
      </c>
      <c r="C50" s="57">
        <v>2229</v>
      </c>
      <c r="D50" s="57" t="s">
        <v>78</v>
      </c>
      <c r="E50" s="58">
        <v>0</v>
      </c>
      <c r="F50" s="241">
        <v>23.2</v>
      </c>
      <c r="G50" s="241">
        <v>23.3</v>
      </c>
      <c r="H50" s="316">
        <f t="shared" si="0"/>
        <v>100.43103448275863</v>
      </c>
    </row>
    <row r="51" spans="1:8" ht="15" hidden="1">
      <c r="A51" s="62"/>
      <c r="B51" s="62">
        <v>6171</v>
      </c>
      <c r="C51" s="62">
        <v>2212</v>
      </c>
      <c r="D51" s="62" t="s">
        <v>79</v>
      </c>
      <c r="E51" s="63"/>
      <c r="F51" s="242"/>
      <c r="G51" s="242"/>
      <c r="H51" s="316" t="e">
        <f>(#REF!/F51)*100</f>
        <v>#REF!</v>
      </c>
    </row>
    <row r="52" spans="1:8" ht="15" customHeight="1" hidden="1">
      <c r="A52" s="57"/>
      <c r="B52" s="57">
        <v>6409</v>
      </c>
      <c r="C52" s="57">
        <v>2328</v>
      </c>
      <c r="D52" s="57" t="s">
        <v>80</v>
      </c>
      <c r="E52" s="58">
        <v>0</v>
      </c>
      <c r="F52" s="241">
        <v>0</v>
      </c>
      <c r="G52" s="241"/>
      <c r="H52" s="316" t="e">
        <f>(#REF!/F52)*100</f>
        <v>#REF!</v>
      </c>
    </row>
    <row r="53" spans="1:8" ht="15" customHeight="1" thickBot="1">
      <c r="A53" s="65"/>
      <c r="B53" s="65"/>
      <c r="C53" s="65"/>
      <c r="D53" s="65"/>
      <c r="E53" s="66"/>
      <c r="F53" s="244"/>
      <c r="G53" s="244"/>
      <c r="H53" s="317"/>
    </row>
    <row r="54" spans="1:8" s="70" customFormat="1" ht="21.75" customHeight="1" thickBot="1" thickTop="1">
      <c r="A54" s="67"/>
      <c r="B54" s="67"/>
      <c r="C54" s="67"/>
      <c r="D54" s="68" t="s">
        <v>81</v>
      </c>
      <c r="E54" s="69">
        <f>SUM(E9:E52)</f>
        <v>1845</v>
      </c>
      <c r="F54" s="245">
        <f>SUM(F9:F52)</f>
        <v>1250.7</v>
      </c>
      <c r="G54" s="245">
        <f>SUM(G9:G52)</f>
        <v>1254.3999999999996</v>
      </c>
      <c r="H54" s="318">
        <f>(G54/F54)*100</f>
        <v>100.29583433277361</v>
      </c>
    </row>
    <row r="55" spans="1:8" ht="15" customHeight="1">
      <c r="A55" s="70"/>
      <c r="B55" s="70"/>
      <c r="C55" s="70"/>
      <c r="D55" s="70"/>
      <c r="E55" s="71"/>
      <c r="F55" s="246"/>
      <c r="G55" s="246"/>
      <c r="H55" s="319"/>
    </row>
    <row r="56" spans="1:8" ht="15" customHeight="1">
      <c r="A56" s="70"/>
      <c r="B56" s="70"/>
      <c r="C56" s="70"/>
      <c r="D56" s="70"/>
      <c r="E56" s="71"/>
      <c r="F56" s="246"/>
      <c r="G56" s="246"/>
      <c r="H56" s="319"/>
    </row>
    <row r="57" spans="1:8" ht="15" customHeight="1" thickBot="1">
      <c r="A57" s="70"/>
      <c r="B57" s="70"/>
      <c r="C57" s="70"/>
      <c r="D57" s="70"/>
      <c r="E57" s="71"/>
      <c r="F57" s="246"/>
      <c r="G57" s="246"/>
      <c r="H57" s="319"/>
    </row>
    <row r="58" spans="1:8" ht="15.75">
      <c r="A58" s="48" t="s">
        <v>27</v>
      </c>
      <c r="B58" s="48" t="s">
        <v>28</v>
      </c>
      <c r="C58" s="48" t="s">
        <v>29</v>
      </c>
      <c r="D58" s="49" t="s">
        <v>30</v>
      </c>
      <c r="E58" s="50" t="s">
        <v>31</v>
      </c>
      <c r="F58" s="237" t="s">
        <v>31</v>
      </c>
      <c r="G58" s="237" t="s">
        <v>8</v>
      </c>
      <c r="H58" s="313" t="s">
        <v>32</v>
      </c>
    </row>
    <row r="59" spans="1:8" ht="15.75" customHeight="1" thickBot="1">
      <c r="A59" s="51"/>
      <c r="B59" s="51"/>
      <c r="C59" s="51"/>
      <c r="D59" s="52"/>
      <c r="E59" s="53" t="s">
        <v>33</v>
      </c>
      <c r="F59" s="238" t="s">
        <v>34</v>
      </c>
      <c r="G59" s="239" t="s">
        <v>35</v>
      </c>
      <c r="H59" s="314" t="s">
        <v>11</v>
      </c>
    </row>
    <row r="60" spans="1:8" ht="15.75" customHeight="1" thickTop="1">
      <c r="A60" s="72">
        <v>20</v>
      </c>
      <c r="B60" s="54"/>
      <c r="C60" s="54"/>
      <c r="D60" s="55" t="s">
        <v>82</v>
      </c>
      <c r="E60" s="56"/>
      <c r="F60" s="240"/>
      <c r="G60" s="240"/>
      <c r="H60" s="315"/>
    </row>
    <row r="61" spans="1:8" ht="15.75" customHeight="1">
      <c r="A61" s="72"/>
      <c r="B61" s="54"/>
      <c r="C61" s="54"/>
      <c r="D61" s="55"/>
      <c r="E61" s="56"/>
      <c r="F61" s="240"/>
      <c r="G61" s="240"/>
      <c r="H61" s="315"/>
    </row>
    <row r="62" spans="1:8" ht="15.75" customHeight="1" hidden="1">
      <c r="A62" s="72"/>
      <c r="B62" s="54"/>
      <c r="C62" s="73">
        <v>2420</v>
      </c>
      <c r="D62" s="74" t="s">
        <v>83</v>
      </c>
      <c r="E62" s="58">
        <v>0</v>
      </c>
      <c r="F62" s="241">
        <v>0</v>
      </c>
      <c r="G62" s="241"/>
      <c r="H62" s="316" t="e">
        <f>(#REF!/F62)*100</f>
        <v>#REF!</v>
      </c>
    </row>
    <row r="63" spans="1:8" ht="15.75" customHeight="1">
      <c r="A63" s="75">
        <v>1069</v>
      </c>
      <c r="B63" s="54"/>
      <c r="C63" s="73">
        <v>4113</v>
      </c>
      <c r="D63" s="74" t="s">
        <v>84</v>
      </c>
      <c r="E63" s="58">
        <v>18</v>
      </c>
      <c r="F63" s="241">
        <v>41.9</v>
      </c>
      <c r="G63" s="241">
        <v>41.9</v>
      </c>
      <c r="H63" s="316">
        <f aca="true" t="shared" si="1" ref="H63:H126">(G63/F63)*100</f>
        <v>100</v>
      </c>
    </row>
    <row r="64" spans="1:8" ht="15.75" customHeight="1">
      <c r="A64" s="75">
        <v>1070</v>
      </c>
      <c r="B64" s="54"/>
      <c r="C64" s="73">
        <v>4113</v>
      </c>
      <c r="D64" s="74" t="s">
        <v>85</v>
      </c>
      <c r="E64" s="58">
        <v>1</v>
      </c>
      <c r="F64" s="241">
        <v>1</v>
      </c>
      <c r="G64" s="241">
        <v>0</v>
      </c>
      <c r="H64" s="316">
        <f t="shared" si="1"/>
        <v>0</v>
      </c>
    </row>
    <row r="65" spans="1:8" ht="15.75" customHeight="1" hidden="1">
      <c r="A65" s="75">
        <v>7001</v>
      </c>
      <c r="B65" s="54"/>
      <c r="C65" s="73">
        <v>4116</v>
      </c>
      <c r="D65" s="74" t="s">
        <v>86</v>
      </c>
      <c r="E65" s="58">
        <v>0</v>
      </c>
      <c r="F65" s="241"/>
      <c r="G65" s="241"/>
      <c r="H65" s="316" t="e">
        <f t="shared" si="1"/>
        <v>#DIV/0!</v>
      </c>
    </row>
    <row r="66" spans="1:10" ht="15.75" hidden="1">
      <c r="A66" s="75"/>
      <c r="B66" s="54"/>
      <c r="C66" s="76">
        <v>4116</v>
      </c>
      <c r="D66" s="57" t="s">
        <v>87</v>
      </c>
      <c r="E66" s="58">
        <v>0</v>
      </c>
      <c r="F66" s="241"/>
      <c r="G66" s="242"/>
      <c r="H66" s="316" t="e">
        <f t="shared" si="1"/>
        <v>#DIV/0!</v>
      </c>
      <c r="J66" s="59"/>
    </row>
    <row r="67" spans="1:8" ht="15.75" customHeight="1">
      <c r="A67" s="75">
        <v>1069</v>
      </c>
      <c r="B67" s="54"/>
      <c r="C67" s="73">
        <v>4116</v>
      </c>
      <c r="D67" s="74" t="s">
        <v>84</v>
      </c>
      <c r="E67" s="58">
        <v>249</v>
      </c>
      <c r="F67" s="241">
        <v>586.5</v>
      </c>
      <c r="G67" s="241">
        <v>586.5</v>
      </c>
      <c r="H67" s="316">
        <f t="shared" si="1"/>
        <v>100</v>
      </c>
    </row>
    <row r="68" spans="1:8" ht="15.75" customHeight="1">
      <c r="A68" s="75">
        <v>1070</v>
      </c>
      <c r="B68" s="54"/>
      <c r="C68" s="73">
        <v>4116</v>
      </c>
      <c r="D68" s="74" t="s">
        <v>85</v>
      </c>
      <c r="E68" s="58">
        <v>7</v>
      </c>
      <c r="F68" s="241">
        <v>7</v>
      </c>
      <c r="G68" s="241">
        <v>0</v>
      </c>
      <c r="H68" s="316">
        <f t="shared" si="1"/>
        <v>0</v>
      </c>
    </row>
    <row r="69" spans="1:8" ht="15.75" customHeight="1">
      <c r="A69" s="75">
        <v>1078</v>
      </c>
      <c r="B69" s="54"/>
      <c r="C69" s="73">
        <v>4116</v>
      </c>
      <c r="D69" s="77" t="s">
        <v>88</v>
      </c>
      <c r="E69" s="56">
        <v>0</v>
      </c>
      <c r="F69" s="240">
        <v>4.7</v>
      </c>
      <c r="G69" s="242">
        <v>4.6</v>
      </c>
      <c r="H69" s="316">
        <f t="shared" si="1"/>
        <v>97.8723404255319</v>
      </c>
    </row>
    <row r="70" spans="1:8" ht="15">
      <c r="A70" s="78">
        <v>1111</v>
      </c>
      <c r="B70" s="79"/>
      <c r="C70" s="80">
        <v>4116</v>
      </c>
      <c r="D70" s="77" t="s">
        <v>89</v>
      </c>
      <c r="E70" s="58">
        <v>0</v>
      </c>
      <c r="F70" s="241">
        <v>2414.9</v>
      </c>
      <c r="G70" s="242">
        <v>2414.9</v>
      </c>
      <c r="H70" s="316">
        <f t="shared" si="1"/>
        <v>100</v>
      </c>
    </row>
    <row r="71" spans="1:8" ht="15.75" hidden="1">
      <c r="A71" s="75">
        <v>221</v>
      </c>
      <c r="B71" s="54"/>
      <c r="C71" s="73">
        <v>4122</v>
      </c>
      <c r="D71" s="81" t="s">
        <v>90</v>
      </c>
      <c r="E71" s="58">
        <v>0</v>
      </c>
      <c r="F71" s="241"/>
      <c r="G71" s="242"/>
      <c r="H71" s="316" t="e">
        <f t="shared" si="1"/>
        <v>#DIV/0!</v>
      </c>
    </row>
    <row r="72" spans="1:8" ht="15">
      <c r="A72" s="78">
        <v>1123</v>
      </c>
      <c r="B72" s="79"/>
      <c r="C72" s="80">
        <v>4116</v>
      </c>
      <c r="D72" s="82" t="s">
        <v>91</v>
      </c>
      <c r="E72" s="58">
        <v>0</v>
      </c>
      <c r="F72" s="241">
        <v>1071.5</v>
      </c>
      <c r="G72" s="241">
        <v>0</v>
      </c>
      <c r="H72" s="316">
        <f t="shared" si="1"/>
        <v>0</v>
      </c>
    </row>
    <row r="73" spans="1:10" ht="15.75" customHeight="1">
      <c r="A73" s="75">
        <v>1072</v>
      </c>
      <c r="B73" s="54"/>
      <c r="C73" s="73">
        <v>4122</v>
      </c>
      <c r="D73" s="77" t="s">
        <v>90</v>
      </c>
      <c r="E73" s="56">
        <v>0</v>
      </c>
      <c r="F73" s="240">
        <v>70</v>
      </c>
      <c r="G73" s="242">
        <v>70</v>
      </c>
      <c r="H73" s="316">
        <f t="shared" si="1"/>
        <v>100</v>
      </c>
      <c r="J73" s="59"/>
    </row>
    <row r="74" spans="1:8" ht="15.75">
      <c r="A74" s="75">
        <v>1078</v>
      </c>
      <c r="B74" s="54"/>
      <c r="C74" s="73">
        <v>4152</v>
      </c>
      <c r="D74" s="81" t="s">
        <v>92</v>
      </c>
      <c r="E74" s="58">
        <v>0</v>
      </c>
      <c r="F74" s="241">
        <v>78.4</v>
      </c>
      <c r="G74" s="242">
        <v>78.4</v>
      </c>
      <c r="H74" s="316">
        <f t="shared" si="1"/>
        <v>100</v>
      </c>
    </row>
    <row r="75" spans="1:10" ht="15.75" customHeight="1">
      <c r="A75" s="75">
        <v>1046</v>
      </c>
      <c r="B75" s="54"/>
      <c r="C75" s="73">
        <v>4213</v>
      </c>
      <c r="D75" s="77" t="s">
        <v>93</v>
      </c>
      <c r="E75" s="56">
        <v>31</v>
      </c>
      <c r="F75" s="240">
        <v>0</v>
      </c>
      <c r="G75" s="242">
        <v>0</v>
      </c>
      <c r="H75" s="316" t="e">
        <f t="shared" si="1"/>
        <v>#DIV/0!</v>
      </c>
      <c r="J75" s="59"/>
    </row>
    <row r="76" spans="1:10" ht="15.75" customHeight="1">
      <c r="A76" s="75">
        <v>1047</v>
      </c>
      <c r="B76" s="54"/>
      <c r="C76" s="73">
        <v>4213</v>
      </c>
      <c r="D76" s="77" t="s">
        <v>94</v>
      </c>
      <c r="E76" s="56">
        <v>45</v>
      </c>
      <c r="F76" s="240">
        <v>0</v>
      </c>
      <c r="G76" s="242">
        <v>0</v>
      </c>
      <c r="H76" s="316" t="e">
        <f t="shared" si="1"/>
        <v>#DIV/0!</v>
      </c>
      <c r="J76" s="59"/>
    </row>
    <row r="77" spans="1:9" ht="15.75" customHeight="1">
      <c r="A77" s="75">
        <v>1048</v>
      </c>
      <c r="B77" s="54"/>
      <c r="C77" s="73">
        <v>4213</v>
      </c>
      <c r="D77" s="77" t="s">
        <v>95</v>
      </c>
      <c r="E77" s="56">
        <v>87</v>
      </c>
      <c r="F77" s="240">
        <v>0</v>
      </c>
      <c r="G77" s="242">
        <v>0</v>
      </c>
      <c r="H77" s="316" t="e">
        <f t="shared" si="1"/>
        <v>#DIV/0!</v>
      </c>
      <c r="I77" s="59"/>
    </row>
    <row r="78" spans="1:9" ht="15.75" customHeight="1" hidden="1">
      <c r="A78" s="75"/>
      <c r="B78" s="54"/>
      <c r="C78" s="73">
        <v>4213</v>
      </c>
      <c r="D78" s="77" t="s">
        <v>96</v>
      </c>
      <c r="E78" s="56">
        <v>0</v>
      </c>
      <c r="F78" s="240"/>
      <c r="G78" s="242"/>
      <c r="H78" s="316" t="e">
        <f t="shared" si="1"/>
        <v>#DIV/0!</v>
      </c>
      <c r="I78" s="59"/>
    </row>
    <row r="79" spans="1:9" ht="15.75" customHeight="1">
      <c r="A79" s="75">
        <v>1054</v>
      </c>
      <c r="B79" s="54"/>
      <c r="C79" s="73">
        <v>4213</v>
      </c>
      <c r="D79" s="77" t="s">
        <v>97</v>
      </c>
      <c r="E79" s="56">
        <v>0</v>
      </c>
      <c r="F79" s="240">
        <v>1377</v>
      </c>
      <c r="G79" s="242">
        <v>806.6</v>
      </c>
      <c r="H79" s="316">
        <f t="shared" si="1"/>
        <v>58.5766158315178</v>
      </c>
      <c r="I79" s="59"/>
    </row>
    <row r="80" spans="1:8" ht="15.75" customHeight="1">
      <c r="A80" s="75">
        <v>1083</v>
      </c>
      <c r="B80" s="54"/>
      <c r="C80" s="73">
        <v>4213</v>
      </c>
      <c r="D80" s="77" t="s">
        <v>98</v>
      </c>
      <c r="E80" s="56">
        <v>38</v>
      </c>
      <c r="F80" s="240">
        <v>0</v>
      </c>
      <c r="G80" s="242">
        <v>0</v>
      </c>
      <c r="H80" s="316" t="e">
        <f t="shared" si="1"/>
        <v>#DIV/0!</v>
      </c>
    </row>
    <row r="81" spans="1:8" ht="15" customHeight="1">
      <c r="A81" s="80">
        <v>1084</v>
      </c>
      <c r="B81" s="57"/>
      <c r="C81" s="57">
        <v>4213</v>
      </c>
      <c r="D81" s="57" t="s">
        <v>99</v>
      </c>
      <c r="E81" s="58">
        <v>22</v>
      </c>
      <c r="F81" s="241">
        <v>26.9</v>
      </c>
      <c r="G81" s="241">
        <v>26.9</v>
      </c>
      <c r="H81" s="316">
        <f t="shared" si="1"/>
        <v>100</v>
      </c>
    </row>
    <row r="82" spans="1:8" ht="15" customHeight="1">
      <c r="A82" s="83">
        <v>1085</v>
      </c>
      <c r="B82" s="81"/>
      <c r="C82" s="57">
        <v>4213</v>
      </c>
      <c r="D82" s="57" t="s">
        <v>100</v>
      </c>
      <c r="E82" s="56">
        <v>0</v>
      </c>
      <c r="F82" s="240">
        <v>27.3</v>
      </c>
      <c r="G82" s="241">
        <v>0</v>
      </c>
      <c r="H82" s="316">
        <f t="shared" si="1"/>
        <v>0</v>
      </c>
    </row>
    <row r="83" spans="1:8" ht="15.75" customHeight="1">
      <c r="A83" s="75">
        <v>1092</v>
      </c>
      <c r="B83" s="54"/>
      <c r="C83" s="73">
        <v>4213</v>
      </c>
      <c r="D83" s="77" t="s">
        <v>101</v>
      </c>
      <c r="E83" s="56">
        <v>55</v>
      </c>
      <c r="F83" s="240">
        <v>73.6</v>
      </c>
      <c r="G83" s="242">
        <v>73.6</v>
      </c>
      <c r="H83" s="316">
        <f t="shared" si="1"/>
        <v>100</v>
      </c>
    </row>
    <row r="84" spans="1:8" ht="15.75" customHeight="1">
      <c r="A84" s="75">
        <v>1093</v>
      </c>
      <c r="B84" s="54"/>
      <c r="C84" s="73">
        <v>4213</v>
      </c>
      <c r="D84" s="77" t="s">
        <v>102</v>
      </c>
      <c r="E84" s="56">
        <v>70</v>
      </c>
      <c r="F84" s="240">
        <v>100.7</v>
      </c>
      <c r="G84" s="242">
        <v>100.6</v>
      </c>
      <c r="H84" s="316">
        <f t="shared" si="1"/>
        <v>99.90069513406155</v>
      </c>
    </row>
    <row r="85" spans="1:8" ht="15" hidden="1">
      <c r="A85" s="60"/>
      <c r="B85" s="57"/>
      <c r="C85" s="57">
        <v>4213</v>
      </c>
      <c r="D85" s="57" t="s">
        <v>103</v>
      </c>
      <c r="E85" s="61"/>
      <c r="F85" s="241"/>
      <c r="G85" s="241"/>
      <c r="H85" s="316" t="e">
        <f t="shared" si="1"/>
        <v>#DIV/0!</v>
      </c>
    </row>
    <row r="86" spans="1:8" ht="15" hidden="1">
      <c r="A86" s="60"/>
      <c r="B86" s="57"/>
      <c r="C86" s="57">
        <v>4213</v>
      </c>
      <c r="D86" s="57" t="s">
        <v>103</v>
      </c>
      <c r="E86" s="61"/>
      <c r="F86" s="241"/>
      <c r="G86" s="241"/>
      <c r="H86" s="316" t="e">
        <f t="shared" si="1"/>
        <v>#DIV/0!</v>
      </c>
    </row>
    <row r="87" spans="1:8" ht="15" hidden="1">
      <c r="A87" s="60"/>
      <c r="B87" s="57"/>
      <c r="C87" s="57">
        <v>4213</v>
      </c>
      <c r="D87" s="57" t="s">
        <v>103</v>
      </c>
      <c r="E87" s="61"/>
      <c r="F87" s="241"/>
      <c r="G87" s="241"/>
      <c r="H87" s="316" t="e">
        <f t="shared" si="1"/>
        <v>#DIV/0!</v>
      </c>
    </row>
    <row r="88" spans="1:10" ht="15.75" customHeight="1">
      <c r="A88" s="75">
        <v>1045</v>
      </c>
      <c r="B88" s="54"/>
      <c r="C88" s="73">
        <v>4216</v>
      </c>
      <c r="D88" s="77" t="s">
        <v>104</v>
      </c>
      <c r="E88" s="56">
        <v>3201</v>
      </c>
      <c r="F88" s="240">
        <v>2850.4</v>
      </c>
      <c r="G88" s="242">
        <v>2850.4</v>
      </c>
      <c r="H88" s="316">
        <f t="shared" si="1"/>
        <v>100</v>
      </c>
      <c r="J88" s="59"/>
    </row>
    <row r="89" spans="1:10" ht="15.75" customHeight="1">
      <c r="A89" s="75">
        <v>1046</v>
      </c>
      <c r="B89" s="54"/>
      <c r="C89" s="73">
        <v>4216</v>
      </c>
      <c r="D89" s="77" t="s">
        <v>105</v>
      </c>
      <c r="E89" s="56">
        <v>522</v>
      </c>
      <c r="F89" s="240">
        <v>0</v>
      </c>
      <c r="G89" s="242">
        <v>0</v>
      </c>
      <c r="H89" s="316" t="e">
        <f t="shared" si="1"/>
        <v>#DIV/0!</v>
      </c>
      <c r="J89" s="59"/>
    </row>
    <row r="90" spans="1:10" ht="15.75" customHeight="1">
      <c r="A90" s="75">
        <v>1047</v>
      </c>
      <c r="B90" s="54"/>
      <c r="C90" s="73">
        <v>4216</v>
      </c>
      <c r="D90" s="77" t="s">
        <v>106</v>
      </c>
      <c r="E90" s="56">
        <v>761</v>
      </c>
      <c r="F90" s="240">
        <v>0</v>
      </c>
      <c r="G90" s="242">
        <v>0</v>
      </c>
      <c r="H90" s="316" t="e">
        <f t="shared" si="1"/>
        <v>#DIV/0!</v>
      </c>
      <c r="J90" s="59"/>
    </row>
    <row r="91" spans="1:9" ht="15.75" customHeight="1">
      <c r="A91" s="75">
        <v>1048</v>
      </c>
      <c r="B91" s="54"/>
      <c r="C91" s="73">
        <v>4216</v>
      </c>
      <c r="D91" s="77" t="s">
        <v>107</v>
      </c>
      <c r="E91" s="56">
        <v>1473</v>
      </c>
      <c r="F91" s="240">
        <v>0</v>
      </c>
      <c r="G91" s="242">
        <v>0</v>
      </c>
      <c r="H91" s="316" t="e">
        <f t="shared" si="1"/>
        <v>#DIV/0!</v>
      </c>
      <c r="I91" s="59"/>
    </row>
    <row r="92" spans="1:9" ht="15.75" customHeight="1">
      <c r="A92" s="75">
        <v>1059</v>
      </c>
      <c r="B92" s="54"/>
      <c r="C92" s="73">
        <v>4216</v>
      </c>
      <c r="D92" s="77" t="s">
        <v>108</v>
      </c>
      <c r="E92" s="56">
        <v>3470</v>
      </c>
      <c r="F92" s="241">
        <v>0</v>
      </c>
      <c r="G92" s="242">
        <v>0</v>
      </c>
      <c r="H92" s="316" t="e">
        <f t="shared" si="1"/>
        <v>#DIV/0!</v>
      </c>
      <c r="I92" s="59"/>
    </row>
    <row r="93" spans="1:8" ht="15.75" customHeight="1">
      <c r="A93" s="75">
        <v>1075</v>
      </c>
      <c r="B93" s="54"/>
      <c r="C93" s="73">
        <v>4216</v>
      </c>
      <c r="D93" s="77" t="s">
        <v>109</v>
      </c>
      <c r="E93" s="56">
        <v>788</v>
      </c>
      <c r="F93" s="240">
        <v>228</v>
      </c>
      <c r="G93" s="242">
        <v>227.9</v>
      </c>
      <c r="H93" s="316">
        <f t="shared" si="1"/>
        <v>99.95614035087719</v>
      </c>
    </row>
    <row r="94" spans="1:8" ht="15.75" customHeight="1">
      <c r="A94" s="75">
        <v>1078</v>
      </c>
      <c r="B94" s="54"/>
      <c r="C94" s="73">
        <v>4216</v>
      </c>
      <c r="D94" s="77" t="s">
        <v>110</v>
      </c>
      <c r="E94" s="56">
        <v>62</v>
      </c>
      <c r="F94" s="240">
        <v>55.6</v>
      </c>
      <c r="G94" s="242">
        <v>55.5</v>
      </c>
      <c r="H94" s="316">
        <f t="shared" si="1"/>
        <v>99.82014388489209</v>
      </c>
    </row>
    <row r="95" spans="1:8" ht="15.75" customHeight="1">
      <c r="A95" s="75">
        <v>1083</v>
      </c>
      <c r="B95" s="54"/>
      <c r="C95" s="73">
        <v>4216</v>
      </c>
      <c r="D95" s="77" t="s">
        <v>111</v>
      </c>
      <c r="E95" s="56">
        <v>585</v>
      </c>
      <c r="F95" s="240">
        <v>0</v>
      </c>
      <c r="G95" s="242">
        <v>0</v>
      </c>
      <c r="H95" s="316" t="e">
        <f t="shared" si="1"/>
        <v>#DIV/0!</v>
      </c>
    </row>
    <row r="96" spans="1:8" ht="15" customHeight="1">
      <c r="A96" s="80">
        <v>1084</v>
      </c>
      <c r="B96" s="57"/>
      <c r="C96" s="57">
        <v>4216</v>
      </c>
      <c r="D96" s="57" t="s">
        <v>112</v>
      </c>
      <c r="E96" s="58">
        <v>755</v>
      </c>
      <c r="F96" s="241">
        <v>456.7</v>
      </c>
      <c r="G96" s="241">
        <v>456.6</v>
      </c>
      <c r="H96" s="316">
        <f t="shared" si="1"/>
        <v>99.97810378804468</v>
      </c>
    </row>
    <row r="97" spans="1:8" ht="15">
      <c r="A97" s="78">
        <v>1085</v>
      </c>
      <c r="B97" s="79"/>
      <c r="C97" s="80">
        <v>4216</v>
      </c>
      <c r="D97" s="57" t="s">
        <v>113</v>
      </c>
      <c r="E97" s="58">
        <v>0</v>
      </c>
      <c r="F97" s="241">
        <v>462.9</v>
      </c>
      <c r="G97" s="241">
        <v>0</v>
      </c>
      <c r="H97" s="316">
        <f t="shared" si="1"/>
        <v>0</v>
      </c>
    </row>
    <row r="98" spans="1:8" ht="15.75" customHeight="1">
      <c r="A98" s="75">
        <v>1092</v>
      </c>
      <c r="B98" s="54"/>
      <c r="C98" s="73">
        <v>4216</v>
      </c>
      <c r="D98" s="77" t="s">
        <v>114</v>
      </c>
      <c r="E98" s="56">
        <v>931</v>
      </c>
      <c r="F98" s="240">
        <v>1251.2</v>
      </c>
      <c r="G98" s="242">
        <v>1251.1</v>
      </c>
      <c r="H98" s="316">
        <f t="shared" si="1"/>
        <v>99.99200767263426</v>
      </c>
    </row>
    <row r="99" spans="1:8" ht="15.75" hidden="1">
      <c r="A99" s="75"/>
      <c r="B99" s="54"/>
      <c r="C99" s="76">
        <v>4216</v>
      </c>
      <c r="D99" s="81" t="s">
        <v>115</v>
      </c>
      <c r="E99" s="58"/>
      <c r="F99" s="241"/>
      <c r="G99" s="242"/>
      <c r="H99" s="316" t="e">
        <f t="shared" si="1"/>
        <v>#DIV/0!</v>
      </c>
    </row>
    <row r="100" spans="1:8" ht="15.75" hidden="1">
      <c r="A100" s="75"/>
      <c r="B100" s="54"/>
      <c r="C100" s="76">
        <v>4216</v>
      </c>
      <c r="D100" s="81" t="s">
        <v>116</v>
      </c>
      <c r="E100" s="58"/>
      <c r="F100" s="241"/>
      <c r="G100" s="242"/>
      <c r="H100" s="316" t="e">
        <f t="shared" si="1"/>
        <v>#DIV/0!</v>
      </c>
    </row>
    <row r="101" spans="1:8" ht="15.75" hidden="1">
      <c r="A101" s="75"/>
      <c r="B101" s="54"/>
      <c r="C101" s="76">
        <v>4216</v>
      </c>
      <c r="D101" s="82" t="s">
        <v>115</v>
      </c>
      <c r="E101" s="58"/>
      <c r="F101" s="241"/>
      <c r="G101" s="242"/>
      <c r="H101" s="316" t="e">
        <f t="shared" si="1"/>
        <v>#DIV/0!</v>
      </c>
    </row>
    <row r="102" spans="1:8" ht="15" hidden="1">
      <c r="A102" s="79"/>
      <c r="B102" s="79"/>
      <c r="C102" s="76">
        <v>4216</v>
      </c>
      <c r="D102" s="82" t="s">
        <v>115</v>
      </c>
      <c r="E102" s="58"/>
      <c r="F102" s="241"/>
      <c r="G102" s="242"/>
      <c r="H102" s="316" t="e">
        <f t="shared" si="1"/>
        <v>#DIV/0!</v>
      </c>
    </row>
    <row r="103" spans="1:8" ht="15" hidden="1">
      <c r="A103" s="84"/>
      <c r="B103" s="85"/>
      <c r="C103" s="80">
        <v>4216</v>
      </c>
      <c r="D103" s="82" t="s">
        <v>115</v>
      </c>
      <c r="E103" s="63"/>
      <c r="F103" s="242"/>
      <c r="G103" s="242"/>
      <c r="H103" s="316" t="e">
        <f t="shared" si="1"/>
        <v>#DIV/0!</v>
      </c>
    </row>
    <row r="104" spans="1:8" ht="15" hidden="1">
      <c r="A104" s="84">
        <v>433</v>
      </c>
      <c r="B104" s="85"/>
      <c r="C104" s="80">
        <v>4222</v>
      </c>
      <c r="D104" s="82" t="s">
        <v>117</v>
      </c>
      <c r="E104" s="63"/>
      <c r="F104" s="242"/>
      <c r="G104" s="242"/>
      <c r="H104" s="316" t="e">
        <f t="shared" si="1"/>
        <v>#DIV/0!</v>
      </c>
    </row>
    <row r="105" spans="1:8" ht="15" hidden="1">
      <c r="A105" s="84">
        <v>342</v>
      </c>
      <c r="B105" s="85"/>
      <c r="C105" s="80">
        <v>4222</v>
      </c>
      <c r="D105" s="82" t="s">
        <v>117</v>
      </c>
      <c r="E105" s="63"/>
      <c r="F105" s="242"/>
      <c r="G105" s="242"/>
      <c r="H105" s="316" t="e">
        <f t="shared" si="1"/>
        <v>#DIV/0!</v>
      </c>
    </row>
    <row r="106" spans="1:8" ht="15.75" customHeight="1">
      <c r="A106" s="75">
        <v>1093</v>
      </c>
      <c r="B106" s="54"/>
      <c r="C106" s="73">
        <v>4216</v>
      </c>
      <c r="D106" s="77" t="s">
        <v>118</v>
      </c>
      <c r="E106" s="56">
        <v>1181</v>
      </c>
      <c r="F106" s="240">
        <v>1710.5</v>
      </c>
      <c r="G106" s="242">
        <v>1710.5</v>
      </c>
      <c r="H106" s="316">
        <f t="shared" si="1"/>
        <v>100</v>
      </c>
    </row>
    <row r="107" spans="1:8" ht="15">
      <c r="A107" s="60">
        <v>1094</v>
      </c>
      <c r="B107" s="57"/>
      <c r="C107" s="57">
        <v>4216</v>
      </c>
      <c r="D107" s="77" t="s">
        <v>119</v>
      </c>
      <c r="E107" s="61">
        <v>24</v>
      </c>
      <c r="F107" s="241">
        <v>24</v>
      </c>
      <c r="G107" s="241">
        <v>0</v>
      </c>
      <c r="H107" s="316">
        <f t="shared" si="1"/>
        <v>0</v>
      </c>
    </row>
    <row r="108" spans="1:8" ht="15">
      <c r="A108" s="84">
        <v>1097</v>
      </c>
      <c r="B108" s="85"/>
      <c r="C108" s="80">
        <v>4216</v>
      </c>
      <c r="D108" s="77" t="s">
        <v>120</v>
      </c>
      <c r="E108" s="63">
        <v>0</v>
      </c>
      <c r="F108" s="242">
        <v>300</v>
      </c>
      <c r="G108" s="242">
        <v>300</v>
      </c>
      <c r="H108" s="316">
        <f t="shared" si="1"/>
        <v>100</v>
      </c>
    </row>
    <row r="109" spans="1:8" ht="15">
      <c r="A109" s="84">
        <v>1111</v>
      </c>
      <c r="B109" s="85"/>
      <c r="C109" s="80">
        <v>4216</v>
      </c>
      <c r="D109" s="77" t="s">
        <v>121</v>
      </c>
      <c r="E109" s="63">
        <v>2381</v>
      </c>
      <c r="F109" s="242">
        <v>0</v>
      </c>
      <c r="G109" s="242">
        <v>0</v>
      </c>
      <c r="H109" s="316" t="e">
        <f t="shared" si="1"/>
        <v>#DIV/0!</v>
      </c>
    </row>
    <row r="110" spans="1:8" ht="15">
      <c r="A110" s="78">
        <v>1122</v>
      </c>
      <c r="B110" s="79"/>
      <c r="C110" s="80">
        <v>4216</v>
      </c>
      <c r="D110" s="57" t="s">
        <v>122</v>
      </c>
      <c r="E110" s="58">
        <v>0</v>
      </c>
      <c r="F110" s="241">
        <v>2815.8</v>
      </c>
      <c r="G110" s="241">
        <v>0</v>
      </c>
      <c r="H110" s="316">
        <f t="shared" si="1"/>
        <v>0</v>
      </c>
    </row>
    <row r="111" spans="1:8" ht="15">
      <c r="A111" s="84">
        <v>1106</v>
      </c>
      <c r="B111" s="85"/>
      <c r="C111" s="80">
        <v>4222</v>
      </c>
      <c r="D111" s="82" t="s">
        <v>123</v>
      </c>
      <c r="E111" s="63">
        <v>332</v>
      </c>
      <c r="F111" s="242">
        <v>333.6</v>
      </c>
      <c r="G111" s="242">
        <v>0</v>
      </c>
      <c r="H111" s="316">
        <f t="shared" si="1"/>
        <v>0</v>
      </c>
    </row>
    <row r="112" spans="1:8" ht="15">
      <c r="A112" s="84">
        <v>10030</v>
      </c>
      <c r="B112" s="85"/>
      <c r="C112" s="80">
        <v>4223</v>
      </c>
      <c r="D112" s="82" t="s">
        <v>124</v>
      </c>
      <c r="E112" s="63">
        <v>24347</v>
      </c>
      <c r="F112" s="242">
        <v>26001.8</v>
      </c>
      <c r="G112" s="242">
        <v>26001.8</v>
      </c>
      <c r="H112" s="316">
        <f t="shared" si="1"/>
        <v>100</v>
      </c>
    </row>
    <row r="113" spans="1:8" ht="15">
      <c r="A113" s="84">
        <v>1078</v>
      </c>
      <c r="B113" s="85"/>
      <c r="C113" s="80">
        <v>4232</v>
      </c>
      <c r="D113" s="82" t="s">
        <v>125</v>
      </c>
      <c r="E113" s="63">
        <v>1048</v>
      </c>
      <c r="F113" s="242">
        <v>942.6</v>
      </c>
      <c r="G113" s="242">
        <v>942.6</v>
      </c>
      <c r="H113" s="316">
        <f t="shared" si="1"/>
        <v>100</v>
      </c>
    </row>
    <row r="114" spans="1:8" ht="15">
      <c r="A114" s="84">
        <v>1094</v>
      </c>
      <c r="B114" s="85"/>
      <c r="C114" s="80">
        <v>4232</v>
      </c>
      <c r="D114" s="82" t="s">
        <v>126</v>
      </c>
      <c r="E114" s="63">
        <v>407</v>
      </c>
      <c r="F114" s="242">
        <v>407</v>
      </c>
      <c r="G114" s="242">
        <v>0</v>
      </c>
      <c r="H114" s="316">
        <f t="shared" si="1"/>
        <v>0</v>
      </c>
    </row>
    <row r="115" spans="1:8" ht="15">
      <c r="A115" s="84"/>
      <c r="B115" s="85">
        <v>2212</v>
      </c>
      <c r="C115" s="80">
        <v>2322</v>
      </c>
      <c r="D115" s="82" t="s">
        <v>127</v>
      </c>
      <c r="E115" s="63">
        <v>0</v>
      </c>
      <c r="F115" s="242">
        <v>0</v>
      </c>
      <c r="G115" s="242">
        <v>1.7</v>
      </c>
      <c r="H115" s="316" t="e">
        <f t="shared" si="1"/>
        <v>#DIV/0!</v>
      </c>
    </row>
    <row r="116" spans="1:8" ht="15" customHeight="1" hidden="1">
      <c r="A116" s="84"/>
      <c r="B116" s="85">
        <v>2212</v>
      </c>
      <c r="C116" s="80">
        <v>2324</v>
      </c>
      <c r="D116" s="82" t="s">
        <v>128</v>
      </c>
      <c r="E116" s="63">
        <v>0</v>
      </c>
      <c r="F116" s="242"/>
      <c r="G116" s="242"/>
      <c r="H116" s="316" t="e">
        <f t="shared" si="1"/>
        <v>#DIV/0!</v>
      </c>
    </row>
    <row r="117" spans="1:8" ht="15" customHeight="1" hidden="1">
      <c r="A117" s="84"/>
      <c r="B117" s="85">
        <v>2219</v>
      </c>
      <c r="C117" s="86">
        <v>2321</v>
      </c>
      <c r="D117" s="82" t="s">
        <v>129</v>
      </c>
      <c r="E117" s="63"/>
      <c r="F117" s="242"/>
      <c r="G117" s="242"/>
      <c r="H117" s="316" t="e">
        <f t="shared" si="1"/>
        <v>#DIV/0!</v>
      </c>
    </row>
    <row r="118" spans="1:8" ht="15" customHeight="1" hidden="1">
      <c r="A118" s="84"/>
      <c r="B118" s="85">
        <v>2219</v>
      </c>
      <c r="C118" s="80">
        <v>2324</v>
      </c>
      <c r="D118" s="82" t="s">
        <v>130</v>
      </c>
      <c r="E118" s="63"/>
      <c r="F118" s="242"/>
      <c r="G118" s="242"/>
      <c r="H118" s="316" t="e">
        <f t="shared" si="1"/>
        <v>#DIV/0!</v>
      </c>
    </row>
    <row r="119" spans="1:8" ht="15" customHeight="1">
      <c r="A119" s="84"/>
      <c r="B119" s="85">
        <v>2221</v>
      </c>
      <c r="C119" s="86">
        <v>2329</v>
      </c>
      <c r="D119" s="82" t="s">
        <v>131</v>
      </c>
      <c r="E119" s="63">
        <v>0</v>
      </c>
      <c r="F119" s="242">
        <v>0</v>
      </c>
      <c r="G119" s="242">
        <v>0.4</v>
      </c>
      <c r="H119" s="316" t="e">
        <f t="shared" si="1"/>
        <v>#DIV/0!</v>
      </c>
    </row>
    <row r="120" spans="1:8" ht="15" customHeight="1" hidden="1">
      <c r="A120" s="60"/>
      <c r="B120" s="57">
        <v>3421</v>
      </c>
      <c r="C120" s="57">
        <v>2111</v>
      </c>
      <c r="D120" s="57" t="s">
        <v>132</v>
      </c>
      <c r="E120" s="61"/>
      <c r="F120" s="241"/>
      <c r="G120" s="241"/>
      <c r="H120" s="316" t="e">
        <f t="shared" si="1"/>
        <v>#DIV/0!</v>
      </c>
    </row>
    <row r="121" spans="1:8" ht="15" customHeight="1" hidden="1">
      <c r="A121" s="60"/>
      <c r="B121" s="57">
        <v>3421</v>
      </c>
      <c r="C121" s="57">
        <v>3121</v>
      </c>
      <c r="D121" s="57" t="s">
        <v>133</v>
      </c>
      <c r="E121" s="61">
        <v>0</v>
      </c>
      <c r="F121" s="241"/>
      <c r="G121" s="242"/>
      <c r="H121" s="316" t="e">
        <f t="shared" si="1"/>
        <v>#DIV/0!</v>
      </c>
    </row>
    <row r="122" spans="1:8" ht="15" customHeight="1" hidden="1">
      <c r="A122" s="60"/>
      <c r="B122" s="57">
        <v>3631</v>
      </c>
      <c r="C122" s="57">
        <v>2322</v>
      </c>
      <c r="D122" s="57" t="s">
        <v>134</v>
      </c>
      <c r="E122" s="61">
        <v>0</v>
      </c>
      <c r="F122" s="241"/>
      <c r="G122" s="242"/>
      <c r="H122" s="316" t="e">
        <f t="shared" si="1"/>
        <v>#DIV/0!</v>
      </c>
    </row>
    <row r="123" spans="1:8" ht="15" customHeight="1" hidden="1">
      <c r="A123" s="87"/>
      <c r="B123" s="80">
        <v>3631</v>
      </c>
      <c r="C123" s="57">
        <v>2324</v>
      </c>
      <c r="D123" s="57" t="s">
        <v>135</v>
      </c>
      <c r="E123" s="61">
        <v>0</v>
      </c>
      <c r="F123" s="241"/>
      <c r="G123" s="241"/>
      <c r="H123" s="316" t="e">
        <f t="shared" si="1"/>
        <v>#DIV/0!</v>
      </c>
    </row>
    <row r="124" spans="1:8" ht="15">
      <c r="A124" s="60"/>
      <c r="B124" s="57">
        <v>3412</v>
      </c>
      <c r="C124" s="57">
        <v>2321</v>
      </c>
      <c r="D124" s="57" t="s">
        <v>136</v>
      </c>
      <c r="E124" s="61">
        <v>0</v>
      </c>
      <c r="F124" s="241">
        <v>350</v>
      </c>
      <c r="G124" s="241">
        <v>350</v>
      </c>
      <c r="H124" s="316">
        <f t="shared" si="1"/>
        <v>100</v>
      </c>
    </row>
    <row r="125" spans="1:8" ht="15">
      <c r="A125" s="84"/>
      <c r="B125" s="85">
        <v>3635</v>
      </c>
      <c r="C125" s="80">
        <v>3122</v>
      </c>
      <c r="D125" s="82" t="s">
        <v>137</v>
      </c>
      <c r="E125" s="63">
        <v>0</v>
      </c>
      <c r="F125" s="242">
        <v>0</v>
      </c>
      <c r="G125" s="242">
        <v>43.5</v>
      </c>
      <c r="H125" s="316" t="e">
        <f t="shared" si="1"/>
        <v>#DIV/0!</v>
      </c>
    </row>
    <row r="126" spans="1:8" ht="15">
      <c r="A126" s="84"/>
      <c r="B126" s="85">
        <v>3699</v>
      </c>
      <c r="C126" s="80">
        <v>2111</v>
      </c>
      <c r="D126" s="82" t="s">
        <v>138</v>
      </c>
      <c r="E126" s="63">
        <v>0</v>
      </c>
      <c r="F126" s="242">
        <v>0</v>
      </c>
      <c r="G126" s="242">
        <v>12.1</v>
      </c>
      <c r="H126" s="316" t="e">
        <f t="shared" si="1"/>
        <v>#DIV/0!</v>
      </c>
    </row>
    <row r="127" spans="1:8" ht="15">
      <c r="A127" s="87"/>
      <c r="B127" s="80">
        <v>3725</v>
      </c>
      <c r="C127" s="57">
        <v>2324</v>
      </c>
      <c r="D127" s="57" t="s">
        <v>139</v>
      </c>
      <c r="E127" s="61">
        <v>2000</v>
      </c>
      <c r="F127" s="241">
        <v>2000</v>
      </c>
      <c r="G127" s="241">
        <v>1521.3</v>
      </c>
      <c r="H127" s="316">
        <f>(G127/F127)*100</f>
        <v>76.065</v>
      </c>
    </row>
    <row r="128" spans="1:8" ht="15">
      <c r="A128" s="78"/>
      <c r="B128" s="79">
        <v>6399</v>
      </c>
      <c r="C128" s="80">
        <v>2222</v>
      </c>
      <c r="D128" s="82" t="s">
        <v>140</v>
      </c>
      <c r="E128" s="58">
        <v>0</v>
      </c>
      <c r="F128" s="241">
        <v>0</v>
      </c>
      <c r="G128" s="241">
        <v>1547.1</v>
      </c>
      <c r="H128" s="316" t="e">
        <f>(G128/F128)*100</f>
        <v>#DIV/0!</v>
      </c>
    </row>
    <row r="129" spans="1:8" ht="15.75" thickBot="1">
      <c r="A129" s="88"/>
      <c r="B129" s="65"/>
      <c r="C129" s="65"/>
      <c r="D129" s="65"/>
      <c r="E129" s="66"/>
      <c r="F129" s="244"/>
      <c r="G129" s="244"/>
      <c r="H129" s="317"/>
    </row>
    <row r="130" spans="1:8" s="70" customFormat="1" ht="21.75" customHeight="1" thickBot="1" thickTop="1">
      <c r="A130" s="89"/>
      <c r="B130" s="67"/>
      <c r="C130" s="67"/>
      <c r="D130" s="68" t="s">
        <v>141</v>
      </c>
      <c r="E130" s="69">
        <f>SUM(E62:E129)</f>
        <v>44891</v>
      </c>
      <c r="F130" s="245">
        <f>SUM(F62:F129)</f>
        <v>46071.5</v>
      </c>
      <c r="G130" s="245">
        <f>SUM(G62:G129)</f>
        <v>41476.5</v>
      </c>
      <c r="H130" s="318">
        <f>(G130/F130)*100</f>
        <v>90.02637205213635</v>
      </c>
    </row>
    <row r="131" spans="1:8" ht="15" customHeight="1">
      <c r="A131" s="90"/>
      <c r="B131" s="90"/>
      <c r="C131" s="90"/>
      <c r="D131" s="45"/>
      <c r="E131" s="91"/>
      <c r="F131" s="247"/>
      <c r="G131" s="233"/>
      <c r="H131" s="309"/>
    </row>
    <row r="132" spans="1:8" ht="15" customHeight="1">
      <c r="A132" s="90"/>
      <c r="B132" s="90"/>
      <c r="C132" s="90"/>
      <c r="D132" s="45"/>
      <c r="E132" s="91"/>
      <c r="F132" s="247"/>
      <c r="G132" s="233"/>
      <c r="H132" s="309"/>
    </row>
    <row r="133" spans="1:8" ht="15" customHeight="1">
      <c r="A133" s="90"/>
      <c r="B133" s="90"/>
      <c r="C133" s="90"/>
      <c r="D133" s="45"/>
      <c r="E133" s="91"/>
      <c r="F133" s="247"/>
      <c r="G133" s="233"/>
      <c r="H133" s="309"/>
    </row>
    <row r="134" spans="1:8" ht="15" customHeight="1">
      <c r="A134" s="90"/>
      <c r="B134" s="90"/>
      <c r="C134" s="90"/>
      <c r="D134" s="45"/>
      <c r="E134" s="91"/>
      <c r="F134" s="247"/>
      <c r="G134" s="233"/>
      <c r="H134" s="309"/>
    </row>
    <row r="135" spans="1:8" ht="15" customHeight="1">
      <c r="A135" s="90"/>
      <c r="B135" s="90"/>
      <c r="C135" s="90"/>
      <c r="D135" s="45"/>
      <c r="E135" s="91"/>
      <c r="F135" s="247"/>
      <c r="G135" s="233"/>
      <c r="H135" s="309"/>
    </row>
    <row r="136" spans="1:8" ht="15" customHeight="1">
      <c r="A136" s="90"/>
      <c r="B136" s="90"/>
      <c r="C136" s="90"/>
      <c r="D136" s="45"/>
      <c r="E136" s="91"/>
      <c r="F136" s="247"/>
      <c r="G136" s="233"/>
      <c r="H136" s="309"/>
    </row>
    <row r="137" spans="1:8" ht="15" customHeight="1">
      <c r="A137" s="90"/>
      <c r="B137" s="90"/>
      <c r="C137" s="90"/>
      <c r="D137" s="45"/>
      <c r="E137" s="91"/>
      <c r="F137" s="247"/>
      <c r="G137" s="233"/>
      <c r="H137" s="309"/>
    </row>
    <row r="138" spans="1:8" ht="15" customHeight="1">
      <c r="A138" s="90"/>
      <c r="B138" s="90"/>
      <c r="C138" s="90"/>
      <c r="D138" s="45"/>
      <c r="E138" s="91"/>
      <c r="F138" s="247"/>
      <c r="G138" s="233"/>
      <c r="H138" s="309"/>
    </row>
    <row r="139" spans="1:8" ht="15" customHeight="1">
      <c r="A139" s="90"/>
      <c r="B139" s="90"/>
      <c r="C139" s="90"/>
      <c r="D139" s="45"/>
      <c r="E139" s="91"/>
      <c r="F139" s="247"/>
      <c r="G139" s="247"/>
      <c r="H139" s="320"/>
    </row>
    <row r="140" spans="1:8" ht="15" customHeight="1" thickBot="1">
      <c r="A140" s="90"/>
      <c r="B140" s="90"/>
      <c r="C140" s="90"/>
      <c r="D140" s="45"/>
      <c r="E140" s="91"/>
      <c r="F140" s="247"/>
      <c r="G140" s="247"/>
      <c r="H140" s="320"/>
    </row>
    <row r="141" spans="1:8" ht="15.75">
      <c r="A141" s="48" t="s">
        <v>27</v>
      </c>
      <c r="B141" s="48" t="s">
        <v>28</v>
      </c>
      <c r="C141" s="48" t="s">
        <v>29</v>
      </c>
      <c r="D141" s="49" t="s">
        <v>30</v>
      </c>
      <c r="E141" s="50" t="s">
        <v>31</v>
      </c>
      <c r="F141" s="237" t="s">
        <v>31</v>
      </c>
      <c r="G141" s="237" t="s">
        <v>8</v>
      </c>
      <c r="H141" s="313" t="s">
        <v>32</v>
      </c>
    </row>
    <row r="142" spans="1:8" ht="15.75" customHeight="1" thickBot="1">
      <c r="A142" s="51"/>
      <c r="B142" s="51"/>
      <c r="C142" s="51"/>
      <c r="D142" s="52"/>
      <c r="E142" s="53" t="s">
        <v>33</v>
      </c>
      <c r="F142" s="238" t="s">
        <v>34</v>
      </c>
      <c r="G142" s="239" t="s">
        <v>35</v>
      </c>
      <c r="H142" s="314" t="s">
        <v>11</v>
      </c>
    </row>
    <row r="143" spans="1:8" ht="16.5" customHeight="1" thickTop="1">
      <c r="A143" s="72">
        <v>30</v>
      </c>
      <c r="B143" s="54"/>
      <c r="C143" s="54"/>
      <c r="D143" s="55" t="s">
        <v>142</v>
      </c>
      <c r="E143" s="92"/>
      <c r="F143" s="248"/>
      <c r="G143" s="248"/>
      <c r="H143" s="321"/>
    </row>
    <row r="144" spans="1:8" ht="15" customHeight="1">
      <c r="A144" s="93"/>
      <c r="B144" s="94"/>
      <c r="C144" s="94"/>
      <c r="D144" s="94"/>
      <c r="E144" s="58"/>
      <c r="F144" s="241"/>
      <c r="G144" s="241"/>
      <c r="H144" s="316"/>
    </row>
    <row r="145" spans="1:8" ht="15">
      <c r="A145" s="60"/>
      <c r="B145" s="57"/>
      <c r="C145" s="57">
        <v>1361</v>
      </c>
      <c r="D145" s="57" t="s">
        <v>37</v>
      </c>
      <c r="E145" s="95">
        <v>0</v>
      </c>
      <c r="F145" s="249">
        <v>0</v>
      </c>
      <c r="G145" s="249">
        <v>2.4</v>
      </c>
      <c r="H145" s="316" t="e">
        <f aca="true" t="shared" si="2" ref="H145:H179">(G145/F145)*100</f>
        <v>#DIV/0!</v>
      </c>
    </row>
    <row r="146" spans="1:8" ht="15" hidden="1">
      <c r="A146" s="60"/>
      <c r="B146" s="57"/>
      <c r="C146" s="57">
        <v>2460</v>
      </c>
      <c r="D146" s="57" t="s">
        <v>143</v>
      </c>
      <c r="E146" s="95">
        <v>0</v>
      </c>
      <c r="F146" s="249"/>
      <c r="G146" s="249"/>
      <c r="H146" s="316" t="e">
        <f t="shared" si="2"/>
        <v>#DIV/0!</v>
      </c>
    </row>
    <row r="147" spans="1:8" ht="15" hidden="1">
      <c r="A147" s="60">
        <v>98008</v>
      </c>
      <c r="B147" s="57"/>
      <c r="C147" s="57">
        <v>4111</v>
      </c>
      <c r="D147" s="57" t="s">
        <v>144</v>
      </c>
      <c r="E147" s="61"/>
      <c r="F147" s="241"/>
      <c r="G147" s="241"/>
      <c r="H147" s="316" t="e">
        <f t="shared" si="2"/>
        <v>#DIV/0!</v>
      </c>
    </row>
    <row r="148" spans="1:8" ht="15" customHeight="1" hidden="1">
      <c r="A148" s="60">
        <v>98071</v>
      </c>
      <c r="B148" s="57"/>
      <c r="C148" s="57">
        <v>4111</v>
      </c>
      <c r="D148" s="57" t="s">
        <v>145</v>
      </c>
      <c r="E148" s="95"/>
      <c r="F148" s="249"/>
      <c r="G148" s="249"/>
      <c r="H148" s="316" t="e">
        <f t="shared" si="2"/>
        <v>#DIV/0!</v>
      </c>
    </row>
    <row r="149" spans="1:8" ht="15" customHeight="1" hidden="1">
      <c r="A149" s="60">
        <v>98187</v>
      </c>
      <c r="B149" s="57"/>
      <c r="C149" s="57">
        <v>4111</v>
      </c>
      <c r="D149" s="57" t="s">
        <v>146</v>
      </c>
      <c r="E149" s="95">
        <v>0</v>
      </c>
      <c r="F149" s="249"/>
      <c r="G149" s="249"/>
      <c r="H149" s="316" t="e">
        <f t="shared" si="2"/>
        <v>#DIV/0!</v>
      </c>
    </row>
    <row r="150" spans="1:8" ht="15" hidden="1">
      <c r="A150" s="60">
        <v>98348</v>
      </c>
      <c r="B150" s="57"/>
      <c r="C150" s="57">
        <v>4111</v>
      </c>
      <c r="D150" s="57" t="s">
        <v>147</v>
      </c>
      <c r="E150" s="96">
        <v>0</v>
      </c>
      <c r="F150" s="240"/>
      <c r="G150" s="241"/>
      <c r="H150" s="316" t="e">
        <f t="shared" si="2"/>
        <v>#DIV/0!</v>
      </c>
    </row>
    <row r="151" spans="1:8" ht="15" customHeight="1">
      <c r="A151" s="57">
        <v>13011</v>
      </c>
      <c r="B151" s="57"/>
      <c r="C151" s="57">
        <v>4116</v>
      </c>
      <c r="D151" s="57" t="s">
        <v>148</v>
      </c>
      <c r="E151" s="58">
        <v>0</v>
      </c>
      <c r="F151" s="241">
        <v>5278.9</v>
      </c>
      <c r="G151" s="241">
        <v>5278.9</v>
      </c>
      <c r="H151" s="316">
        <f t="shared" si="2"/>
        <v>100</v>
      </c>
    </row>
    <row r="152" spans="1:8" ht="14.25" customHeight="1">
      <c r="A152" s="60">
        <v>13101</v>
      </c>
      <c r="B152" s="57"/>
      <c r="C152" s="57">
        <v>4116</v>
      </c>
      <c r="D152" s="57" t="s">
        <v>149</v>
      </c>
      <c r="E152" s="95">
        <v>0</v>
      </c>
      <c r="F152" s="249">
        <v>132</v>
      </c>
      <c r="G152" s="249">
        <v>105.2</v>
      </c>
      <c r="H152" s="316">
        <f t="shared" si="2"/>
        <v>79.6969696969697</v>
      </c>
    </row>
    <row r="153" spans="1:8" ht="15">
      <c r="A153" s="60">
        <v>27003</v>
      </c>
      <c r="B153" s="57"/>
      <c r="C153" s="57">
        <v>4116</v>
      </c>
      <c r="D153" s="57" t="s">
        <v>150</v>
      </c>
      <c r="E153" s="95">
        <v>0</v>
      </c>
      <c r="F153" s="249">
        <v>36.3</v>
      </c>
      <c r="G153" s="249">
        <v>36.3</v>
      </c>
      <c r="H153" s="316">
        <f t="shared" si="2"/>
        <v>100</v>
      </c>
    </row>
    <row r="154" spans="1:8" ht="15" customHeight="1">
      <c r="A154" s="57">
        <v>17007</v>
      </c>
      <c r="B154" s="57"/>
      <c r="C154" s="57">
        <v>4116</v>
      </c>
      <c r="D154" s="57" t="s">
        <v>151</v>
      </c>
      <c r="E154" s="58">
        <v>0</v>
      </c>
      <c r="F154" s="241">
        <v>0</v>
      </c>
      <c r="G154" s="241">
        <v>6.9</v>
      </c>
      <c r="H154" s="316" t="e">
        <f t="shared" si="2"/>
        <v>#DIV/0!</v>
      </c>
    </row>
    <row r="155" spans="1:8" ht="15" customHeight="1">
      <c r="A155" s="57">
        <v>1067</v>
      </c>
      <c r="B155" s="57"/>
      <c r="C155" s="57">
        <v>4116</v>
      </c>
      <c r="D155" s="57" t="s">
        <v>152</v>
      </c>
      <c r="E155" s="58">
        <v>4374</v>
      </c>
      <c r="F155" s="241">
        <v>4374</v>
      </c>
      <c r="G155" s="241">
        <v>0</v>
      </c>
      <c r="H155" s="316">
        <f t="shared" si="2"/>
        <v>0</v>
      </c>
    </row>
    <row r="156" spans="1:8" ht="15" customHeight="1">
      <c r="A156" s="57">
        <v>1113</v>
      </c>
      <c r="B156" s="57"/>
      <c r="C156" s="57">
        <v>4116</v>
      </c>
      <c r="D156" s="57" t="s">
        <v>153</v>
      </c>
      <c r="E156" s="58">
        <v>4940</v>
      </c>
      <c r="F156" s="241">
        <v>4940</v>
      </c>
      <c r="G156" s="241">
        <v>0</v>
      </c>
      <c r="H156" s="316">
        <f t="shared" si="2"/>
        <v>0</v>
      </c>
    </row>
    <row r="157" spans="1:8" ht="15" customHeight="1" hidden="1">
      <c r="A157" s="60"/>
      <c r="B157" s="57"/>
      <c r="C157" s="57">
        <v>4132</v>
      </c>
      <c r="D157" s="57" t="s">
        <v>154</v>
      </c>
      <c r="E157" s="95"/>
      <c r="F157" s="249"/>
      <c r="G157" s="249"/>
      <c r="H157" s="316" t="e">
        <f t="shared" si="2"/>
        <v>#DIV/0!</v>
      </c>
    </row>
    <row r="158" spans="1:8" ht="15" customHeight="1" hidden="1">
      <c r="A158" s="60">
        <v>14004</v>
      </c>
      <c r="B158" s="57"/>
      <c r="C158" s="57">
        <v>4122</v>
      </c>
      <c r="D158" s="57" t="s">
        <v>155</v>
      </c>
      <c r="E158" s="56">
        <v>0</v>
      </c>
      <c r="F158" s="240"/>
      <c r="G158" s="242"/>
      <c r="H158" s="316" t="e">
        <f t="shared" si="2"/>
        <v>#DIV/0!</v>
      </c>
    </row>
    <row r="159" spans="1:8" ht="15" hidden="1">
      <c r="A159" s="60"/>
      <c r="B159" s="57"/>
      <c r="C159" s="57">
        <v>4216</v>
      </c>
      <c r="D159" s="57" t="s">
        <v>156</v>
      </c>
      <c r="E159" s="95"/>
      <c r="F159" s="249"/>
      <c r="G159" s="249"/>
      <c r="H159" s="316" t="e">
        <f t="shared" si="2"/>
        <v>#DIV/0!</v>
      </c>
    </row>
    <row r="160" spans="1:8" ht="15" customHeight="1" hidden="1">
      <c r="A160" s="57"/>
      <c r="B160" s="57"/>
      <c r="C160" s="57">
        <v>4216</v>
      </c>
      <c r="D160" s="57" t="s">
        <v>157</v>
      </c>
      <c r="E160" s="58">
        <v>0</v>
      </c>
      <c r="F160" s="241"/>
      <c r="G160" s="241"/>
      <c r="H160" s="316" t="e">
        <f t="shared" si="2"/>
        <v>#DIV/0!</v>
      </c>
    </row>
    <row r="161" spans="1:8" ht="15" customHeight="1">
      <c r="A161" s="57"/>
      <c r="B161" s="57"/>
      <c r="C161" s="57">
        <v>4152</v>
      </c>
      <c r="D161" s="81" t="s">
        <v>158</v>
      </c>
      <c r="E161" s="58">
        <v>0</v>
      </c>
      <c r="F161" s="241">
        <v>0</v>
      </c>
      <c r="G161" s="241">
        <v>116.1</v>
      </c>
      <c r="H161" s="316" t="e">
        <f t="shared" si="2"/>
        <v>#DIV/0!</v>
      </c>
    </row>
    <row r="162" spans="1:8" ht="15" customHeight="1">
      <c r="A162" s="60">
        <v>551</v>
      </c>
      <c r="B162" s="57"/>
      <c r="C162" s="57">
        <v>4222</v>
      </c>
      <c r="D162" s="57" t="s">
        <v>159</v>
      </c>
      <c r="E162" s="95">
        <v>0</v>
      </c>
      <c r="F162" s="249">
        <v>250</v>
      </c>
      <c r="G162" s="249">
        <v>250</v>
      </c>
      <c r="H162" s="316">
        <f t="shared" si="2"/>
        <v>100</v>
      </c>
    </row>
    <row r="163" spans="1:8" ht="15">
      <c r="A163" s="60"/>
      <c r="B163" s="57">
        <v>3341</v>
      </c>
      <c r="C163" s="57">
        <v>2111</v>
      </c>
      <c r="D163" s="57" t="s">
        <v>160</v>
      </c>
      <c r="E163" s="97">
        <v>1</v>
      </c>
      <c r="F163" s="250">
        <v>1</v>
      </c>
      <c r="G163" s="250">
        <v>1.6</v>
      </c>
      <c r="H163" s="316">
        <f t="shared" si="2"/>
        <v>160</v>
      </c>
    </row>
    <row r="164" spans="1:8" ht="15">
      <c r="A164" s="60"/>
      <c r="B164" s="57">
        <v>3349</v>
      </c>
      <c r="C164" s="57">
        <v>2111</v>
      </c>
      <c r="D164" s="57" t="s">
        <v>161</v>
      </c>
      <c r="E164" s="97">
        <v>700</v>
      </c>
      <c r="F164" s="250">
        <v>700</v>
      </c>
      <c r="G164" s="250">
        <v>522.9</v>
      </c>
      <c r="H164" s="316">
        <f t="shared" si="2"/>
        <v>74.7</v>
      </c>
    </row>
    <row r="165" spans="1:8" ht="15">
      <c r="A165" s="60"/>
      <c r="B165" s="57">
        <v>5512</v>
      </c>
      <c r="C165" s="57">
        <v>2111</v>
      </c>
      <c r="D165" s="57" t="s">
        <v>162</v>
      </c>
      <c r="E165" s="58">
        <v>0</v>
      </c>
      <c r="F165" s="241">
        <v>0</v>
      </c>
      <c r="G165" s="241">
        <v>22.4</v>
      </c>
      <c r="H165" s="316" t="e">
        <f t="shared" si="2"/>
        <v>#DIV/0!</v>
      </c>
    </row>
    <row r="166" spans="1:8" ht="15" hidden="1">
      <c r="A166" s="60"/>
      <c r="B166" s="57">
        <v>5512</v>
      </c>
      <c r="C166" s="57">
        <v>2322</v>
      </c>
      <c r="D166" s="57" t="s">
        <v>163</v>
      </c>
      <c r="E166" s="58">
        <v>0</v>
      </c>
      <c r="F166" s="241"/>
      <c r="G166" s="241"/>
      <c r="H166" s="316" t="e">
        <f t="shared" si="2"/>
        <v>#DIV/0!</v>
      </c>
    </row>
    <row r="167" spans="1:8" ht="15">
      <c r="A167" s="60"/>
      <c r="B167" s="57">
        <v>5512</v>
      </c>
      <c r="C167" s="57">
        <v>2324</v>
      </c>
      <c r="D167" s="57" t="s">
        <v>164</v>
      </c>
      <c r="E167" s="58">
        <v>0</v>
      </c>
      <c r="F167" s="241">
        <v>0</v>
      </c>
      <c r="G167" s="241">
        <v>3.4</v>
      </c>
      <c r="H167" s="316" t="e">
        <f t="shared" si="2"/>
        <v>#DIV/0!</v>
      </c>
    </row>
    <row r="168" spans="1:8" ht="15">
      <c r="A168" s="60"/>
      <c r="B168" s="57">
        <v>5512</v>
      </c>
      <c r="C168" s="57">
        <v>3113</v>
      </c>
      <c r="D168" s="57" t="s">
        <v>165</v>
      </c>
      <c r="E168" s="58">
        <v>0</v>
      </c>
      <c r="F168" s="241">
        <v>0</v>
      </c>
      <c r="G168" s="240">
        <v>36</v>
      </c>
      <c r="H168" s="316" t="e">
        <f t="shared" si="2"/>
        <v>#DIV/0!</v>
      </c>
    </row>
    <row r="169" spans="1:8" ht="15" hidden="1">
      <c r="A169" s="60"/>
      <c r="B169" s="57">
        <v>5512</v>
      </c>
      <c r="C169" s="57">
        <v>3122</v>
      </c>
      <c r="D169" s="57" t="s">
        <v>166</v>
      </c>
      <c r="E169" s="58">
        <v>0</v>
      </c>
      <c r="F169" s="241"/>
      <c r="G169" s="240"/>
      <c r="H169" s="316" t="e">
        <f t="shared" si="2"/>
        <v>#DIV/0!</v>
      </c>
    </row>
    <row r="170" spans="1:8" ht="15">
      <c r="A170" s="60"/>
      <c r="B170" s="57">
        <v>6171</v>
      </c>
      <c r="C170" s="57">
        <v>2111</v>
      </c>
      <c r="D170" s="57" t="s">
        <v>167</v>
      </c>
      <c r="E170" s="97">
        <v>150</v>
      </c>
      <c r="F170" s="250">
        <v>150</v>
      </c>
      <c r="G170" s="250">
        <v>118.2</v>
      </c>
      <c r="H170" s="316">
        <f t="shared" si="2"/>
        <v>78.8</v>
      </c>
    </row>
    <row r="171" spans="1:8" ht="15">
      <c r="A171" s="60"/>
      <c r="B171" s="57">
        <v>6171</v>
      </c>
      <c r="C171" s="57">
        <v>2132</v>
      </c>
      <c r="D171" s="57" t="s">
        <v>168</v>
      </c>
      <c r="E171" s="61">
        <v>80</v>
      </c>
      <c r="F171" s="241">
        <v>80</v>
      </c>
      <c r="G171" s="241">
        <v>87.1</v>
      </c>
      <c r="H171" s="316">
        <f t="shared" si="2"/>
        <v>108.87499999999999</v>
      </c>
    </row>
    <row r="172" spans="1:8" ht="15">
      <c r="A172" s="60"/>
      <c r="B172" s="57">
        <v>6171</v>
      </c>
      <c r="C172" s="57">
        <v>2212</v>
      </c>
      <c r="D172" s="57" t="s">
        <v>169</v>
      </c>
      <c r="E172" s="58">
        <v>0</v>
      </c>
      <c r="F172" s="241">
        <v>0</v>
      </c>
      <c r="G172" s="241">
        <v>0</v>
      </c>
      <c r="H172" s="316" t="e">
        <f t="shared" si="2"/>
        <v>#DIV/0!</v>
      </c>
    </row>
    <row r="173" spans="1:8" ht="15" hidden="1">
      <c r="A173" s="60"/>
      <c r="B173" s="57">
        <v>6171</v>
      </c>
      <c r="C173" s="57">
        <v>2133</v>
      </c>
      <c r="D173" s="57" t="s">
        <v>170</v>
      </c>
      <c r="E173" s="98"/>
      <c r="F173" s="250"/>
      <c r="G173" s="250"/>
      <c r="H173" s="316" t="e">
        <f t="shared" si="2"/>
        <v>#DIV/0!</v>
      </c>
    </row>
    <row r="174" spans="1:8" ht="15" hidden="1">
      <c r="A174" s="60"/>
      <c r="B174" s="57">
        <v>6171</v>
      </c>
      <c r="C174" s="57">
        <v>2310</v>
      </c>
      <c r="D174" s="57" t="s">
        <v>171</v>
      </c>
      <c r="E174" s="61">
        <v>0</v>
      </c>
      <c r="F174" s="241"/>
      <c r="G174" s="250"/>
      <c r="H174" s="316" t="e">
        <f t="shared" si="2"/>
        <v>#DIV/0!</v>
      </c>
    </row>
    <row r="175" spans="1:8" ht="15" hidden="1">
      <c r="A175" s="60"/>
      <c r="B175" s="57">
        <v>6171</v>
      </c>
      <c r="C175" s="57">
        <v>2322</v>
      </c>
      <c r="D175" s="57" t="s">
        <v>172</v>
      </c>
      <c r="E175" s="61">
        <v>0</v>
      </c>
      <c r="F175" s="241"/>
      <c r="G175" s="241"/>
      <c r="H175" s="316" t="e">
        <f t="shared" si="2"/>
        <v>#DIV/0!</v>
      </c>
    </row>
    <row r="176" spans="1:8" ht="15">
      <c r="A176" s="60"/>
      <c r="B176" s="57">
        <v>6171</v>
      </c>
      <c r="C176" s="57">
        <v>2324</v>
      </c>
      <c r="D176" s="57" t="s">
        <v>173</v>
      </c>
      <c r="E176" s="61">
        <v>0</v>
      </c>
      <c r="F176" s="241">
        <v>0</v>
      </c>
      <c r="G176" s="241">
        <v>8</v>
      </c>
      <c r="H176" s="316" t="e">
        <f t="shared" si="2"/>
        <v>#DIV/0!</v>
      </c>
    </row>
    <row r="177" spans="1:8" ht="15" hidden="1">
      <c r="A177" s="60"/>
      <c r="B177" s="57">
        <v>6171</v>
      </c>
      <c r="C177" s="57">
        <v>2329</v>
      </c>
      <c r="D177" s="57" t="s">
        <v>174</v>
      </c>
      <c r="E177" s="61">
        <v>0</v>
      </c>
      <c r="F177" s="241"/>
      <c r="G177" s="241"/>
      <c r="H177" s="316" t="e">
        <f t="shared" si="2"/>
        <v>#DIV/0!</v>
      </c>
    </row>
    <row r="178" spans="1:8" ht="15" hidden="1">
      <c r="A178" s="60"/>
      <c r="B178" s="57">
        <v>6409</v>
      </c>
      <c r="C178" s="57">
        <v>2328</v>
      </c>
      <c r="D178" s="57" t="s">
        <v>175</v>
      </c>
      <c r="E178" s="61"/>
      <c r="F178" s="241"/>
      <c r="G178" s="241"/>
      <c r="H178" s="316" t="e">
        <f t="shared" si="2"/>
        <v>#DIV/0!</v>
      </c>
    </row>
    <row r="179" spans="1:8" ht="15">
      <c r="A179" s="60"/>
      <c r="B179" s="57"/>
      <c r="C179" s="57"/>
      <c r="D179" s="57"/>
      <c r="E179" s="61">
        <v>0</v>
      </c>
      <c r="F179" s="241">
        <v>0</v>
      </c>
      <c r="G179" s="241">
        <v>74.3</v>
      </c>
      <c r="H179" s="316" t="e">
        <f t="shared" si="2"/>
        <v>#DIV/0!</v>
      </c>
    </row>
    <row r="180" spans="1:8" ht="15.75" thickBot="1">
      <c r="A180" s="99"/>
      <c r="B180" s="100"/>
      <c r="C180" s="100"/>
      <c r="D180" s="100"/>
      <c r="E180" s="101"/>
      <c r="F180" s="251"/>
      <c r="G180" s="251"/>
      <c r="H180" s="322"/>
    </row>
    <row r="181" spans="1:8" s="70" customFormat="1" ht="21.75" customHeight="1" thickBot="1" thickTop="1">
      <c r="A181" s="102"/>
      <c r="B181" s="103"/>
      <c r="C181" s="103"/>
      <c r="D181" s="104" t="s">
        <v>176</v>
      </c>
      <c r="E181" s="105">
        <f>SUM(E145:E180)</f>
        <v>10245</v>
      </c>
      <c r="F181" s="252">
        <f>SUM(F145:F180)</f>
        <v>15942.2</v>
      </c>
      <c r="G181" s="252">
        <f>SUM(G144:G180)</f>
        <v>6669.699999999999</v>
      </c>
      <c r="H181" s="318">
        <f>(G181/F181)*100</f>
        <v>41.836760296571356</v>
      </c>
    </row>
    <row r="182" spans="1:8" ht="15" customHeight="1">
      <c r="A182" s="90"/>
      <c r="B182" s="90"/>
      <c r="C182" s="90"/>
      <c r="D182" s="45"/>
      <c r="E182" s="91"/>
      <c r="F182" s="247"/>
      <c r="G182" s="247"/>
      <c r="H182" s="320"/>
    </row>
    <row r="183" spans="1:8" ht="15" customHeight="1">
      <c r="A183" s="90"/>
      <c r="B183" s="90"/>
      <c r="C183" s="90"/>
      <c r="D183" s="45"/>
      <c r="E183" s="91"/>
      <c r="F183" s="247"/>
      <c r="G183" s="247"/>
      <c r="H183" s="320"/>
    </row>
    <row r="184" spans="1:8" ht="12.75" customHeight="1" hidden="1">
      <c r="A184" s="90"/>
      <c r="B184" s="90"/>
      <c r="C184" s="90"/>
      <c r="D184" s="45"/>
      <c r="E184" s="91"/>
      <c r="F184" s="247"/>
      <c r="G184" s="247"/>
      <c r="H184" s="320"/>
    </row>
    <row r="185" spans="1:8" ht="15" customHeight="1" thickBot="1">
      <c r="A185" s="90"/>
      <c r="B185" s="90"/>
      <c r="C185" s="90"/>
      <c r="D185" s="45"/>
      <c r="E185" s="91"/>
      <c r="F185" s="247"/>
      <c r="G185" s="247"/>
      <c r="H185" s="320"/>
    </row>
    <row r="186" spans="1:8" ht="15.75">
      <c r="A186" s="48" t="s">
        <v>27</v>
      </c>
      <c r="B186" s="48" t="s">
        <v>28</v>
      </c>
      <c r="C186" s="48" t="s">
        <v>29</v>
      </c>
      <c r="D186" s="49" t="s">
        <v>30</v>
      </c>
      <c r="E186" s="50" t="s">
        <v>31</v>
      </c>
      <c r="F186" s="237" t="s">
        <v>31</v>
      </c>
      <c r="G186" s="237" t="s">
        <v>8</v>
      </c>
      <c r="H186" s="313" t="s">
        <v>32</v>
      </c>
    </row>
    <row r="187" spans="1:8" ht="15.75" customHeight="1" thickBot="1">
      <c r="A187" s="51"/>
      <c r="B187" s="51"/>
      <c r="C187" s="51"/>
      <c r="D187" s="52"/>
      <c r="E187" s="53" t="s">
        <v>33</v>
      </c>
      <c r="F187" s="238" t="s">
        <v>34</v>
      </c>
      <c r="G187" s="239" t="s">
        <v>35</v>
      </c>
      <c r="H187" s="314" t="s">
        <v>11</v>
      </c>
    </row>
    <row r="188" spans="1:8" ht="16.5" customHeight="1" thickTop="1">
      <c r="A188" s="54">
        <v>50</v>
      </c>
      <c r="B188" s="54"/>
      <c r="C188" s="54"/>
      <c r="D188" s="55" t="s">
        <v>177</v>
      </c>
      <c r="E188" s="56"/>
      <c r="F188" s="240"/>
      <c r="G188" s="240"/>
      <c r="H188" s="315"/>
    </row>
    <row r="189" spans="1:8" ht="15" customHeight="1">
      <c r="A189" s="57"/>
      <c r="B189" s="57"/>
      <c r="C189" s="57"/>
      <c r="D189" s="94"/>
      <c r="E189" s="58"/>
      <c r="F189" s="241"/>
      <c r="G189" s="241"/>
      <c r="H189" s="316"/>
    </row>
    <row r="190" spans="1:8" ht="15">
      <c r="A190" s="57"/>
      <c r="B190" s="57"/>
      <c r="C190" s="57">
        <v>1361</v>
      </c>
      <c r="D190" s="57" t="s">
        <v>37</v>
      </c>
      <c r="E190" s="61">
        <v>0</v>
      </c>
      <c r="F190" s="241">
        <v>1</v>
      </c>
      <c r="G190" s="241">
        <v>0</v>
      </c>
      <c r="H190" s="316">
        <f aca="true" t="shared" si="3" ref="H190:H232">(G190/F190)*100</f>
        <v>0</v>
      </c>
    </row>
    <row r="191" spans="1:8" ht="15" hidden="1">
      <c r="A191" s="57"/>
      <c r="B191" s="57"/>
      <c r="C191" s="57">
        <v>2451</v>
      </c>
      <c r="D191" s="57" t="s">
        <v>178</v>
      </c>
      <c r="E191" s="58"/>
      <c r="F191" s="241"/>
      <c r="G191" s="241"/>
      <c r="H191" s="316" t="e">
        <f t="shared" si="3"/>
        <v>#DIV/0!</v>
      </c>
    </row>
    <row r="192" spans="1:8" ht="15">
      <c r="A192" s="57">
        <v>13010</v>
      </c>
      <c r="B192" s="57"/>
      <c r="C192" s="57">
        <v>4116</v>
      </c>
      <c r="D192" s="57" t="s">
        <v>179</v>
      </c>
      <c r="E192" s="58">
        <v>624</v>
      </c>
      <c r="F192" s="241">
        <v>624</v>
      </c>
      <c r="G192" s="241">
        <v>544</v>
      </c>
      <c r="H192" s="316">
        <f t="shared" si="3"/>
        <v>87.17948717948718</v>
      </c>
    </row>
    <row r="193" spans="1:8" ht="15" hidden="1">
      <c r="A193" s="57">
        <v>434</v>
      </c>
      <c r="B193" s="57"/>
      <c r="C193" s="57">
        <v>4122</v>
      </c>
      <c r="D193" s="57" t="s">
        <v>180</v>
      </c>
      <c r="E193" s="58"/>
      <c r="F193" s="241"/>
      <c r="G193" s="241"/>
      <c r="H193" s="316" t="e">
        <f t="shared" si="3"/>
        <v>#DIV/0!</v>
      </c>
    </row>
    <row r="194" spans="1:8" ht="15" hidden="1">
      <c r="A194" s="57">
        <v>13305</v>
      </c>
      <c r="B194" s="57"/>
      <c r="C194" s="57">
        <v>4116</v>
      </c>
      <c r="D194" s="57" t="s">
        <v>181</v>
      </c>
      <c r="E194" s="58">
        <v>0</v>
      </c>
      <c r="F194" s="241">
        <v>0</v>
      </c>
      <c r="G194" s="241"/>
      <c r="H194" s="316" t="e">
        <f t="shared" si="3"/>
        <v>#DIV/0!</v>
      </c>
    </row>
    <row r="195" spans="1:8" ht="15">
      <c r="A195" s="60">
        <v>13015</v>
      </c>
      <c r="B195" s="57"/>
      <c r="C195" s="57">
        <v>4116</v>
      </c>
      <c r="D195" s="57" t="s">
        <v>182</v>
      </c>
      <c r="E195" s="61">
        <v>0</v>
      </c>
      <c r="F195" s="241">
        <v>1367</v>
      </c>
      <c r="G195" s="241">
        <v>1367</v>
      </c>
      <c r="H195" s="316">
        <f t="shared" si="3"/>
        <v>100</v>
      </c>
    </row>
    <row r="196" spans="1:8" ht="15">
      <c r="A196" s="60">
        <v>33058</v>
      </c>
      <c r="B196" s="57"/>
      <c r="C196" s="57">
        <v>4116</v>
      </c>
      <c r="D196" s="57" t="s">
        <v>183</v>
      </c>
      <c r="E196" s="61">
        <v>0</v>
      </c>
      <c r="F196" s="241">
        <v>708</v>
      </c>
      <c r="G196" s="241">
        <v>912.1</v>
      </c>
      <c r="H196" s="316">
        <f t="shared" si="3"/>
        <v>128.8276836158192</v>
      </c>
    </row>
    <row r="197" spans="1:8" ht="15">
      <c r="A197" s="57">
        <v>33058</v>
      </c>
      <c r="B197" s="57"/>
      <c r="C197" s="57">
        <v>4116</v>
      </c>
      <c r="D197" s="57" t="s">
        <v>184</v>
      </c>
      <c r="E197" s="61">
        <v>0</v>
      </c>
      <c r="F197" s="241">
        <v>390.5</v>
      </c>
      <c r="G197" s="241">
        <v>390.4</v>
      </c>
      <c r="H197" s="316">
        <f t="shared" si="3"/>
        <v>99.97439180537772</v>
      </c>
    </row>
    <row r="198" spans="1:8" ht="15">
      <c r="A198" s="57">
        <v>33058</v>
      </c>
      <c r="B198" s="57"/>
      <c r="C198" s="57">
        <v>4116</v>
      </c>
      <c r="D198" s="57" t="s">
        <v>185</v>
      </c>
      <c r="E198" s="61">
        <v>0</v>
      </c>
      <c r="F198" s="241">
        <v>438.5</v>
      </c>
      <c r="G198" s="241">
        <v>438.4</v>
      </c>
      <c r="H198" s="316">
        <f t="shared" si="3"/>
        <v>99.97719498289624</v>
      </c>
    </row>
    <row r="199" spans="1:8" ht="15">
      <c r="A199" s="57">
        <v>33058</v>
      </c>
      <c r="B199" s="57"/>
      <c r="C199" s="57">
        <v>4116</v>
      </c>
      <c r="D199" s="57" t="s">
        <v>186</v>
      </c>
      <c r="E199" s="61">
        <v>0</v>
      </c>
      <c r="F199" s="241">
        <v>826.7</v>
      </c>
      <c r="G199" s="241">
        <v>826.6</v>
      </c>
      <c r="H199" s="316">
        <f t="shared" si="3"/>
        <v>99.98790371355993</v>
      </c>
    </row>
    <row r="200" spans="1:8" ht="15">
      <c r="A200" s="60">
        <v>33058</v>
      </c>
      <c r="B200" s="57"/>
      <c r="C200" s="57">
        <v>4116</v>
      </c>
      <c r="D200" s="57" t="s">
        <v>187</v>
      </c>
      <c r="E200" s="61">
        <v>0</v>
      </c>
      <c r="F200" s="241">
        <v>957.7</v>
      </c>
      <c r="G200" s="241">
        <v>1239.6</v>
      </c>
      <c r="H200" s="316">
        <f t="shared" si="3"/>
        <v>129.43510493891614</v>
      </c>
    </row>
    <row r="201" spans="1:8" ht="15">
      <c r="A201" s="57">
        <v>13233</v>
      </c>
      <c r="B201" s="57"/>
      <c r="C201" s="57">
        <v>4116</v>
      </c>
      <c r="D201" s="57" t="s">
        <v>188</v>
      </c>
      <c r="E201" s="58">
        <v>1125</v>
      </c>
      <c r="F201" s="241">
        <v>1125</v>
      </c>
      <c r="G201" s="241">
        <v>907</v>
      </c>
      <c r="H201" s="316">
        <f t="shared" si="3"/>
        <v>80.62222222222222</v>
      </c>
    </row>
    <row r="202" spans="1:8" ht="15">
      <c r="A202" s="57"/>
      <c r="B202" s="57"/>
      <c r="C202" s="57">
        <v>4121</v>
      </c>
      <c r="D202" s="57" t="s">
        <v>189</v>
      </c>
      <c r="E202" s="58">
        <v>0</v>
      </c>
      <c r="F202" s="241">
        <v>0</v>
      </c>
      <c r="G202" s="241">
        <v>2</v>
      </c>
      <c r="H202" s="316" t="e">
        <f t="shared" si="3"/>
        <v>#DIV/0!</v>
      </c>
    </row>
    <row r="203" spans="1:8" ht="15">
      <c r="A203" s="57">
        <v>341</v>
      </c>
      <c r="B203" s="57"/>
      <c r="C203" s="57">
        <v>4122</v>
      </c>
      <c r="D203" s="57" t="s">
        <v>190</v>
      </c>
      <c r="E203" s="61">
        <v>0</v>
      </c>
      <c r="F203" s="241">
        <v>200</v>
      </c>
      <c r="G203" s="241">
        <v>200</v>
      </c>
      <c r="H203" s="316">
        <f t="shared" si="3"/>
        <v>100</v>
      </c>
    </row>
    <row r="204" spans="1:8" ht="15">
      <c r="A204" s="57">
        <v>359</v>
      </c>
      <c r="B204" s="57"/>
      <c r="C204" s="57">
        <v>4122</v>
      </c>
      <c r="D204" s="57" t="s">
        <v>191</v>
      </c>
      <c r="E204" s="61">
        <v>0</v>
      </c>
      <c r="F204" s="241">
        <v>15</v>
      </c>
      <c r="G204" s="241">
        <v>15</v>
      </c>
      <c r="H204" s="316">
        <f t="shared" si="3"/>
        <v>100</v>
      </c>
    </row>
    <row r="205" spans="1:8" ht="15">
      <c r="A205" s="57">
        <v>433</v>
      </c>
      <c r="B205" s="57"/>
      <c r="C205" s="57">
        <v>4122</v>
      </c>
      <c r="D205" s="57" t="s">
        <v>192</v>
      </c>
      <c r="E205" s="58">
        <v>0</v>
      </c>
      <c r="F205" s="241">
        <v>0</v>
      </c>
      <c r="G205" s="241">
        <v>25</v>
      </c>
      <c r="H205" s="316" t="e">
        <f t="shared" si="3"/>
        <v>#DIV/0!</v>
      </c>
    </row>
    <row r="206" spans="1:8" ht="15">
      <c r="A206" s="57">
        <v>214</v>
      </c>
      <c r="B206" s="57"/>
      <c r="C206" s="57">
        <v>4122</v>
      </c>
      <c r="D206" s="57" t="s">
        <v>193</v>
      </c>
      <c r="E206" s="61">
        <v>0</v>
      </c>
      <c r="F206" s="241">
        <v>36.4</v>
      </c>
      <c r="G206" s="241">
        <v>36.3</v>
      </c>
      <c r="H206" s="316">
        <f t="shared" si="3"/>
        <v>99.72527472527473</v>
      </c>
    </row>
    <row r="207" spans="1:8" ht="15">
      <c r="A207" s="57">
        <v>13305</v>
      </c>
      <c r="B207" s="57"/>
      <c r="C207" s="57">
        <v>4122</v>
      </c>
      <c r="D207" s="57" t="s">
        <v>194</v>
      </c>
      <c r="E207" s="61">
        <v>0</v>
      </c>
      <c r="F207" s="241">
        <v>15708.4</v>
      </c>
      <c r="G207" s="241">
        <v>15708.4</v>
      </c>
      <c r="H207" s="316">
        <f t="shared" si="3"/>
        <v>100</v>
      </c>
    </row>
    <row r="208" spans="1:8" ht="15">
      <c r="A208" s="57"/>
      <c r="B208" s="57">
        <v>2143</v>
      </c>
      <c r="C208" s="57">
        <v>2112</v>
      </c>
      <c r="D208" s="62" t="s">
        <v>195</v>
      </c>
      <c r="E208" s="61">
        <v>0</v>
      </c>
      <c r="F208" s="241">
        <v>210</v>
      </c>
      <c r="G208" s="241">
        <v>0</v>
      </c>
      <c r="H208" s="316">
        <f t="shared" si="3"/>
        <v>0</v>
      </c>
    </row>
    <row r="209" spans="1:8" ht="15" hidden="1">
      <c r="A209" s="57"/>
      <c r="B209" s="57">
        <v>3113</v>
      </c>
      <c r="C209" s="57">
        <v>2119</v>
      </c>
      <c r="D209" s="57" t="s">
        <v>196</v>
      </c>
      <c r="E209" s="61">
        <v>0</v>
      </c>
      <c r="F209" s="241">
        <v>0</v>
      </c>
      <c r="G209" s="241"/>
      <c r="H209" s="316" t="e">
        <f t="shared" si="3"/>
        <v>#DIV/0!</v>
      </c>
    </row>
    <row r="210" spans="1:8" ht="15">
      <c r="A210" s="57"/>
      <c r="B210" s="57">
        <v>3113</v>
      </c>
      <c r="C210" s="57">
        <v>2122</v>
      </c>
      <c r="D210" s="57" t="s">
        <v>197</v>
      </c>
      <c r="E210" s="61">
        <v>0</v>
      </c>
      <c r="F210" s="241">
        <v>604</v>
      </c>
      <c r="G210" s="241">
        <v>604</v>
      </c>
      <c r="H210" s="316">
        <f t="shared" si="3"/>
        <v>100</v>
      </c>
    </row>
    <row r="211" spans="1:8" ht="15">
      <c r="A211" s="57"/>
      <c r="B211" s="57">
        <v>3313</v>
      </c>
      <c r="C211" s="57">
        <v>2132</v>
      </c>
      <c r="D211" s="57" t="s">
        <v>198</v>
      </c>
      <c r="E211" s="61">
        <v>0</v>
      </c>
      <c r="F211" s="241">
        <v>237.2</v>
      </c>
      <c r="G211" s="241">
        <v>118.5</v>
      </c>
      <c r="H211" s="316">
        <f t="shared" si="3"/>
        <v>49.95784148397976</v>
      </c>
    </row>
    <row r="212" spans="1:8" ht="15">
      <c r="A212" s="57"/>
      <c r="B212" s="57">
        <v>3313</v>
      </c>
      <c r="C212" s="57">
        <v>2133</v>
      </c>
      <c r="D212" s="57" t="s">
        <v>199</v>
      </c>
      <c r="E212" s="61">
        <v>0</v>
      </c>
      <c r="F212" s="241">
        <v>12.8</v>
      </c>
      <c r="G212" s="241">
        <v>6.5</v>
      </c>
      <c r="H212" s="316">
        <f t="shared" si="3"/>
        <v>50.78125</v>
      </c>
    </row>
    <row r="213" spans="1:8" ht="15">
      <c r="A213" s="57"/>
      <c r="B213" s="57">
        <v>3326</v>
      </c>
      <c r="C213" s="57">
        <v>2212</v>
      </c>
      <c r="D213" s="57" t="s">
        <v>169</v>
      </c>
      <c r="E213" s="61">
        <v>0</v>
      </c>
      <c r="F213" s="241">
        <v>8</v>
      </c>
      <c r="G213" s="241">
        <v>0</v>
      </c>
      <c r="H213" s="316">
        <f t="shared" si="3"/>
        <v>0</v>
      </c>
    </row>
    <row r="214" spans="1:8" ht="15">
      <c r="A214" s="57"/>
      <c r="B214" s="57">
        <v>3399</v>
      </c>
      <c r="C214" s="57">
        <v>2133</v>
      </c>
      <c r="D214" s="57" t="s">
        <v>200</v>
      </c>
      <c r="E214" s="61">
        <v>0</v>
      </c>
      <c r="F214" s="241">
        <v>73.7</v>
      </c>
      <c r="G214" s="241">
        <v>0</v>
      </c>
      <c r="H214" s="316">
        <f t="shared" si="3"/>
        <v>0</v>
      </c>
    </row>
    <row r="215" spans="1:8" ht="15">
      <c r="A215" s="57"/>
      <c r="B215" s="57">
        <v>3399</v>
      </c>
      <c r="C215" s="57">
        <v>2324</v>
      </c>
      <c r="D215" s="57" t="s">
        <v>201</v>
      </c>
      <c r="E215" s="61">
        <v>0</v>
      </c>
      <c r="F215" s="241">
        <v>154.6</v>
      </c>
      <c r="G215" s="241">
        <v>0</v>
      </c>
      <c r="H215" s="316">
        <f t="shared" si="3"/>
        <v>0</v>
      </c>
    </row>
    <row r="216" spans="1:8" ht="15" hidden="1">
      <c r="A216" s="57"/>
      <c r="B216" s="57">
        <v>3412</v>
      </c>
      <c r="C216" s="57">
        <v>2229</v>
      </c>
      <c r="D216" s="57" t="s">
        <v>202</v>
      </c>
      <c r="E216" s="61">
        <v>0</v>
      </c>
      <c r="F216" s="241">
        <v>0</v>
      </c>
      <c r="G216" s="241"/>
      <c r="H216" s="316" t="e">
        <f t="shared" si="3"/>
        <v>#DIV/0!</v>
      </c>
    </row>
    <row r="217" spans="1:8" ht="15" customHeight="1">
      <c r="A217" s="57"/>
      <c r="B217" s="57">
        <v>3599</v>
      </c>
      <c r="C217" s="57">
        <v>2324</v>
      </c>
      <c r="D217" s="57" t="s">
        <v>203</v>
      </c>
      <c r="E217" s="58">
        <v>5</v>
      </c>
      <c r="F217" s="241">
        <v>5</v>
      </c>
      <c r="G217" s="241">
        <v>2.7</v>
      </c>
      <c r="H217" s="316">
        <f t="shared" si="3"/>
        <v>54</v>
      </c>
    </row>
    <row r="218" spans="1:8" ht="15" customHeight="1">
      <c r="A218" s="57"/>
      <c r="B218" s="57">
        <v>4171</v>
      </c>
      <c r="C218" s="57">
        <v>2229</v>
      </c>
      <c r="D218" s="57" t="s">
        <v>204</v>
      </c>
      <c r="E218" s="58">
        <v>0</v>
      </c>
      <c r="F218" s="241">
        <v>0</v>
      </c>
      <c r="G218" s="241">
        <v>5.5</v>
      </c>
      <c r="H218" s="316" t="e">
        <f t="shared" si="3"/>
        <v>#DIV/0!</v>
      </c>
    </row>
    <row r="219" spans="1:8" ht="15" customHeight="1" hidden="1">
      <c r="A219" s="57"/>
      <c r="B219" s="57">
        <v>4179</v>
      </c>
      <c r="C219" s="57">
        <v>2229</v>
      </c>
      <c r="D219" s="57" t="s">
        <v>205</v>
      </c>
      <c r="E219" s="58">
        <v>0</v>
      </c>
      <c r="F219" s="241"/>
      <c r="G219" s="241"/>
      <c r="H219" s="316" t="e">
        <f t="shared" si="3"/>
        <v>#DIV/0!</v>
      </c>
    </row>
    <row r="220" spans="1:8" ht="15">
      <c r="A220" s="57"/>
      <c r="B220" s="57">
        <v>4195</v>
      </c>
      <c r="C220" s="57">
        <v>2229</v>
      </c>
      <c r="D220" s="57" t="s">
        <v>206</v>
      </c>
      <c r="E220" s="58">
        <v>24</v>
      </c>
      <c r="F220" s="241">
        <v>24</v>
      </c>
      <c r="G220" s="241">
        <v>0</v>
      </c>
      <c r="H220" s="316">
        <f t="shared" si="3"/>
        <v>0</v>
      </c>
    </row>
    <row r="221" spans="1:8" ht="15" hidden="1">
      <c r="A221" s="57"/>
      <c r="B221" s="57">
        <v>4329</v>
      </c>
      <c r="C221" s="57">
        <v>2229</v>
      </c>
      <c r="D221" s="57" t="s">
        <v>207</v>
      </c>
      <c r="E221" s="58"/>
      <c r="F221" s="241"/>
      <c r="G221" s="241"/>
      <c r="H221" s="316" t="e">
        <f t="shared" si="3"/>
        <v>#DIV/0!</v>
      </c>
    </row>
    <row r="222" spans="1:8" ht="15" hidden="1">
      <c r="A222" s="57"/>
      <c r="B222" s="57">
        <v>4329</v>
      </c>
      <c r="C222" s="57">
        <v>2324</v>
      </c>
      <c r="D222" s="57" t="s">
        <v>208</v>
      </c>
      <c r="E222" s="58"/>
      <c r="F222" s="241"/>
      <c r="G222" s="241"/>
      <c r="H222" s="316" t="e">
        <f t="shared" si="3"/>
        <v>#DIV/0!</v>
      </c>
    </row>
    <row r="223" spans="1:8" ht="15" hidden="1">
      <c r="A223" s="57"/>
      <c r="B223" s="57">
        <v>4342</v>
      </c>
      <c r="C223" s="57">
        <v>2324</v>
      </c>
      <c r="D223" s="57" t="s">
        <v>209</v>
      </c>
      <c r="E223" s="58"/>
      <c r="F223" s="241"/>
      <c r="G223" s="241"/>
      <c r="H223" s="316" t="e">
        <f t="shared" si="3"/>
        <v>#DIV/0!</v>
      </c>
    </row>
    <row r="224" spans="1:8" ht="15" hidden="1">
      <c r="A224" s="57"/>
      <c r="B224" s="57">
        <v>4349</v>
      </c>
      <c r="C224" s="57">
        <v>2229</v>
      </c>
      <c r="D224" s="57" t="s">
        <v>210</v>
      </c>
      <c r="E224" s="58"/>
      <c r="F224" s="241"/>
      <c r="G224" s="241"/>
      <c r="H224" s="316" t="e">
        <f t="shared" si="3"/>
        <v>#DIV/0!</v>
      </c>
    </row>
    <row r="225" spans="1:8" ht="15" hidden="1">
      <c r="A225" s="57"/>
      <c r="B225" s="57">
        <v>4399</v>
      </c>
      <c r="C225" s="57">
        <v>2111</v>
      </c>
      <c r="D225" s="57" t="s">
        <v>211</v>
      </c>
      <c r="E225" s="58"/>
      <c r="F225" s="241"/>
      <c r="G225" s="241"/>
      <c r="H225" s="316" t="e">
        <f t="shared" si="3"/>
        <v>#DIV/0!</v>
      </c>
    </row>
    <row r="226" spans="1:8" ht="15" hidden="1">
      <c r="A226" s="57"/>
      <c r="B226" s="57">
        <v>6171</v>
      </c>
      <c r="C226" s="57">
        <v>2111</v>
      </c>
      <c r="D226" s="57" t="s">
        <v>212</v>
      </c>
      <c r="E226" s="58"/>
      <c r="F226" s="241"/>
      <c r="G226" s="241"/>
      <c r="H226" s="316" t="e">
        <f t="shared" si="3"/>
        <v>#DIV/0!</v>
      </c>
    </row>
    <row r="227" spans="1:8" ht="15" hidden="1">
      <c r="A227" s="60"/>
      <c r="B227" s="57">
        <v>4357</v>
      </c>
      <c r="C227" s="57">
        <v>2122</v>
      </c>
      <c r="D227" s="57" t="s">
        <v>213</v>
      </c>
      <c r="E227" s="61">
        <v>0</v>
      </c>
      <c r="F227" s="241"/>
      <c r="G227" s="241"/>
      <c r="H227" s="316" t="e">
        <f t="shared" si="3"/>
        <v>#DIV/0!</v>
      </c>
    </row>
    <row r="228" spans="1:8" ht="15">
      <c r="A228" s="57"/>
      <c r="B228" s="57">
        <v>4379</v>
      </c>
      <c r="C228" s="57">
        <v>2212</v>
      </c>
      <c r="D228" s="57" t="s">
        <v>214</v>
      </c>
      <c r="E228" s="58">
        <v>7</v>
      </c>
      <c r="F228" s="241">
        <v>7</v>
      </c>
      <c r="G228" s="241">
        <v>6.9</v>
      </c>
      <c r="H228" s="316">
        <f t="shared" si="3"/>
        <v>98.57142857142858</v>
      </c>
    </row>
    <row r="229" spans="1:8" ht="15" hidden="1">
      <c r="A229" s="62"/>
      <c r="B229" s="62">
        <v>4399</v>
      </c>
      <c r="C229" s="62">
        <v>2324</v>
      </c>
      <c r="D229" s="62" t="s">
        <v>215</v>
      </c>
      <c r="E229" s="63"/>
      <c r="F229" s="242"/>
      <c r="G229" s="241"/>
      <c r="H229" s="316" t="e">
        <f t="shared" si="3"/>
        <v>#DIV/0!</v>
      </c>
    </row>
    <row r="230" spans="1:8" ht="15" hidden="1">
      <c r="A230" s="57"/>
      <c r="B230" s="57">
        <v>6171</v>
      </c>
      <c r="C230" s="57">
        <v>2212</v>
      </c>
      <c r="D230" s="57" t="s">
        <v>214</v>
      </c>
      <c r="E230" s="58"/>
      <c r="F230" s="241"/>
      <c r="G230" s="241"/>
      <c r="H230" s="316" t="e">
        <f t="shared" si="3"/>
        <v>#DIV/0!</v>
      </c>
    </row>
    <row r="231" spans="1:8" ht="15">
      <c r="A231" s="62"/>
      <c r="B231" s="57">
        <v>6171</v>
      </c>
      <c r="C231" s="57">
        <v>2324</v>
      </c>
      <c r="D231" s="57" t="s">
        <v>216</v>
      </c>
      <c r="E231" s="58">
        <v>3</v>
      </c>
      <c r="F231" s="241">
        <v>3</v>
      </c>
      <c r="G231" s="241">
        <v>4</v>
      </c>
      <c r="H231" s="316">
        <f t="shared" si="3"/>
        <v>133.33333333333331</v>
      </c>
    </row>
    <row r="232" spans="1:8" ht="15">
      <c r="A232" s="62"/>
      <c r="B232" s="57">
        <v>6402</v>
      </c>
      <c r="C232" s="57">
        <v>2229</v>
      </c>
      <c r="D232" s="57" t="s">
        <v>217</v>
      </c>
      <c r="E232" s="58">
        <v>0</v>
      </c>
      <c r="F232" s="241">
        <v>0</v>
      </c>
      <c r="G232" s="241">
        <v>22.2</v>
      </c>
      <c r="H232" s="316" t="e">
        <f t="shared" si="3"/>
        <v>#DIV/0!</v>
      </c>
    </row>
    <row r="233" spans="1:8" ht="15" customHeight="1" thickBot="1">
      <c r="A233" s="100"/>
      <c r="B233" s="100"/>
      <c r="C233" s="100"/>
      <c r="D233" s="100"/>
      <c r="E233" s="101"/>
      <c r="F233" s="251"/>
      <c r="G233" s="251"/>
      <c r="H233" s="316"/>
    </row>
    <row r="234" spans="1:8" s="70" customFormat="1" ht="21.75" customHeight="1" thickBot="1" thickTop="1">
      <c r="A234" s="103"/>
      <c r="B234" s="103"/>
      <c r="C234" s="103"/>
      <c r="D234" s="104" t="s">
        <v>218</v>
      </c>
      <c r="E234" s="105">
        <f>SUM(E189:E233)</f>
        <v>1788</v>
      </c>
      <c r="F234" s="252">
        <f>SUM(F189:F233)</f>
        <v>23737.499999999996</v>
      </c>
      <c r="G234" s="252">
        <f>SUM(G189:G233)</f>
        <v>23382.100000000002</v>
      </c>
      <c r="H234" s="318">
        <f>(G234/F234)*100</f>
        <v>98.5027909426014</v>
      </c>
    </row>
    <row r="235" spans="1:8" ht="15" customHeight="1">
      <c r="A235" s="90"/>
      <c r="B235" s="70"/>
      <c r="C235" s="90"/>
      <c r="D235" s="106"/>
      <c r="E235" s="91"/>
      <c r="F235" s="247"/>
      <c r="G235" s="233"/>
      <c r="H235" s="309"/>
    </row>
    <row r="236" spans="1:8" ht="14.25" customHeight="1">
      <c r="A236" s="70"/>
      <c r="B236" s="70"/>
      <c r="C236" s="70"/>
      <c r="D236" s="70"/>
      <c r="E236" s="71"/>
      <c r="F236" s="246"/>
      <c r="G236" s="246"/>
      <c r="H236" s="319"/>
    </row>
    <row r="237" spans="1:8" ht="14.25" customHeight="1" thickBot="1">
      <c r="A237" s="70"/>
      <c r="B237" s="70"/>
      <c r="C237" s="70"/>
      <c r="D237" s="70"/>
      <c r="E237" s="71"/>
      <c r="F237" s="246"/>
      <c r="G237" s="246"/>
      <c r="H237" s="319"/>
    </row>
    <row r="238" spans="1:8" ht="13.5" customHeight="1" hidden="1">
      <c r="A238" s="70"/>
      <c r="B238" s="70"/>
      <c r="C238" s="70"/>
      <c r="D238" s="70"/>
      <c r="E238" s="71"/>
      <c r="F238" s="246"/>
      <c r="G238" s="246"/>
      <c r="H238" s="319"/>
    </row>
    <row r="239" spans="1:8" ht="13.5" customHeight="1" hidden="1">
      <c r="A239" s="70"/>
      <c r="B239" s="70"/>
      <c r="C239" s="70"/>
      <c r="D239" s="70"/>
      <c r="E239" s="71"/>
      <c r="F239" s="246"/>
      <c r="G239" s="246"/>
      <c r="H239" s="319"/>
    </row>
    <row r="240" spans="1:8" ht="13.5" customHeight="1" hidden="1" thickBot="1">
      <c r="A240" s="70"/>
      <c r="B240" s="70"/>
      <c r="C240" s="70"/>
      <c r="D240" s="70"/>
      <c r="E240" s="71"/>
      <c r="F240" s="246"/>
      <c r="G240" s="246"/>
      <c r="H240" s="319"/>
    </row>
    <row r="241" spans="1:8" ht="15.75">
      <c r="A241" s="48" t="s">
        <v>27</v>
      </c>
      <c r="B241" s="48" t="s">
        <v>28</v>
      </c>
      <c r="C241" s="48" t="s">
        <v>29</v>
      </c>
      <c r="D241" s="49" t="s">
        <v>30</v>
      </c>
      <c r="E241" s="50" t="s">
        <v>31</v>
      </c>
      <c r="F241" s="237" t="s">
        <v>31</v>
      </c>
      <c r="G241" s="237" t="s">
        <v>8</v>
      </c>
      <c r="H241" s="313" t="s">
        <v>32</v>
      </c>
    </row>
    <row r="242" spans="1:8" ht="15.75" customHeight="1" thickBot="1">
      <c r="A242" s="51"/>
      <c r="B242" s="51"/>
      <c r="C242" s="51"/>
      <c r="D242" s="52"/>
      <c r="E242" s="53" t="s">
        <v>33</v>
      </c>
      <c r="F242" s="238" t="s">
        <v>34</v>
      </c>
      <c r="G242" s="239" t="s">
        <v>35</v>
      </c>
      <c r="H242" s="314" t="s">
        <v>11</v>
      </c>
    </row>
    <row r="243" spans="1:8" ht="15.75" customHeight="1" thickTop="1">
      <c r="A243" s="54">
        <v>60</v>
      </c>
      <c r="B243" s="54"/>
      <c r="C243" s="54"/>
      <c r="D243" s="55" t="s">
        <v>219</v>
      </c>
      <c r="E243" s="56"/>
      <c r="F243" s="240"/>
      <c r="G243" s="240"/>
      <c r="H243" s="315"/>
    </row>
    <row r="244" spans="1:8" ht="14.25" customHeight="1">
      <c r="A244" s="94"/>
      <c r="B244" s="94"/>
      <c r="C244" s="94"/>
      <c r="D244" s="94"/>
      <c r="E244" s="58"/>
      <c r="F244" s="241"/>
      <c r="G244" s="241"/>
      <c r="H244" s="316"/>
    </row>
    <row r="245" spans="1:8" ht="15" hidden="1">
      <c r="A245" s="57"/>
      <c r="B245" s="57"/>
      <c r="C245" s="57">
        <v>1332</v>
      </c>
      <c r="D245" s="57" t="s">
        <v>220</v>
      </c>
      <c r="E245" s="58"/>
      <c r="F245" s="241"/>
      <c r="G245" s="241"/>
      <c r="H245" s="316" t="e">
        <f>(#REF!/F245)*100</f>
        <v>#REF!</v>
      </c>
    </row>
    <row r="246" spans="1:8" ht="15">
      <c r="A246" s="57"/>
      <c r="B246" s="57"/>
      <c r="C246" s="57">
        <v>1333</v>
      </c>
      <c r="D246" s="57" t="s">
        <v>221</v>
      </c>
      <c r="E246" s="58">
        <v>500</v>
      </c>
      <c r="F246" s="241">
        <v>500</v>
      </c>
      <c r="G246" s="241">
        <v>643</v>
      </c>
      <c r="H246" s="316">
        <f aca="true" t="shared" si="4" ref="H246:H258">(G246/F246)*100</f>
        <v>128.6</v>
      </c>
    </row>
    <row r="247" spans="1:8" ht="15">
      <c r="A247" s="57"/>
      <c r="B247" s="57"/>
      <c r="C247" s="57">
        <v>1334</v>
      </c>
      <c r="D247" s="57" t="s">
        <v>222</v>
      </c>
      <c r="E247" s="58">
        <v>60</v>
      </c>
      <c r="F247" s="241">
        <v>60</v>
      </c>
      <c r="G247" s="241">
        <v>213.3</v>
      </c>
      <c r="H247" s="316">
        <f t="shared" si="4"/>
        <v>355.5</v>
      </c>
    </row>
    <row r="248" spans="1:8" ht="15">
      <c r="A248" s="57"/>
      <c r="B248" s="57"/>
      <c r="C248" s="57">
        <v>1335</v>
      </c>
      <c r="D248" s="57" t="s">
        <v>223</v>
      </c>
      <c r="E248" s="58">
        <v>25</v>
      </c>
      <c r="F248" s="241">
        <v>25</v>
      </c>
      <c r="G248" s="241">
        <v>29.5</v>
      </c>
      <c r="H248" s="316">
        <f t="shared" si="4"/>
        <v>118</v>
      </c>
    </row>
    <row r="249" spans="1:8" ht="15">
      <c r="A249" s="57"/>
      <c r="B249" s="57"/>
      <c r="C249" s="57">
        <v>1361</v>
      </c>
      <c r="D249" s="57" t="s">
        <v>37</v>
      </c>
      <c r="E249" s="58">
        <v>240</v>
      </c>
      <c r="F249" s="241">
        <v>240</v>
      </c>
      <c r="G249" s="241">
        <v>256.3</v>
      </c>
      <c r="H249" s="316">
        <f t="shared" si="4"/>
        <v>106.79166666666666</v>
      </c>
    </row>
    <row r="250" spans="1:8" ht="15" customHeight="1">
      <c r="A250" s="57">
        <v>29004</v>
      </c>
      <c r="B250" s="57"/>
      <c r="C250" s="57">
        <v>4116</v>
      </c>
      <c r="D250" s="57" t="s">
        <v>224</v>
      </c>
      <c r="E250" s="58">
        <v>0</v>
      </c>
      <c r="F250" s="241">
        <v>14</v>
      </c>
      <c r="G250" s="241">
        <v>13.9</v>
      </c>
      <c r="H250" s="316">
        <f t="shared" si="4"/>
        <v>99.28571428571429</v>
      </c>
    </row>
    <row r="251" spans="1:8" ht="15">
      <c r="A251" s="57">
        <v>29008</v>
      </c>
      <c r="B251" s="57"/>
      <c r="C251" s="57">
        <v>4116</v>
      </c>
      <c r="D251" s="57" t="s">
        <v>225</v>
      </c>
      <c r="E251" s="58">
        <v>0</v>
      </c>
      <c r="F251" s="241">
        <v>50.2</v>
      </c>
      <c r="G251" s="241">
        <v>75.2</v>
      </c>
      <c r="H251" s="316">
        <f t="shared" si="4"/>
        <v>149.800796812749</v>
      </c>
    </row>
    <row r="252" spans="1:8" ht="15" hidden="1">
      <c r="A252" s="57">
        <v>29516</v>
      </c>
      <c r="B252" s="57"/>
      <c r="C252" s="57">
        <v>4216</v>
      </c>
      <c r="D252" s="57" t="s">
        <v>226</v>
      </c>
      <c r="E252" s="58"/>
      <c r="F252" s="241"/>
      <c r="G252" s="241"/>
      <c r="H252" s="316" t="e">
        <f t="shared" si="4"/>
        <v>#DIV/0!</v>
      </c>
    </row>
    <row r="253" spans="1:8" ht="15">
      <c r="A253" s="62">
        <v>379</v>
      </c>
      <c r="B253" s="62"/>
      <c r="C253" s="62">
        <v>4122</v>
      </c>
      <c r="D253" s="62" t="s">
        <v>227</v>
      </c>
      <c r="E253" s="63">
        <v>0</v>
      </c>
      <c r="F253" s="242">
        <v>20</v>
      </c>
      <c r="G253" s="242">
        <v>20</v>
      </c>
      <c r="H253" s="316">
        <f t="shared" si="4"/>
        <v>100</v>
      </c>
    </row>
    <row r="254" spans="1:8" ht="15">
      <c r="A254" s="62"/>
      <c r="B254" s="62">
        <v>1014</v>
      </c>
      <c r="C254" s="62">
        <v>2132</v>
      </c>
      <c r="D254" s="62" t="s">
        <v>228</v>
      </c>
      <c r="E254" s="63">
        <v>24</v>
      </c>
      <c r="F254" s="242">
        <v>24</v>
      </c>
      <c r="G254" s="242">
        <v>21</v>
      </c>
      <c r="H254" s="316">
        <f t="shared" si="4"/>
        <v>87.5</v>
      </c>
    </row>
    <row r="255" spans="1:8" ht="15">
      <c r="A255" s="62"/>
      <c r="B255" s="62">
        <v>2119</v>
      </c>
      <c r="C255" s="62">
        <v>2343</v>
      </c>
      <c r="D255" s="62" t="s">
        <v>229</v>
      </c>
      <c r="E255" s="63">
        <v>15000</v>
      </c>
      <c r="F255" s="242">
        <v>15000</v>
      </c>
      <c r="G255" s="242">
        <v>16923.2</v>
      </c>
      <c r="H255" s="316">
        <f t="shared" si="4"/>
        <v>112.82133333333333</v>
      </c>
    </row>
    <row r="256" spans="1:8" ht="15" hidden="1">
      <c r="A256" s="62"/>
      <c r="B256" s="62">
        <v>3749</v>
      </c>
      <c r="C256" s="62">
        <v>2321</v>
      </c>
      <c r="D256" s="62" t="s">
        <v>230</v>
      </c>
      <c r="E256" s="63"/>
      <c r="F256" s="242"/>
      <c r="G256" s="242"/>
      <c r="H256" s="316" t="e">
        <f t="shared" si="4"/>
        <v>#DIV/0!</v>
      </c>
    </row>
    <row r="257" spans="1:8" ht="15">
      <c r="A257" s="57"/>
      <c r="B257" s="57">
        <v>6171</v>
      </c>
      <c r="C257" s="57">
        <v>2212</v>
      </c>
      <c r="D257" s="57" t="s">
        <v>231</v>
      </c>
      <c r="E257" s="58">
        <v>60</v>
      </c>
      <c r="F257" s="241">
        <v>60</v>
      </c>
      <c r="G257" s="241">
        <v>115.7</v>
      </c>
      <c r="H257" s="316">
        <f t="shared" si="4"/>
        <v>192.83333333333334</v>
      </c>
    </row>
    <row r="258" spans="1:8" ht="15">
      <c r="A258" s="57"/>
      <c r="B258" s="57">
        <v>6171</v>
      </c>
      <c r="C258" s="57">
        <v>2324</v>
      </c>
      <c r="D258" s="57" t="s">
        <v>232</v>
      </c>
      <c r="E258" s="58">
        <v>5</v>
      </c>
      <c r="F258" s="241">
        <v>5</v>
      </c>
      <c r="G258" s="241">
        <v>3.3</v>
      </c>
      <c r="H258" s="316">
        <f t="shared" si="4"/>
        <v>65.99999999999999</v>
      </c>
    </row>
    <row r="259" spans="1:8" ht="15" hidden="1">
      <c r="A259" s="57"/>
      <c r="B259" s="57">
        <v>6171</v>
      </c>
      <c r="C259" s="57">
        <v>2329</v>
      </c>
      <c r="D259" s="57" t="s">
        <v>73</v>
      </c>
      <c r="E259" s="58"/>
      <c r="F259" s="241"/>
      <c r="G259" s="241"/>
      <c r="H259" s="316"/>
    </row>
    <row r="260" spans="1:8" ht="15" customHeight="1" thickBot="1">
      <c r="A260" s="100"/>
      <c r="B260" s="100"/>
      <c r="C260" s="100"/>
      <c r="D260" s="100"/>
      <c r="E260" s="101"/>
      <c r="F260" s="251"/>
      <c r="G260" s="251"/>
      <c r="H260" s="322"/>
    </row>
    <row r="261" spans="1:8" s="70" customFormat="1" ht="21.75" customHeight="1" thickBot="1" thickTop="1">
      <c r="A261" s="103"/>
      <c r="B261" s="103"/>
      <c r="C261" s="103"/>
      <c r="D261" s="104" t="s">
        <v>233</v>
      </c>
      <c r="E261" s="105">
        <f>SUM(E244:E260)</f>
        <v>15914</v>
      </c>
      <c r="F261" s="252">
        <f>SUM(F244:F260)</f>
        <v>15998.2</v>
      </c>
      <c r="G261" s="252">
        <f>SUM(G244:G260)</f>
        <v>18314.4</v>
      </c>
      <c r="H261" s="318">
        <f>(G261/F261)*100</f>
        <v>114.47787876136066</v>
      </c>
    </row>
    <row r="262" spans="1:8" ht="14.25" customHeight="1">
      <c r="A262" s="90"/>
      <c r="B262" s="90"/>
      <c r="C262" s="90"/>
      <c r="D262" s="45"/>
      <c r="E262" s="91"/>
      <c r="F262" s="247"/>
      <c r="G262" s="247"/>
      <c r="H262" s="320"/>
    </row>
    <row r="263" spans="1:8" ht="14.25" customHeight="1" hidden="1">
      <c r="A263" s="90"/>
      <c r="B263" s="90"/>
      <c r="C263" s="90"/>
      <c r="D263" s="45"/>
      <c r="E263" s="91"/>
      <c r="F263" s="247"/>
      <c r="G263" s="247"/>
      <c r="H263" s="320"/>
    </row>
    <row r="264" spans="1:8" ht="14.25" customHeight="1" hidden="1">
      <c r="A264" s="90"/>
      <c r="B264" s="90"/>
      <c r="C264" s="90"/>
      <c r="D264" s="45"/>
      <c r="E264" s="91"/>
      <c r="F264" s="247"/>
      <c r="G264" s="247"/>
      <c r="H264" s="320"/>
    </row>
    <row r="265" spans="1:8" ht="14.25" customHeight="1" hidden="1">
      <c r="A265" s="90"/>
      <c r="B265" s="90"/>
      <c r="C265" s="90"/>
      <c r="D265" s="45"/>
      <c r="E265" s="91"/>
      <c r="F265" s="247"/>
      <c r="G265" s="247"/>
      <c r="H265" s="320"/>
    </row>
    <row r="266" spans="1:8" ht="14.25" customHeight="1">
      <c r="A266" s="90"/>
      <c r="B266" s="90"/>
      <c r="C266" s="90"/>
      <c r="D266" s="45"/>
      <c r="E266" s="91"/>
      <c r="F266" s="247"/>
      <c r="G266" s="247"/>
      <c r="H266" s="320"/>
    </row>
    <row r="267" spans="1:8" ht="14.25" customHeight="1">
      <c r="A267" s="90"/>
      <c r="B267" s="90"/>
      <c r="C267" s="90"/>
      <c r="D267" s="45"/>
      <c r="E267" s="91"/>
      <c r="F267" s="247"/>
      <c r="G267" s="247"/>
      <c r="H267" s="320"/>
    </row>
    <row r="268" spans="1:8" ht="14.25" customHeight="1">
      <c r="A268" s="90"/>
      <c r="B268" s="90"/>
      <c r="C268" s="90"/>
      <c r="D268" s="45"/>
      <c r="E268" s="91"/>
      <c r="F268" s="247"/>
      <c r="G268" s="247"/>
      <c r="H268" s="320"/>
    </row>
    <row r="269" spans="1:8" ht="14.25" customHeight="1">
      <c r="A269" s="90"/>
      <c r="B269" s="90"/>
      <c r="C269" s="90"/>
      <c r="D269" s="45"/>
      <c r="E269" s="91"/>
      <c r="F269" s="247"/>
      <c r="G269" s="247"/>
      <c r="H269" s="320"/>
    </row>
    <row r="270" spans="1:8" ht="14.25" customHeight="1">
      <c r="A270" s="90"/>
      <c r="B270" s="90"/>
      <c r="C270" s="90"/>
      <c r="D270" s="45"/>
      <c r="E270" s="91"/>
      <c r="F270" s="247"/>
      <c r="G270" s="247"/>
      <c r="H270" s="320"/>
    </row>
    <row r="271" spans="1:8" ht="14.25" customHeight="1">
      <c r="A271" s="90"/>
      <c r="B271" s="90"/>
      <c r="C271" s="90"/>
      <c r="D271" s="45"/>
      <c r="E271" s="91"/>
      <c r="F271" s="247"/>
      <c r="G271" s="247"/>
      <c r="H271" s="320"/>
    </row>
    <row r="272" spans="1:8" ht="14.25" customHeight="1">
      <c r="A272" s="90"/>
      <c r="B272" s="90"/>
      <c r="C272" s="90"/>
      <c r="D272" s="45"/>
      <c r="E272" s="91"/>
      <c r="F272" s="247"/>
      <c r="G272" s="247"/>
      <c r="H272" s="320"/>
    </row>
    <row r="273" spans="1:8" ht="15" customHeight="1">
      <c r="A273" s="90"/>
      <c r="B273" s="90"/>
      <c r="C273" s="90"/>
      <c r="D273" s="45"/>
      <c r="E273" s="91"/>
      <c r="F273" s="247"/>
      <c r="G273" s="247"/>
      <c r="H273" s="320"/>
    </row>
    <row r="274" spans="1:8" ht="15" customHeight="1" thickBot="1">
      <c r="A274" s="90"/>
      <c r="B274" s="90"/>
      <c r="C274" s="90"/>
      <c r="D274" s="45"/>
      <c r="E274" s="91"/>
      <c r="F274" s="247"/>
      <c r="G274" s="247"/>
      <c r="H274" s="320"/>
    </row>
    <row r="275" spans="1:8" ht="15.75">
      <c r="A275" s="48" t="s">
        <v>27</v>
      </c>
      <c r="B275" s="48" t="s">
        <v>28</v>
      </c>
      <c r="C275" s="48" t="s">
        <v>29</v>
      </c>
      <c r="D275" s="49" t="s">
        <v>30</v>
      </c>
      <c r="E275" s="50" t="s">
        <v>31</v>
      </c>
      <c r="F275" s="237" t="s">
        <v>31</v>
      </c>
      <c r="G275" s="237" t="s">
        <v>8</v>
      </c>
      <c r="H275" s="313" t="s">
        <v>32</v>
      </c>
    </row>
    <row r="276" spans="1:8" ht="15.75" customHeight="1" thickBot="1">
      <c r="A276" s="51"/>
      <c r="B276" s="51"/>
      <c r="C276" s="51"/>
      <c r="D276" s="52"/>
      <c r="E276" s="53" t="s">
        <v>33</v>
      </c>
      <c r="F276" s="238" t="s">
        <v>34</v>
      </c>
      <c r="G276" s="239" t="s">
        <v>35</v>
      </c>
      <c r="H276" s="314" t="s">
        <v>11</v>
      </c>
    </row>
    <row r="277" spans="1:8" ht="15.75" customHeight="1" thickTop="1">
      <c r="A277" s="54">
        <v>80</v>
      </c>
      <c r="B277" s="54"/>
      <c r="C277" s="54"/>
      <c r="D277" s="55" t="s">
        <v>234</v>
      </c>
      <c r="E277" s="56"/>
      <c r="F277" s="240"/>
      <c r="G277" s="240"/>
      <c r="H277" s="315"/>
    </row>
    <row r="278" spans="1:8" ht="15">
      <c r="A278" s="57"/>
      <c r="B278" s="57"/>
      <c r="C278" s="57"/>
      <c r="D278" s="57"/>
      <c r="E278" s="58"/>
      <c r="F278" s="241"/>
      <c r="G278" s="241"/>
      <c r="H278" s="316"/>
    </row>
    <row r="279" spans="1:8" ht="15">
      <c r="A279" s="57"/>
      <c r="B279" s="57"/>
      <c r="C279" s="57">
        <v>1353</v>
      </c>
      <c r="D279" s="57" t="s">
        <v>235</v>
      </c>
      <c r="E279" s="58">
        <v>750</v>
      </c>
      <c r="F279" s="241">
        <v>750</v>
      </c>
      <c r="G279" s="241">
        <v>773.3</v>
      </c>
      <c r="H279" s="316">
        <f aca="true" t="shared" si="5" ref="H279:H291">(G279/F279)*100</f>
        <v>103.10666666666665</v>
      </c>
    </row>
    <row r="280" spans="1:8" ht="15">
      <c r="A280" s="57"/>
      <c r="B280" s="57"/>
      <c r="C280" s="57">
        <v>1359</v>
      </c>
      <c r="D280" s="57" t="s">
        <v>236</v>
      </c>
      <c r="E280" s="58">
        <v>0</v>
      </c>
      <c r="F280" s="241">
        <v>0</v>
      </c>
      <c r="G280" s="241">
        <v>-78</v>
      </c>
      <c r="H280" s="316" t="e">
        <f t="shared" si="5"/>
        <v>#DIV/0!</v>
      </c>
    </row>
    <row r="281" spans="1:8" ht="15">
      <c r="A281" s="57"/>
      <c r="B281" s="57"/>
      <c r="C281" s="57">
        <v>1361</v>
      </c>
      <c r="D281" s="57" t="s">
        <v>37</v>
      </c>
      <c r="E281" s="58">
        <v>6200</v>
      </c>
      <c r="F281" s="241">
        <v>6263</v>
      </c>
      <c r="G281" s="241">
        <v>6611.4</v>
      </c>
      <c r="H281" s="316">
        <f t="shared" si="5"/>
        <v>105.56282931502474</v>
      </c>
    </row>
    <row r="282" spans="1:8" ht="15">
      <c r="A282" s="57"/>
      <c r="B282" s="57"/>
      <c r="C282" s="57">
        <v>4121</v>
      </c>
      <c r="D282" s="57" t="s">
        <v>237</v>
      </c>
      <c r="E282" s="63">
        <v>280</v>
      </c>
      <c r="F282" s="242">
        <v>280</v>
      </c>
      <c r="G282" s="242">
        <v>236</v>
      </c>
      <c r="H282" s="316">
        <f t="shared" si="5"/>
        <v>84.28571428571429</v>
      </c>
    </row>
    <row r="283" spans="1:8" ht="15" hidden="1">
      <c r="A283" s="57">
        <v>222</v>
      </c>
      <c r="B283" s="57"/>
      <c r="C283" s="57">
        <v>4122</v>
      </c>
      <c r="D283" s="57" t="s">
        <v>238</v>
      </c>
      <c r="E283" s="63">
        <v>0</v>
      </c>
      <c r="F283" s="242"/>
      <c r="G283" s="242"/>
      <c r="H283" s="316" t="e">
        <f t="shared" si="5"/>
        <v>#DIV/0!</v>
      </c>
    </row>
    <row r="284" spans="1:8" ht="15">
      <c r="A284" s="57"/>
      <c r="B284" s="57">
        <v>2219</v>
      </c>
      <c r="C284" s="57">
        <v>2324</v>
      </c>
      <c r="D284" s="57" t="s">
        <v>239</v>
      </c>
      <c r="E284" s="58">
        <v>0</v>
      </c>
      <c r="F284" s="241">
        <v>13</v>
      </c>
      <c r="G284" s="241">
        <v>33</v>
      </c>
      <c r="H284" s="316">
        <f t="shared" si="5"/>
        <v>253.84615384615384</v>
      </c>
    </row>
    <row r="285" spans="1:8" ht="15">
      <c r="A285" s="57"/>
      <c r="B285" s="57">
        <v>2219</v>
      </c>
      <c r="C285" s="57">
        <v>2329</v>
      </c>
      <c r="D285" s="57" t="s">
        <v>240</v>
      </c>
      <c r="E285" s="58">
        <v>0</v>
      </c>
      <c r="F285" s="241">
        <v>400</v>
      </c>
      <c r="G285" s="241">
        <v>415.2</v>
      </c>
      <c r="H285" s="316">
        <f t="shared" si="5"/>
        <v>103.8</v>
      </c>
    </row>
    <row r="286" spans="1:8" ht="15">
      <c r="A286" s="57"/>
      <c r="B286" s="57">
        <v>2229</v>
      </c>
      <c r="C286" s="57">
        <v>2212</v>
      </c>
      <c r="D286" s="57" t="s">
        <v>241</v>
      </c>
      <c r="E286" s="63">
        <v>0</v>
      </c>
      <c r="F286" s="242">
        <v>0</v>
      </c>
      <c r="G286" s="242">
        <v>363.5</v>
      </c>
      <c r="H286" s="316" t="e">
        <f t="shared" si="5"/>
        <v>#DIV/0!</v>
      </c>
    </row>
    <row r="287" spans="1:8" ht="15">
      <c r="A287" s="57"/>
      <c r="B287" s="57">
        <v>2229</v>
      </c>
      <c r="C287" s="57">
        <v>2324</v>
      </c>
      <c r="D287" s="57" t="s">
        <v>242</v>
      </c>
      <c r="E287" s="63">
        <v>0</v>
      </c>
      <c r="F287" s="242">
        <v>0</v>
      </c>
      <c r="G287" s="242">
        <v>90</v>
      </c>
      <c r="H287" s="316" t="e">
        <f t="shared" si="5"/>
        <v>#DIV/0!</v>
      </c>
    </row>
    <row r="288" spans="1:8" ht="15">
      <c r="A288" s="57"/>
      <c r="B288" s="57">
        <v>2299</v>
      </c>
      <c r="C288" s="57">
        <v>2212</v>
      </c>
      <c r="D288" s="57" t="s">
        <v>243</v>
      </c>
      <c r="E288" s="58">
        <v>2850</v>
      </c>
      <c r="F288" s="241">
        <v>2850</v>
      </c>
      <c r="G288" s="241">
        <v>2758.3</v>
      </c>
      <c r="H288" s="316">
        <f t="shared" si="5"/>
        <v>96.78245614035089</v>
      </c>
    </row>
    <row r="289" spans="1:8" ht="15" hidden="1">
      <c r="A289" s="57"/>
      <c r="B289" s="57">
        <v>2299</v>
      </c>
      <c r="C289" s="57">
        <v>2324</v>
      </c>
      <c r="D289" s="57" t="s">
        <v>244</v>
      </c>
      <c r="E289" s="63">
        <v>0</v>
      </c>
      <c r="F289" s="242">
        <v>0</v>
      </c>
      <c r="G289" s="242"/>
      <c r="H289" s="316" t="e">
        <f t="shared" si="5"/>
        <v>#DIV/0!</v>
      </c>
    </row>
    <row r="290" spans="1:8" ht="15">
      <c r="A290" s="62"/>
      <c r="B290" s="62">
        <v>6171</v>
      </c>
      <c r="C290" s="62">
        <v>2324</v>
      </c>
      <c r="D290" s="62" t="s">
        <v>245</v>
      </c>
      <c r="E290" s="63">
        <v>350</v>
      </c>
      <c r="F290" s="242">
        <v>350</v>
      </c>
      <c r="G290" s="242">
        <v>346.5</v>
      </c>
      <c r="H290" s="316">
        <f t="shared" si="5"/>
        <v>99</v>
      </c>
    </row>
    <row r="291" spans="1:8" ht="15">
      <c r="A291" s="57"/>
      <c r="B291" s="57">
        <v>6171</v>
      </c>
      <c r="C291" s="57">
        <v>2329</v>
      </c>
      <c r="D291" s="57" t="s">
        <v>246</v>
      </c>
      <c r="E291" s="63">
        <v>0</v>
      </c>
      <c r="F291" s="242">
        <v>0</v>
      </c>
      <c r="G291" s="242">
        <v>20</v>
      </c>
      <c r="H291" s="316" t="e">
        <f t="shared" si="5"/>
        <v>#DIV/0!</v>
      </c>
    </row>
    <row r="292" spans="1:8" ht="15.75" thickBot="1">
      <c r="A292" s="100"/>
      <c r="B292" s="100"/>
      <c r="C292" s="100"/>
      <c r="D292" s="100"/>
      <c r="E292" s="101"/>
      <c r="F292" s="251"/>
      <c r="G292" s="251"/>
      <c r="H292" s="322"/>
    </row>
    <row r="293" spans="1:8" s="70" customFormat="1" ht="21.75" customHeight="1" thickBot="1" thickTop="1">
      <c r="A293" s="103"/>
      <c r="B293" s="103"/>
      <c r="C293" s="103"/>
      <c r="D293" s="104" t="s">
        <v>247</v>
      </c>
      <c r="E293" s="105">
        <f>SUM(E278:E292)</f>
        <v>10430</v>
      </c>
      <c r="F293" s="252">
        <f>SUM(F278:F292)</f>
        <v>10906</v>
      </c>
      <c r="G293" s="252">
        <f>SUM(G278:G292)</f>
        <v>11569.2</v>
      </c>
      <c r="H293" s="318">
        <f>(G293/F293)*100</f>
        <v>106.08105629928481</v>
      </c>
    </row>
    <row r="294" spans="1:8" ht="15" customHeight="1">
      <c r="A294" s="90"/>
      <c r="B294" s="90"/>
      <c r="C294" s="90"/>
      <c r="D294" s="45"/>
      <c r="E294" s="91"/>
      <c r="F294" s="247"/>
      <c r="G294" s="247"/>
      <c r="H294" s="320"/>
    </row>
    <row r="295" spans="1:8" ht="15" customHeight="1" hidden="1">
      <c r="A295" s="90"/>
      <c r="B295" s="90"/>
      <c r="C295" s="90"/>
      <c r="D295" s="45"/>
      <c r="E295" s="91"/>
      <c r="F295" s="247"/>
      <c r="G295" s="247"/>
      <c r="H295" s="320"/>
    </row>
    <row r="296" spans="1:8" ht="15" customHeight="1">
      <c r="A296" s="90"/>
      <c r="B296" s="90"/>
      <c r="C296" s="90"/>
      <c r="D296" s="45"/>
      <c r="E296" s="91"/>
      <c r="F296" s="247"/>
      <c r="G296" s="247"/>
      <c r="H296" s="320"/>
    </row>
    <row r="297" spans="1:8" ht="15" customHeight="1" thickBot="1">
      <c r="A297" s="90"/>
      <c r="B297" s="90"/>
      <c r="C297" s="90"/>
      <c r="D297" s="45"/>
      <c r="E297" s="91"/>
      <c r="F297" s="247"/>
      <c r="G297" s="247"/>
      <c r="H297" s="320"/>
    </row>
    <row r="298" spans="1:8" ht="15.75">
      <c r="A298" s="48" t="s">
        <v>27</v>
      </c>
      <c r="B298" s="48" t="s">
        <v>28</v>
      </c>
      <c r="C298" s="48" t="s">
        <v>29</v>
      </c>
      <c r="D298" s="49" t="s">
        <v>30</v>
      </c>
      <c r="E298" s="50" t="s">
        <v>31</v>
      </c>
      <c r="F298" s="237" t="s">
        <v>31</v>
      </c>
      <c r="G298" s="237" t="s">
        <v>8</v>
      </c>
      <c r="H298" s="313" t="s">
        <v>32</v>
      </c>
    </row>
    <row r="299" spans="1:8" ht="15.75" customHeight="1" thickBot="1">
      <c r="A299" s="51"/>
      <c r="B299" s="51"/>
      <c r="C299" s="51"/>
      <c r="D299" s="52"/>
      <c r="E299" s="53" t="s">
        <v>33</v>
      </c>
      <c r="F299" s="238" t="s">
        <v>34</v>
      </c>
      <c r="G299" s="239" t="s">
        <v>35</v>
      </c>
      <c r="H299" s="314" t="s">
        <v>11</v>
      </c>
    </row>
    <row r="300" spans="1:8" ht="16.5" customHeight="1" thickTop="1">
      <c r="A300" s="54">
        <v>90</v>
      </c>
      <c r="B300" s="54"/>
      <c r="C300" s="54"/>
      <c r="D300" s="55" t="s">
        <v>248</v>
      </c>
      <c r="E300" s="56"/>
      <c r="F300" s="240"/>
      <c r="G300" s="240"/>
      <c r="H300" s="315"/>
    </row>
    <row r="301" spans="1:8" ht="15.75">
      <c r="A301" s="54"/>
      <c r="B301" s="54"/>
      <c r="C301" s="54"/>
      <c r="D301" s="55"/>
      <c r="E301" s="56"/>
      <c r="F301" s="240"/>
      <c r="G301" s="240"/>
      <c r="H301" s="315"/>
    </row>
    <row r="302" spans="1:8" ht="15">
      <c r="A302" s="57">
        <v>1114</v>
      </c>
      <c r="B302" s="57"/>
      <c r="C302" s="57">
        <v>4116</v>
      </c>
      <c r="D302" s="57" t="s">
        <v>249</v>
      </c>
      <c r="E302" s="107">
        <v>0</v>
      </c>
      <c r="F302" s="253">
        <v>761</v>
      </c>
      <c r="G302" s="253">
        <f>545.9+114</f>
        <v>659.9</v>
      </c>
      <c r="H302" s="316">
        <f aca="true" t="shared" si="6" ref="H302:H314">(G302/F302)*100</f>
        <v>86.71484888304862</v>
      </c>
    </row>
    <row r="303" spans="1:8" ht="15">
      <c r="A303" s="57">
        <v>1115</v>
      </c>
      <c r="B303" s="57"/>
      <c r="C303" s="57">
        <v>4116</v>
      </c>
      <c r="D303" s="57" t="s">
        <v>250</v>
      </c>
      <c r="E303" s="107">
        <v>0</v>
      </c>
      <c r="F303" s="253">
        <v>263</v>
      </c>
      <c r="G303" s="253">
        <v>263</v>
      </c>
      <c r="H303" s="316">
        <f t="shared" si="6"/>
        <v>100</v>
      </c>
    </row>
    <row r="304" spans="1:8" ht="15">
      <c r="A304" s="65"/>
      <c r="B304" s="65"/>
      <c r="C304" s="65">
        <v>4121</v>
      </c>
      <c r="D304" s="57" t="s">
        <v>251</v>
      </c>
      <c r="E304" s="108">
        <v>400</v>
      </c>
      <c r="F304" s="253">
        <v>400</v>
      </c>
      <c r="G304" s="253">
        <v>350</v>
      </c>
      <c r="H304" s="316">
        <f t="shared" si="6"/>
        <v>87.5</v>
      </c>
    </row>
    <row r="305" spans="1:8" ht="15">
      <c r="A305" s="57"/>
      <c r="B305" s="57"/>
      <c r="C305" s="57">
        <v>4122</v>
      </c>
      <c r="D305" s="65" t="s">
        <v>252</v>
      </c>
      <c r="E305" s="109">
        <v>0</v>
      </c>
      <c r="F305" s="254">
        <v>303</v>
      </c>
      <c r="G305" s="254">
        <v>303</v>
      </c>
      <c r="H305" s="316">
        <f t="shared" si="6"/>
        <v>100</v>
      </c>
    </row>
    <row r="306" spans="1:8" ht="15">
      <c r="A306" s="57"/>
      <c r="B306" s="57">
        <v>2219</v>
      </c>
      <c r="C306" s="57">
        <v>2111</v>
      </c>
      <c r="D306" s="57" t="s">
        <v>253</v>
      </c>
      <c r="E306" s="109">
        <v>5200</v>
      </c>
      <c r="F306" s="254">
        <v>0</v>
      </c>
      <c r="G306" s="254">
        <v>0</v>
      </c>
      <c r="H306" s="316" t="e">
        <f t="shared" si="6"/>
        <v>#DIV/0!</v>
      </c>
    </row>
    <row r="307" spans="1:8" ht="15">
      <c r="A307" s="57"/>
      <c r="B307" s="57">
        <v>2219</v>
      </c>
      <c r="C307" s="57">
        <v>2329</v>
      </c>
      <c r="D307" s="57" t="s">
        <v>254</v>
      </c>
      <c r="E307" s="58">
        <v>0</v>
      </c>
      <c r="F307" s="254">
        <v>5200</v>
      </c>
      <c r="G307" s="241">
        <v>4592.9</v>
      </c>
      <c r="H307" s="316">
        <f t="shared" si="6"/>
        <v>88.325</v>
      </c>
    </row>
    <row r="308" spans="1:8" ht="15">
      <c r="A308" s="57" t="s">
        <v>255</v>
      </c>
      <c r="B308" s="57">
        <v>5311</v>
      </c>
      <c r="C308" s="57">
        <v>2111</v>
      </c>
      <c r="D308" s="57" t="s">
        <v>256</v>
      </c>
      <c r="E308" s="109">
        <v>540</v>
      </c>
      <c r="F308" s="254">
        <v>540</v>
      </c>
      <c r="G308" s="254">
        <v>451.2</v>
      </c>
      <c r="H308" s="316">
        <f t="shared" si="6"/>
        <v>83.55555555555554</v>
      </c>
    </row>
    <row r="309" spans="1:8" ht="15">
      <c r="A309" s="57"/>
      <c r="B309" s="57">
        <v>5311</v>
      </c>
      <c r="C309" s="57">
        <v>2212</v>
      </c>
      <c r="D309" s="57" t="s">
        <v>257</v>
      </c>
      <c r="E309" s="110">
        <v>1500</v>
      </c>
      <c r="F309" s="255">
        <v>1500</v>
      </c>
      <c r="G309" s="255">
        <v>947.5</v>
      </c>
      <c r="H309" s="316">
        <f t="shared" si="6"/>
        <v>63.16666666666667</v>
      </c>
    </row>
    <row r="310" spans="1:8" ht="15" hidden="1">
      <c r="A310" s="62"/>
      <c r="B310" s="62">
        <v>5311</v>
      </c>
      <c r="C310" s="62">
        <v>2310</v>
      </c>
      <c r="D310" s="62" t="s">
        <v>258</v>
      </c>
      <c r="E310" s="63"/>
      <c r="F310" s="242"/>
      <c r="G310" s="242"/>
      <c r="H310" s="316" t="e">
        <f t="shared" si="6"/>
        <v>#DIV/0!</v>
      </c>
    </row>
    <row r="311" spans="1:8" ht="15" hidden="1">
      <c r="A311" s="62"/>
      <c r="B311" s="62">
        <v>5311</v>
      </c>
      <c r="C311" s="62">
        <v>2322</v>
      </c>
      <c r="D311" s="62" t="s">
        <v>259</v>
      </c>
      <c r="E311" s="63"/>
      <c r="F311" s="242"/>
      <c r="G311" s="242"/>
      <c r="H311" s="316" t="e">
        <f t="shared" si="6"/>
        <v>#DIV/0!</v>
      </c>
    </row>
    <row r="312" spans="1:8" ht="15">
      <c r="A312" s="57"/>
      <c r="B312" s="57">
        <v>5311</v>
      </c>
      <c r="C312" s="57">
        <v>2324</v>
      </c>
      <c r="D312" s="57" t="s">
        <v>260</v>
      </c>
      <c r="E312" s="58">
        <v>0</v>
      </c>
      <c r="F312" s="241">
        <v>0</v>
      </c>
      <c r="G312" s="241">
        <v>15.4</v>
      </c>
      <c r="H312" s="316" t="e">
        <f t="shared" si="6"/>
        <v>#DIV/0!</v>
      </c>
    </row>
    <row r="313" spans="1:8" ht="15" hidden="1">
      <c r="A313" s="62"/>
      <c r="B313" s="62">
        <v>5311</v>
      </c>
      <c r="C313" s="62">
        <v>2329</v>
      </c>
      <c r="D313" s="62" t="s">
        <v>73</v>
      </c>
      <c r="E313" s="63"/>
      <c r="F313" s="242"/>
      <c r="G313" s="242"/>
      <c r="H313" s="316" t="e">
        <f t="shared" si="6"/>
        <v>#DIV/0!</v>
      </c>
    </row>
    <row r="314" spans="1:8" ht="15">
      <c r="A314" s="62"/>
      <c r="B314" s="62">
        <v>5311</v>
      </c>
      <c r="C314" s="62">
        <v>3113</v>
      </c>
      <c r="D314" s="62" t="s">
        <v>258</v>
      </c>
      <c r="E314" s="63">
        <v>0</v>
      </c>
      <c r="F314" s="242">
        <v>0</v>
      </c>
      <c r="G314" s="242">
        <v>38</v>
      </c>
      <c r="H314" s="316" t="e">
        <f t="shared" si="6"/>
        <v>#DIV/0!</v>
      </c>
    </row>
    <row r="315" spans="1:8" ht="15" hidden="1">
      <c r="A315" s="62"/>
      <c r="B315" s="62">
        <v>6409</v>
      </c>
      <c r="C315" s="62">
        <v>2328</v>
      </c>
      <c r="D315" s="62" t="s">
        <v>261</v>
      </c>
      <c r="E315" s="63">
        <v>0</v>
      </c>
      <c r="F315" s="242">
        <v>0</v>
      </c>
      <c r="G315" s="242"/>
      <c r="H315" s="316" t="e">
        <f>(#REF!/F315)*100</f>
        <v>#REF!</v>
      </c>
    </row>
    <row r="316" spans="1:8" ht="15.75" thickBot="1">
      <c r="A316" s="100"/>
      <c r="B316" s="100"/>
      <c r="C316" s="100"/>
      <c r="D316" s="100"/>
      <c r="E316" s="101"/>
      <c r="F316" s="251"/>
      <c r="G316" s="251"/>
      <c r="H316" s="322"/>
    </row>
    <row r="317" spans="1:8" s="70" customFormat="1" ht="21.75" customHeight="1" thickBot="1" thickTop="1">
      <c r="A317" s="103"/>
      <c r="B317" s="103"/>
      <c r="C317" s="103"/>
      <c r="D317" s="104" t="s">
        <v>262</v>
      </c>
      <c r="E317" s="105">
        <f>SUM(E302:E316)</f>
        <v>7640</v>
      </c>
      <c r="F317" s="252">
        <f>SUM(F302:F316)</f>
        <v>8967</v>
      </c>
      <c r="G317" s="252">
        <f>SUM(G302:G316)</f>
        <v>7620.899999999999</v>
      </c>
      <c r="H317" s="318">
        <f>(G317/F317)*100</f>
        <v>84.98829039812645</v>
      </c>
    </row>
    <row r="318" spans="1:8" ht="15" customHeight="1">
      <c r="A318" s="90"/>
      <c r="B318" s="90"/>
      <c r="C318" s="90"/>
      <c r="D318" s="45"/>
      <c r="E318" s="91"/>
      <c r="F318" s="247"/>
      <c r="G318" s="247"/>
      <c r="H318" s="320"/>
    </row>
    <row r="319" spans="1:8" ht="15" customHeight="1" hidden="1">
      <c r="A319" s="90"/>
      <c r="B319" s="90"/>
      <c r="C319" s="90"/>
      <c r="D319" s="45"/>
      <c r="E319" s="91"/>
      <c r="F319" s="247"/>
      <c r="G319" s="247"/>
      <c r="H319" s="320"/>
    </row>
    <row r="320" spans="1:8" ht="15" customHeight="1" hidden="1">
      <c r="A320" s="90"/>
      <c r="B320" s="90"/>
      <c r="C320" s="90"/>
      <c r="D320" s="45"/>
      <c r="E320" s="91"/>
      <c r="F320" s="247"/>
      <c r="G320" s="247"/>
      <c r="H320" s="320"/>
    </row>
    <row r="321" spans="1:8" ht="15" customHeight="1" hidden="1">
      <c r="A321" s="90"/>
      <c r="B321" s="90"/>
      <c r="C321" s="90"/>
      <c r="D321" s="45"/>
      <c r="E321" s="91"/>
      <c r="F321" s="247"/>
      <c r="G321" s="247"/>
      <c r="H321" s="320"/>
    </row>
    <row r="322" spans="1:8" ht="15" customHeight="1" hidden="1">
      <c r="A322" s="90"/>
      <c r="B322" s="90"/>
      <c r="C322" s="90"/>
      <c r="D322" s="45"/>
      <c r="E322" s="91"/>
      <c r="F322" s="247"/>
      <c r="G322" s="247"/>
      <c r="H322" s="320"/>
    </row>
    <row r="323" spans="1:8" ht="15" customHeight="1" hidden="1">
      <c r="A323" s="90"/>
      <c r="B323" s="90"/>
      <c r="C323" s="90"/>
      <c r="D323" s="45"/>
      <c r="E323" s="91"/>
      <c r="F323" s="247"/>
      <c r="G323" s="247"/>
      <c r="H323" s="320"/>
    </row>
    <row r="324" spans="1:8" ht="15" customHeight="1" hidden="1">
      <c r="A324" s="90"/>
      <c r="B324" s="90"/>
      <c r="C324" s="90"/>
      <c r="D324" s="45"/>
      <c r="E324" s="91"/>
      <c r="F324" s="247"/>
      <c r="G324" s="247"/>
      <c r="H324" s="320"/>
    </row>
    <row r="325" spans="1:8" ht="15" customHeight="1">
      <c r="A325" s="90"/>
      <c r="B325" s="90"/>
      <c r="C325" s="90"/>
      <c r="D325" s="45"/>
      <c r="E325" s="91"/>
      <c r="F325" s="247"/>
      <c r="G325" s="233"/>
      <c r="H325" s="309"/>
    </row>
    <row r="326" spans="1:8" ht="15" customHeight="1" thickBot="1">
      <c r="A326" s="90"/>
      <c r="B326" s="90"/>
      <c r="C326" s="90"/>
      <c r="D326" s="45"/>
      <c r="E326" s="91"/>
      <c r="F326" s="247"/>
      <c r="G326" s="247"/>
      <c r="H326" s="320"/>
    </row>
    <row r="327" spans="1:8" ht="15.75">
      <c r="A327" s="48" t="s">
        <v>27</v>
      </c>
      <c r="B327" s="48" t="s">
        <v>28</v>
      </c>
      <c r="C327" s="48" t="s">
        <v>29</v>
      </c>
      <c r="D327" s="49" t="s">
        <v>30</v>
      </c>
      <c r="E327" s="50" t="s">
        <v>31</v>
      </c>
      <c r="F327" s="237" t="s">
        <v>31</v>
      </c>
      <c r="G327" s="237" t="s">
        <v>8</v>
      </c>
      <c r="H327" s="313" t="s">
        <v>32</v>
      </c>
    </row>
    <row r="328" spans="1:8" ht="15.75" customHeight="1" thickBot="1">
      <c r="A328" s="51"/>
      <c r="B328" s="51"/>
      <c r="C328" s="51"/>
      <c r="D328" s="52"/>
      <c r="E328" s="53" t="s">
        <v>33</v>
      </c>
      <c r="F328" s="238" t="s">
        <v>34</v>
      </c>
      <c r="G328" s="239" t="s">
        <v>35</v>
      </c>
      <c r="H328" s="314" t="s">
        <v>11</v>
      </c>
    </row>
    <row r="329" spans="1:8" ht="15.75" customHeight="1" thickTop="1">
      <c r="A329" s="54">
        <v>100</v>
      </c>
      <c r="B329" s="54"/>
      <c r="C329" s="54"/>
      <c r="D329" s="111" t="s">
        <v>263</v>
      </c>
      <c r="E329" s="56"/>
      <c r="F329" s="240"/>
      <c r="G329" s="240"/>
      <c r="H329" s="315"/>
    </row>
    <row r="330" spans="1:8" ht="15">
      <c r="A330" s="57"/>
      <c r="B330" s="57"/>
      <c r="C330" s="57"/>
      <c r="D330" s="57"/>
      <c r="E330" s="61"/>
      <c r="F330" s="241"/>
      <c r="G330" s="241"/>
      <c r="H330" s="323"/>
    </row>
    <row r="331" spans="1:8" ht="15">
      <c r="A331" s="57"/>
      <c r="B331" s="57"/>
      <c r="C331" s="57">
        <v>1361</v>
      </c>
      <c r="D331" s="57" t="s">
        <v>37</v>
      </c>
      <c r="E331" s="61">
        <v>2550</v>
      </c>
      <c r="F331" s="241">
        <v>2550</v>
      </c>
      <c r="G331" s="241">
        <v>2785.3</v>
      </c>
      <c r="H331" s="316">
        <f>(G331/F331)*100</f>
        <v>109.22745098039218</v>
      </c>
    </row>
    <row r="332" spans="1:8" ht="15.75" hidden="1">
      <c r="A332" s="94"/>
      <c r="B332" s="94"/>
      <c r="C332" s="57">
        <v>4216</v>
      </c>
      <c r="D332" s="57" t="s">
        <v>264</v>
      </c>
      <c r="E332" s="58"/>
      <c r="F332" s="241"/>
      <c r="G332" s="241"/>
      <c r="H332" s="316" t="e">
        <f>(G332/F332)*100</f>
        <v>#DIV/0!</v>
      </c>
    </row>
    <row r="333" spans="1:8" ht="15">
      <c r="A333" s="57"/>
      <c r="B333" s="57">
        <v>2169</v>
      </c>
      <c r="C333" s="57">
        <v>2212</v>
      </c>
      <c r="D333" s="57" t="s">
        <v>257</v>
      </c>
      <c r="E333" s="61">
        <v>400</v>
      </c>
      <c r="F333" s="241">
        <v>400</v>
      </c>
      <c r="G333" s="241">
        <v>334.6</v>
      </c>
      <c r="H333" s="316">
        <f>(G333/F333)*100</f>
        <v>83.65</v>
      </c>
    </row>
    <row r="334" spans="1:8" ht="15" hidden="1">
      <c r="A334" s="62"/>
      <c r="B334" s="62">
        <v>3635</v>
      </c>
      <c r="C334" s="62">
        <v>3122</v>
      </c>
      <c r="D334" s="57" t="s">
        <v>265</v>
      </c>
      <c r="E334" s="61">
        <v>0</v>
      </c>
      <c r="F334" s="241">
        <v>0</v>
      </c>
      <c r="G334" s="241"/>
      <c r="H334" s="316" t="e">
        <f>(G334/F334)*100</f>
        <v>#DIV/0!</v>
      </c>
    </row>
    <row r="335" spans="1:8" ht="15">
      <c r="A335" s="62"/>
      <c r="B335" s="62">
        <v>6171</v>
      </c>
      <c r="C335" s="62">
        <v>2324</v>
      </c>
      <c r="D335" s="57" t="s">
        <v>266</v>
      </c>
      <c r="E335" s="112">
        <v>50</v>
      </c>
      <c r="F335" s="244">
        <v>50</v>
      </c>
      <c r="G335" s="244">
        <v>96.1</v>
      </c>
      <c r="H335" s="316">
        <f>(G335/F335)*100</f>
        <v>192.2</v>
      </c>
    </row>
    <row r="336" spans="1:8" ht="15" customHeight="1" thickBot="1">
      <c r="A336" s="100"/>
      <c r="B336" s="100"/>
      <c r="C336" s="100"/>
      <c r="D336" s="100"/>
      <c r="E336" s="101"/>
      <c r="F336" s="251"/>
      <c r="G336" s="251"/>
      <c r="H336" s="322"/>
    </row>
    <row r="337" spans="1:8" s="70" customFormat="1" ht="21.75" customHeight="1" thickBot="1" thickTop="1">
      <c r="A337" s="103"/>
      <c r="B337" s="103"/>
      <c r="C337" s="103"/>
      <c r="D337" s="104" t="s">
        <v>267</v>
      </c>
      <c r="E337" s="105">
        <f>SUM(E329:E335)</f>
        <v>3000</v>
      </c>
      <c r="F337" s="252">
        <f>SUM(F329:F335)</f>
        <v>3000</v>
      </c>
      <c r="G337" s="252">
        <f>SUM(G329:G335)</f>
        <v>3216</v>
      </c>
      <c r="H337" s="318">
        <f>(G337/F337)*100</f>
        <v>107.2</v>
      </c>
    </row>
    <row r="338" spans="1:8" ht="15" customHeight="1">
      <c r="A338" s="90"/>
      <c r="B338" s="90"/>
      <c r="C338" s="90"/>
      <c r="D338" s="45"/>
      <c r="E338" s="91"/>
      <c r="F338" s="247"/>
      <c r="G338" s="247"/>
      <c r="H338" s="320"/>
    </row>
    <row r="339" spans="1:8" ht="15" customHeight="1">
      <c r="A339" s="90"/>
      <c r="B339" s="90"/>
      <c r="C339" s="90"/>
      <c r="D339" s="45"/>
      <c r="E339" s="91"/>
      <c r="F339" s="247"/>
      <c r="G339" s="247"/>
      <c r="H339" s="320"/>
    </row>
    <row r="340" spans="1:8" ht="15" customHeight="1" hidden="1">
      <c r="A340" s="90"/>
      <c r="B340" s="90"/>
      <c r="C340" s="90"/>
      <c r="D340" s="45"/>
      <c r="E340" s="91"/>
      <c r="F340" s="247"/>
      <c r="G340" s="247"/>
      <c r="H340" s="320"/>
    </row>
    <row r="341" spans="1:8" ht="15" customHeight="1" thickBot="1">
      <c r="A341" s="90"/>
      <c r="B341" s="90"/>
      <c r="C341" s="90"/>
      <c r="D341" s="45"/>
      <c r="E341" s="91"/>
      <c r="F341" s="247"/>
      <c r="G341" s="247"/>
      <c r="H341" s="320"/>
    </row>
    <row r="342" spans="1:8" ht="15.75">
      <c r="A342" s="48" t="s">
        <v>27</v>
      </c>
      <c r="B342" s="48" t="s">
        <v>28</v>
      </c>
      <c r="C342" s="48" t="s">
        <v>29</v>
      </c>
      <c r="D342" s="49" t="s">
        <v>30</v>
      </c>
      <c r="E342" s="50" t="s">
        <v>31</v>
      </c>
      <c r="F342" s="237" t="s">
        <v>31</v>
      </c>
      <c r="G342" s="237" t="s">
        <v>8</v>
      </c>
      <c r="H342" s="313" t="s">
        <v>32</v>
      </c>
    </row>
    <row r="343" spans="1:8" ht="15.75" customHeight="1" thickBot="1">
      <c r="A343" s="51"/>
      <c r="B343" s="51"/>
      <c r="C343" s="51"/>
      <c r="D343" s="52"/>
      <c r="E343" s="53" t="s">
        <v>33</v>
      </c>
      <c r="F343" s="238" t="s">
        <v>34</v>
      </c>
      <c r="G343" s="239" t="s">
        <v>35</v>
      </c>
      <c r="H343" s="314" t="s">
        <v>11</v>
      </c>
    </row>
    <row r="344" spans="1:8" ht="15.75" customHeight="1" thickTop="1">
      <c r="A344" s="113">
        <v>110</v>
      </c>
      <c r="B344" s="94"/>
      <c r="C344" s="94"/>
      <c r="D344" s="94" t="s">
        <v>268</v>
      </c>
      <c r="E344" s="56"/>
      <c r="F344" s="240"/>
      <c r="G344" s="240"/>
      <c r="H344" s="315"/>
    </row>
    <row r="345" spans="1:8" ht="15.75">
      <c r="A345" s="113"/>
      <c r="B345" s="94"/>
      <c r="C345" s="94"/>
      <c r="D345" s="94"/>
      <c r="E345" s="56"/>
      <c r="F345" s="240"/>
      <c r="G345" s="240"/>
      <c r="H345" s="315"/>
    </row>
    <row r="346" spans="1:8" ht="15">
      <c r="A346" s="57"/>
      <c r="B346" s="57"/>
      <c r="C346" s="57">
        <v>1111</v>
      </c>
      <c r="D346" s="57" t="s">
        <v>269</v>
      </c>
      <c r="E346" s="98">
        <v>60000</v>
      </c>
      <c r="F346" s="250">
        <v>60000</v>
      </c>
      <c r="G346" s="250">
        <v>48110.5</v>
      </c>
      <c r="H346" s="316">
        <f aca="true" t="shared" si="7" ref="H346:H374">(G346/F346)*100</f>
        <v>80.18416666666667</v>
      </c>
    </row>
    <row r="347" spans="1:8" ht="15">
      <c r="A347" s="57"/>
      <c r="B347" s="57"/>
      <c r="C347" s="57">
        <v>1112</v>
      </c>
      <c r="D347" s="57" t="s">
        <v>270</v>
      </c>
      <c r="E347" s="95">
        <v>2500</v>
      </c>
      <c r="F347" s="249">
        <v>2500</v>
      </c>
      <c r="G347" s="249">
        <v>4063</v>
      </c>
      <c r="H347" s="316">
        <f t="shared" si="7"/>
        <v>162.52</v>
      </c>
    </row>
    <row r="348" spans="1:8" ht="15">
      <c r="A348" s="57"/>
      <c r="B348" s="57"/>
      <c r="C348" s="57">
        <v>1113</v>
      </c>
      <c r="D348" s="57" t="s">
        <v>271</v>
      </c>
      <c r="E348" s="95">
        <v>5500</v>
      </c>
      <c r="F348" s="249">
        <v>5500</v>
      </c>
      <c r="G348" s="249">
        <v>5479.7</v>
      </c>
      <c r="H348" s="316">
        <f t="shared" si="7"/>
        <v>99.63090909090909</v>
      </c>
    </row>
    <row r="349" spans="1:8" ht="15">
      <c r="A349" s="57"/>
      <c r="B349" s="57"/>
      <c r="C349" s="57">
        <v>1121</v>
      </c>
      <c r="D349" s="57" t="s">
        <v>272</v>
      </c>
      <c r="E349" s="95">
        <v>53800</v>
      </c>
      <c r="F349" s="249">
        <v>53800</v>
      </c>
      <c r="G349" s="250">
        <v>49168.1</v>
      </c>
      <c r="H349" s="316">
        <f t="shared" si="7"/>
        <v>91.39052044609666</v>
      </c>
    </row>
    <row r="350" spans="1:8" ht="15">
      <c r="A350" s="57"/>
      <c r="B350" s="57"/>
      <c r="C350" s="57">
        <v>1122</v>
      </c>
      <c r="D350" s="57" t="s">
        <v>273</v>
      </c>
      <c r="E350" s="98">
        <v>10000</v>
      </c>
      <c r="F350" s="250">
        <v>7152</v>
      </c>
      <c r="G350" s="250">
        <v>7151.4</v>
      </c>
      <c r="H350" s="316">
        <f t="shared" si="7"/>
        <v>99.99161073825503</v>
      </c>
    </row>
    <row r="351" spans="1:8" ht="15">
      <c r="A351" s="57"/>
      <c r="B351" s="57"/>
      <c r="C351" s="57">
        <v>1211</v>
      </c>
      <c r="D351" s="57" t="s">
        <v>274</v>
      </c>
      <c r="E351" s="98">
        <v>110000</v>
      </c>
      <c r="F351" s="250">
        <v>110000</v>
      </c>
      <c r="G351" s="250">
        <v>88162.8</v>
      </c>
      <c r="H351" s="316">
        <f t="shared" si="7"/>
        <v>80.14800000000001</v>
      </c>
    </row>
    <row r="352" spans="1:8" ht="15">
      <c r="A352" s="57"/>
      <c r="B352" s="57"/>
      <c r="C352" s="57">
        <v>1340</v>
      </c>
      <c r="D352" s="57" t="s">
        <v>275</v>
      </c>
      <c r="E352" s="98">
        <v>10700</v>
      </c>
      <c r="F352" s="250">
        <v>10700</v>
      </c>
      <c r="G352" s="256">
        <v>10515.7</v>
      </c>
      <c r="H352" s="316">
        <f t="shared" si="7"/>
        <v>98.27757009345795</v>
      </c>
    </row>
    <row r="353" spans="1:8" ht="15">
      <c r="A353" s="57"/>
      <c r="B353" s="57"/>
      <c r="C353" s="57">
        <v>1341</v>
      </c>
      <c r="D353" s="57" t="s">
        <v>276</v>
      </c>
      <c r="E353" s="114">
        <v>900</v>
      </c>
      <c r="F353" s="256">
        <v>900</v>
      </c>
      <c r="G353" s="256">
        <v>883.6</v>
      </c>
      <c r="H353" s="316">
        <f t="shared" si="7"/>
        <v>98.17777777777778</v>
      </c>
    </row>
    <row r="354" spans="1:8" ht="15" customHeight="1">
      <c r="A354" s="93"/>
      <c r="B354" s="94"/>
      <c r="C354" s="74">
        <v>1342</v>
      </c>
      <c r="D354" s="74" t="s">
        <v>277</v>
      </c>
      <c r="E354" s="96">
        <v>100</v>
      </c>
      <c r="F354" s="240">
        <v>100</v>
      </c>
      <c r="G354" s="240">
        <v>132.3</v>
      </c>
      <c r="H354" s="316">
        <f t="shared" si="7"/>
        <v>132.3</v>
      </c>
    </row>
    <row r="355" spans="1:8" ht="15">
      <c r="A355" s="115"/>
      <c r="B355" s="74"/>
      <c r="C355" s="74">
        <v>1343</v>
      </c>
      <c r="D355" s="74" t="s">
        <v>278</v>
      </c>
      <c r="E355" s="96">
        <v>1200</v>
      </c>
      <c r="F355" s="240">
        <v>1200</v>
      </c>
      <c r="G355" s="240">
        <v>1270.6</v>
      </c>
      <c r="H355" s="316">
        <f t="shared" si="7"/>
        <v>105.88333333333333</v>
      </c>
    </row>
    <row r="356" spans="1:8" ht="15">
      <c r="A356" s="60"/>
      <c r="B356" s="57"/>
      <c r="C356" s="57">
        <v>1345</v>
      </c>
      <c r="D356" s="57" t="s">
        <v>279</v>
      </c>
      <c r="E356" s="116">
        <v>200</v>
      </c>
      <c r="F356" s="249">
        <v>200</v>
      </c>
      <c r="G356" s="249">
        <v>216.6</v>
      </c>
      <c r="H356" s="316">
        <f t="shared" si="7"/>
        <v>108.3</v>
      </c>
    </row>
    <row r="357" spans="1:8" ht="15">
      <c r="A357" s="57"/>
      <c r="B357" s="57"/>
      <c r="C357" s="57">
        <v>1351</v>
      </c>
      <c r="D357" s="57" t="s">
        <v>280</v>
      </c>
      <c r="E357" s="114">
        <v>0</v>
      </c>
      <c r="F357" s="256">
        <v>0</v>
      </c>
      <c r="G357" s="256">
        <v>755.9</v>
      </c>
      <c r="H357" s="316" t="e">
        <f t="shared" si="7"/>
        <v>#DIV/0!</v>
      </c>
    </row>
    <row r="358" spans="1:8" ht="15" hidden="1">
      <c r="A358" s="57"/>
      <c r="B358" s="57"/>
      <c r="C358" s="57">
        <v>1349</v>
      </c>
      <c r="D358" s="57" t="s">
        <v>281</v>
      </c>
      <c r="E358" s="98"/>
      <c r="F358" s="250"/>
      <c r="G358" s="250"/>
      <c r="H358" s="316" t="e">
        <f t="shared" si="7"/>
        <v>#DIV/0!</v>
      </c>
    </row>
    <row r="359" spans="1:8" ht="15">
      <c r="A359" s="57"/>
      <c r="B359" s="57"/>
      <c r="C359" s="57">
        <v>1355</v>
      </c>
      <c r="D359" s="57" t="s">
        <v>282</v>
      </c>
      <c r="E359" s="98">
        <v>0</v>
      </c>
      <c r="F359" s="250">
        <v>0</v>
      </c>
      <c r="G359" s="250">
        <v>10333</v>
      </c>
      <c r="H359" s="316" t="e">
        <f t="shared" si="7"/>
        <v>#DIV/0!</v>
      </c>
    </row>
    <row r="360" spans="1:8" ht="15" hidden="1">
      <c r="A360" s="57"/>
      <c r="B360" s="57"/>
      <c r="C360" s="57">
        <v>1361</v>
      </c>
      <c r="D360" s="57" t="s">
        <v>283</v>
      </c>
      <c r="E360" s="114">
        <v>0</v>
      </c>
      <c r="F360" s="256">
        <v>0</v>
      </c>
      <c r="G360" s="256"/>
      <c r="H360" s="316" t="e">
        <f t="shared" si="7"/>
        <v>#DIV/0!</v>
      </c>
    </row>
    <row r="361" spans="1:8" ht="15">
      <c r="A361" s="57"/>
      <c r="B361" s="57"/>
      <c r="C361" s="57">
        <v>1511</v>
      </c>
      <c r="D361" s="57" t="s">
        <v>284</v>
      </c>
      <c r="E361" s="58">
        <v>22000</v>
      </c>
      <c r="F361" s="241">
        <v>22000</v>
      </c>
      <c r="G361" s="241">
        <v>16845</v>
      </c>
      <c r="H361" s="316">
        <f t="shared" si="7"/>
        <v>76.56818181818181</v>
      </c>
    </row>
    <row r="362" spans="1:8" ht="15" customHeight="1" hidden="1">
      <c r="A362" s="57"/>
      <c r="B362" s="57"/>
      <c r="C362" s="57">
        <v>2460</v>
      </c>
      <c r="D362" s="57" t="s">
        <v>285</v>
      </c>
      <c r="E362" s="58"/>
      <c r="F362" s="241"/>
      <c r="G362" s="241"/>
      <c r="H362" s="316" t="e">
        <f t="shared" si="7"/>
        <v>#DIV/0!</v>
      </c>
    </row>
    <row r="363" spans="1:8" ht="15">
      <c r="A363" s="57"/>
      <c r="B363" s="57"/>
      <c r="C363" s="57">
        <v>4112</v>
      </c>
      <c r="D363" s="57" t="s">
        <v>286</v>
      </c>
      <c r="E363" s="58">
        <v>34500</v>
      </c>
      <c r="F363" s="241">
        <v>34700.5</v>
      </c>
      <c r="G363" s="241">
        <v>28917.1</v>
      </c>
      <c r="H363" s="316">
        <f t="shared" si="7"/>
        <v>83.33338136338094</v>
      </c>
    </row>
    <row r="364" spans="1:8" ht="15" hidden="1">
      <c r="A364" s="57"/>
      <c r="B364" s="57">
        <v>6171</v>
      </c>
      <c r="C364" s="57">
        <v>2212</v>
      </c>
      <c r="D364" s="57" t="s">
        <v>287</v>
      </c>
      <c r="E364" s="58"/>
      <c r="F364" s="241"/>
      <c r="G364" s="241"/>
      <c r="H364" s="316" t="e">
        <f t="shared" si="7"/>
        <v>#DIV/0!</v>
      </c>
    </row>
    <row r="365" spans="1:8" ht="15" hidden="1">
      <c r="A365" s="57"/>
      <c r="B365" s="57">
        <v>6171</v>
      </c>
      <c r="C365" s="57">
        <v>2212</v>
      </c>
      <c r="D365" s="57" t="s">
        <v>169</v>
      </c>
      <c r="E365" s="58">
        <v>0</v>
      </c>
      <c r="F365" s="241">
        <v>0</v>
      </c>
      <c r="G365" s="241"/>
      <c r="H365" s="316" t="e">
        <f t="shared" si="7"/>
        <v>#DIV/0!</v>
      </c>
    </row>
    <row r="366" spans="1:8" ht="15">
      <c r="A366" s="57"/>
      <c r="B366" s="57">
        <v>6171</v>
      </c>
      <c r="C366" s="57">
        <v>2212</v>
      </c>
      <c r="D366" s="57" t="s">
        <v>288</v>
      </c>
      <c r="E366" s="117">
        <v>0</v>
      </c>
      <c r="F366" s="257">
        <v>3</v>
      </c>
      <c r="G366" s="241">
        <v>13.5</v>
      </c>
      <c r="H366" s="316">
        <f t="shared" si="7"/>
        <v>450</v>
      </c>
    </row>
    <row r="367" spans="1:8" ht="15">
      <c r="A367" s="57"/>
      <c r="B367" s="57">
        <v>6171</v>
      </c>
      <c r="C367" s="57">
        <v>2324</v>
      </c>
      <c r="D367" s="57" t="s">
        <v>289</v>
      </c>
      <c r="E367" s="117">
        <v>0</v>
      </c>
      <c r="F367" s="257">
        <v>0</v>
      </c>
      <c r="G367" s="241">
        <v>2</v>
      </c>
      <c r="H367" s="316" t="e">
        <f t="shared" si="7"/>
        <v>#DIV/0!</v>
      </c>
    </row>
    <row r="368" spans="1:8" ht="15">
      <c r="A368" s="57"/>
      <c r="B368" s="57">
        <v>6310</v>
      </c>
      <c r="C368" s="57">
        <v>2141</v>
      </c>
      <c r="D368" s="57" t="s">
        <v>290</v>
      </c>
      <c r="E368" s="58">
        <v>150</v>
      </c>
      <c r="F368" s="241">
        <v>150</v>
      </c>
      <c r="G368" s="241">
        <v>39.5</v>
      </c>
      <c r="H368" s="316">
        <f t="shared" si="7"/>
        <v>26.333333333333332</v>
      </c>
    </row>
    <row r="369" spans="1:8" ht="15" hidden="1">
      <c r="A369" s="57"/>
      <c r="B369" s="57">
        <v>6310</v>
      </c>
      <c r="C369" s="57">
        <v>2324</v>
      </c>
      <c r="D369" s="57" t="s">
        <v>289</v>
      </c>
      <c r="E369" s="117">
        <v>0</v>
      </c>
      <c r="F369" s="257">
        <v>0</v>
      </c>
      <c r="G369" s="241"/>
      <c r="H369" s="316" t="e">
        <f t="shared" si="7"/>
        <v>#DIV/0!</v>
      </c>
    </row>
    <row r="370" spans="1:8" ht="15">
      <c r="A370" s="57"/>
      <c r="B370" s="57">
        <v>6310</v>
      </c>
      <c r="C370" s="57">
        <v>2142</v>
      </c>
      <c r="D370" s="57" t="s">
        <v>291</v>
      </c>
      <c r="E370" s="117">
        <v>0</v>
      </c>
      <c r="F370" s="257">
        <v>0</v>
      </c>
      <c r="G370" s="241">
        <v>3471.1</v>
      </c>
      <c r="H370" s="316" t="e">
        <f t="shared" si="7"/>
        <v>#DIV/0!</v>
      </c>
    </row>
    <row r="371" spans="1:8" ht="15" hidden="1">
      <c r="A371" s="57"/>
      <c r="B371" s="57">
        <v>6310</v>
      </c>
      <c r="C371" s="57">
        <v>2143</v>
      </c>
      <c r="D371" s="57" t="s">
        <v>292</v>
      </c>
      <c r="E371" s="117"/>
      <c r="F371" s="257"/>
      <c r="G371" s="241"/>
      <c r="H371" s="316" t="e">
        <f t="shared" si="7"/>
        <v>#DIV/0!</v>
      </c>
    </row>
    <row r="372" spans="1:8" ht="15" hidden="1">
      <c r="A372" s="57"/>
      <c r="B372" s="57">
        <v>6310</v>
      </c>
      <c r="C372" s="57">
        <v>2329</v>
      </c>
      <c r="D372" s="57" t="s">
        <v>293</v>
      </c>
      <c r="E372" s="117"/>
      <c r="F372" s="257"/>
      <c r="G372" s="241"/>
      <c r="H372" s="316" t="e">
        <f t="shared" si="7"/>
        <v>#DIV/0!</v>
      </c>
    </row>
    <row r="373" spans="1:8" ht="15">
      <c r="A373" s="57"/>
      <c r="B373" s="57">
        <v>6330</v>
      </c>
      <c r="C373" s="57">
        <v>4132</v>
      </c>
      <c r="D373" s="57" t="s">
        <v>294</v>
      </c>
      <c r="E373" s="58">
        <v>0</v>
      </c>
      <c r="F373" s="241">
        <v>0</v>
      </c>
      <c r="G373" s="241">
        <v>22</v>
      </c>
      <c r="H373" s="316" t="e">
        <f t="shared" si="7"/>
        <v>#DIV/0!</v>
      </c>
    </row>
    <row r="374" spans="1:8" ht="15">
      <c r="A374" s="57"/>
      <c r="B374" s="57">
        <v>6409</v>
      </c>
      <c r="C374" s="57">
        <v>2328</v>
      </c>
      <c r="D374" s="57" t="s">
        <v>295</v>
      </c>
      <c r="E374" s="117">
        <v>0</v>
      </c>
      <c r="F374" s="257">
        <v>0</v>
      </c>
      <c r="G374" s="241">
        <v>96.4</v>
      </c>
      <c r="H374" s="316" t="e">
        <f t="shared" si="7"/>
        <v>#DIV/0!</v>
      </c>
    </row>
    <row r="375" spans="1:8" ht="15.75" customHeight="1" thickBot="1">
      <c r="A375" s="100"/>
      <c r="B375" s="100"/>
      <c r="C375" s="100"/>
      <c r="D375" s="100"/>
      <c r="E375" s="118"/>
      <c r="F375" s="258"/>
      <c r="G375" s="258"/>
      <c r="H375" s="324"/>
    </row>
    <row r="376" spans="1:8" s="70" customFormat="1" ht="21.75" customHeight="1" thickBot="1" thickTop="1">
      <c r="A376" s="103"/>
      <c r="B376" s="103"/>
      <c r="C376" s="103"/>
      <c r="D376" s="104" t="s">
        <v>296</v>
      </c>
      <c r="E376" s="105">
        <f>SUM(E346:E375)</f>
        <v>311550</v>
      </c>
      <c r="F376" s="252">
        <f>SUM(F346:F375)</f>
        <v>308905.5</v>
      </c>
      <c r="G376" s="252">
        <f>SUM(G346:G375)</f>
        <v>275649.8</v>
      </c>
      <c r="H376" s="318">
        <f>(G376/F376)*100</f>
        <v>89.23434513143988</v>
      </c>
    </row>
    <row r="377" spans="1:8" ht="15" customHeight="1">
      <c r="A377" s="90"/>
      <c r="B377" s="90"/>
      <c r="C377" s="90"/>
      <c r="D377" s="45"/>
      <c r="E377" s="91"/>
      <c r="F377" s="247"/>
      <c r="G377" s="247"/>
      <c r="H377" s="320"/>
    </row>
    <row r="378" spans="1:8" ht="15" customHeight="1">
      <c r="A378" s="90"/>
      <c r="B378" s="90"/>
      <c r="C378" s="90"/>
      <c r="D378" s="45"/>
      <c r="E378" s="91"/>
      <c r="F378" s="247"/>
      <c r="G378" s="247"/>
      <c r="H378" s="320"/>
    </row>
    <row r="379" spans="1:8" ht="15" customHeight="1">
      <c r="A379" s="90"/>
      <c r="B379" s="90"/>
      <c r="C379" s="90"/>
      <c r="D379" s="45"/>
      <c r="E379" s="91"/>
      <c r="F379" s="247"/>
      <c r="G379" s="247"/>
      <c r="H379" s="320"/>
    </row>
    <row r="380" spans="1:8" ht="15" customHeight="1">
      <c r="A380" s="90"/>
      <c r="B380" s="90"/>
      <c r="C380" s="90"/>
      <c r="D380" s="45"/>
      <c r="E380" s="91"/>
      <c r="F380" s="247"/>
      <c r="G380" s="247"/>
      <c r="H380" s="320"/>
    </row>
    <row r="381" spans="1:8" ht="15" customHeight="1">
      <c r="A381" s="90"/>
      <c r="B381" s="90"/>
      <c r="C381" s="90"/>
      <c r="D381" s="45"/>
      <c r="E381" s="91"/>
      <c r="F381" s="247"/>
      <c r="G381" s="247"/>
      <c r="H381" s="320"/>
    </row>
    <row r="382" spans="1:8" ht="15">
      <c r="A382" s="70"/>
      <c r="B382" s="90"/>
      <c r="C382" s="90"/>
      <c r="D382" s="90"/>
      <c r="E382" s="119"/>
      <c r="F382" s="259"/>
      <c r="G382" s="259"/>
      <c r="H382" s="325"/>
    </row>
    <row r="383" spans="1:8" ht="15" hidden="1">
      <c r="A383" s="70"/>
      <c r="B383" s="90"/>
      <c r="C383" s="90"/>
      <c r="D383" s="90"/>
      <c r="E383" s="119"/>
      <c r="F383" s="259"/>
      <c r="G383" s="259"/>
      <c r="H383" s="325"/>
    </row>
    <row r="384" spans="1:8" ht="15" customHeight="1" thickBot="1">
      <c r="A384" s="70"/>
      <c r="B384" s="90"/>
      <c r="C384" s="90"/>
      <c r="D384" s="90"/>
      <c r="E384" s="119"/>
      <c r="F384" s="259"/>
      <c r="G384" s="259"/>
      <c r="H384" s="325"/>
    </row>
    <row r="385" spans="1:8" ht="15.75">
      <c r="A385" s="48" t="s">
        <v>27</v>
      </c>
      <c r="B385" s="48" t="s">
        <v>28</v>
      </c>
      <c r="C385" s="48" t="s">
        <v>29</v>
      </c>
      <c r="D385" s="49" t="s">
        <v>30</v>
      </c>
      <c r="E385" s="50" t="s">
        <v>31</v>
      </c>
      <c r="F385" s="237" t="s">
        <v>31</v>
      </c>
      <c r="G385" s="237" t="s">
        <v>8</v>
      </c>
      <c r="H385" s="313" t="s">
        <v>32</v>
      </c>
    </row>
    <row r="386" spans="1:8" ht="15.75" customHeight="1" thickBot="1">
      <c r="A386" s="51"/>
      <c r="B386" s="51"/>
      <c r="C386" s="51"/>
      <c r="D386" s="52"/>
      <c r="E386" s="53" t="s">
        <v>33</v>
      </c>
      <c r="F386" s="238" t="s">
        <v>34</v>
      </c>
      <c r="G386" s="239" t="s">
        <v>35</v>
      </c>
      <c r="H386" s="314" t="s">
        <v>11</v>
      </c>
    </row>
    <row r="387" spans="1:8" ht="16.5" customHeight="1" thickTop="1">
      <c r="A387" s="54">
        <v>120</v>
      </c>
      <c r="B387" s="54"/>
      <c r="C387" s="54"/>
      <c r="D387" s="94" t="s">
        <v>297</v>
      </c>
      <c r="E387" s="56"/>
      <c r="F387" s="240"/>
      <c r="G387" s="240"/>
      <c r="H387" s="315"/>
    </row>
    <row r="388" spans="1:8" ht="15.75">
      <c r="A388" s="94"/>
      <c r="B388" s="94"/>
      <c r="C388" s="94"/>
      <c r="D388" s="94"/>
      <c r="E388" s="58"/>
      <c r="F388" s="241"/>
      <c r="G388" s="241"/>
      <c r="H388" s="316"/>
    </row>
    <row r="389" spans="1:8" ht="15" hidden="1">
      <c r="A389" s="57"/>
      <c r="B389" s="57"/>
      <c r="C389" s="57">
        <v>1361</v>
      </c>
      <c r="D389" s="57" t="s">
        <v>37</v>
      </c>
      <c r="E389" s="120">
        <v>0</v>
      </c>
      <c r="F389" s="260">
        <v>0</v>
      </c>
      <c r="G389" s="260"/>
      <c r="H389" s="316" t="e">
        <f>(#REF!/F389)*100</f>
        <v>#REF!</v>
      </c>
    </row>
    <row r="390" spans="1:8" ht="15">
      <c r="A390" s="57"/>
      <c r="B390" s="57">
        <v>3612</v>
      </c>
      <c r="C390" s="57">
        <v>2111</v>
      </c>
      <c r="D390" s="57" t="s">
        <v>298</v>
      </c>
      <c r="E390" s="120">
        <v>3800</v>
      </c>
      <c r="F390" s="260">
        <v>3800</v>
      </c>
      <c r="G390" s="260">
        <v>3647.8</v>
      </c>
      <c r="H390" s="316">
        <f aca="true" t="shared" si="8" ref="H390:H422">(G390/F390)*100</f>
        <v>95.99473684210527</v>
      </c>
    </row>
    <row r="391" spans="1:8" ht="15">
      <c r="A391" s="57"/>
      <c r="B391" s="57">
        <v>3612</v>
      </c>
      <c r="C391" s="57">
        <v>2132</v>
      </c>
      <c r="D391" s="57" t="s">
        <v>299</v>
      </c>
      <c r="E391" s="120">
        <v>6900</v>
      </c>
      <c r="F391" s="260">
        <v>6900</v>
      </c>
      <c r="G391" s="260">
        <v>7203.7</v>
      </c>
      <c r="H391" s="316">
        <f t="shared" si="8"/>
        <v>104.40144927536232</v>
      </c>
    </row>
    <row r="392" spans="1:8" ht="15" hidden="1">
      <c r="A392" s="57"/>
      <c r="B392" s="57">
        <v>3612</v>
      </c>
      <c r="C392" s="57">
        <v>2322</v>
      </c>
      <c r="D392" s="57" t="s">
        <v>259</v>
      </c>
      <c r="E392" s="120"/>
      <c r="F392" s="260"/>
      <c r="G392" s="260"/>
      <c r="H392" s="316" t="e">
        <f t="shared" si="8"/>
        <v>#DIV/0!</v>
      </c>
    </row>
    <row r="393" spans="1:8" ht="15">
      <c r="A393" s="57"/>
      <c r="B393" s="57">
        <v>3612</v>
      </c>
      <c r="C393" s="57">
        <v>2324</v>
      </c>
      <c r="D393" s="57" t="s">
        <v>300</v>
      </c>
      <c r="E393" s="58">
        <v>0</v>
      </c>
      <c r="F393" s="241">
        <v>0</v>
      </c>
      <c r="G393" s="241">
        <v>265.8</v>
      </c>
      <c r="H393" s="316" t="e">
        <f t="shared" si="8"/>
        <v>#DIV/0!</v>
      </c>
    </row>
    <row r="394" spans="1:8" ht="15" hidden="1">
      <c r="A394" s="57"/>
      <c r="B394" s="57">
        <v>3612</v>
      </c>
      <c r="C394" s="57">
        <v>2329</v>
      </c>
      <c r="D394" s="57" t="s">
        <v>301</v>
      </c>
      <c r="E394" s="58"/>
      <c r="F394" s="241"/>
      <c r="G394" s="241"/>
      <c r="H394" s="316" t="e">
        <f t="shared" si="8"/>
        <v>#DIV/0!</v>
      </c>
    </row>
    <row r="395" spans="1:8" ht="15">
      <c r="A395" s="57"/>
      <c r="B395" s="57">
        <v>3612</v>
      </c>
      <c r="C395" s="57">
        <v>3112</v>
      </c>
      <c r="D395" s="57" t="s">
        <v>302</v>
      </c>
      <c r="E395" s="58">
        <v>4360</v>
      </c>
      <c r="F395" s="241">
        <v>4360</v>
      </c>
      <c r="G395" s="241">
        <v>4403.5</v>
      </c>
      <c r="H395" s="316">
        <f t="shared" si="8"/>
        <v>100.99770642201835</v>
      </c>
    </row>
    <row r="396" spans="1:8" ht="15">
      <c r="A396" s="57"/>
      <c r="B396" s="57">
        <v>3613</v>
      </c>
      <c r="C396" s="57">
        <v>2111</v>
      </c>
      <c r="D396" s="57" t="s">
        <v>303</v>
      </c>
      <c r="E396" s="120">
        <v>1800</v>
      </c>
      <c r="F396" s="260">
        <v>1800</v>
      </c>
      <c r="G396" s="260">
        <v>1799.8</v>
      </c>
      <c r="H396" s="316">
        <f t="shared" si="8"/>
        <v>99.98888888888888</v>
      </c>
    </row>
    <row r="397" spans="1:8" ht="15">
      <c r="A397" s="57"/>
      <c r="B397" s="57">
        <v>3613</v>
      </c>
      <c r="C397" s="57">
        <v>2132</v>
      </c>
      <c r="D397" s="57" t="s">
        <v>304</v>
      </c>
      <c r="E397" s="120">
        <v>4500</v>
      </c>
      <c r="F397" s="260">
        <v>4500</v>
      </c>
      <c r="G397" s="260">
        <v>4311.3</v>
      </c>
      <c r="H397" s="316">
        <f t="shared" si="8"/>
        <v>95.80666666666667</v>
      </c>
    </row>
    <row r="398" spans="1:8" ht="15" hidden="1">
      <c r="A398" s="62"/>
      <c r="B398" s="57">
        <v>3613</v>
      </c>
      <c r="C398" s="57">
        <v>2133</v>
      </c>
      <c r="D398" s="57" t="s">
        <v>305</v>
      </c>
      <c r="E398" s="58"/>
      <c r="F398" s="241"/>
      <c r="G398" s="241"/>
      <c r="H398" s="316" t="e">
        <f t="shared" si="8"/>
        <v>#DIV/0!</v>
      </c>
    </row>
    <row r="399" spans="1:8" ht="15" hidden="1">
      <c r="A399" s="62"/>
      <c r="B399" s="57">
        <v>3613</v>
      </c>
      <c r="C399" s="57">
        <v>2310</v>
      </c>
      <c r="D399" s="57" t="s">
        <v>306</v>
      </c>
      <c r="E399" s="58"/>
      <c r="F399" s="241"/>
      <c r="G399" s="241"/>
      <c r="H399" s="316" t="e">
        <f t="shared" si="8"/>
        <v>#DIV/0!</v>
      </c>
    </row>
    <row r="400" spans="1:8" ht="15" hidden="1">
      <c r="A400" s="62"/>
      <c r="B400" s="57">
        <v>3613</v>
      </c>
      <c r="C400" s="57">
        <v>2322</v>
      </c>
      <c r="D400" s="57" t="s">
        <v>307</v>
      </c>
      <c r="E400" s="58"/>
      <c r="F400" s="241"/>
      <c r="G400" s="241"/>
      <c r="H400" s="316" t="e">
        <f t="shared" si="8"/>
        <v>#DIV/0!</v>
      </c>
    </row>
    <row r="401" spans="1:8" ht="15">
      <c r="A401" s="62"/>
      <c r="B401" s="57">
        <v>3613</v>
      </c>
      <c r="C401" s="57">
        <v>2324</v>
      </c>
      <c r="D401" s="57" t="s">
        <v>308</v>
      </c>
      <c r="E401" s="58">
        <v>0</v>
      </c>
      <c r="F401" s="241">
        <v>0</v>
      </c>
      <c r="G401" s="241">
        <v>113.5</v>
      </c>
      <c r="H401" s="316" t="e">
        <f t="shared" si="8"/>
        <v>#DIV/0!</v>
      </c>
    </row>
    <row r="402" spans="1:8" ht="15">
      <c r="A402" s="62"/>
      <c r="B402" s="57">
        <v>3613</v>
      </c>
      <c r="C402" s="57">
        <v>3112</v>
      </c>
      <c r="D402" s="57" t="s">
        <v>309</v>
      </c>
      <c r="E402" s="58">
        <v>1425</v>
      </c>
      <c r="F402" s="241">
        <v>1425</v>
      </c>
      <c r="G402" s="241">
        <v>573.8</v>
      </c>
      <c r="H402" s="316">
        <f t="shared" si="8"/>
        <v>40.26666666666666</v>
      </c>
    </row>
    <row r="403" spans="1:8" ht="15">
      <c r="A403" s="62"/>
      <c r="B403" s="57">
        <v>3631</v>
      </c>
      <c r="C403" s="57">
        <v>2133</v>
      </c>
      <c r="D403" s="57" t="s">
        <v>310</v>
      </c>
      <c r="E403" s="58">
        <v>0</v>
      </c>
      <c r="F403" s="241">
        <v>0</v>
      </c>
      <c r="G403" s="241">
        <v>2</v>
      </c>
      <c r="H403" s="316" t="e">
        <f t="shared" si="8"/>
        <v>#DIV/0!</v>
      </c>
    </row>
    <row r="404" spans="1:8" ht="15">
      <c r="A404" s="62"/>
      <c r="B404" s="57">
        <v>3632</v>
      </c>
      <c r="C404" s="57">
        <v>2111</v>
      </c>
      <c r="D404" s="57" t="s">
        <v>311</v>
      </c>
      <c r="E404" s="58">
        <v>500</v>
      </c>
      <c r="F404" s="241">
        <v>500</v>
      </c>
      <c r="G404" s="241">
        <v>812.6</v>
      </c>
      <c r="H404" s="316">
        <f t="shared" si="8"/>
        <v>162.52</v>
      </c>
    </row>
    <row r="405" spans="1:8" ht="15">
      <c r="A405" s="62"/>
      <c r="B405" s="57">
        <v>3632</v>
      </c>
      <c r="C405" s="57">
        <v>2132</v>
      </c>
      <c r="D405" s="57" t="s">
        <v>312</v>
      </c>
      <c r="E405" s="58">
        <v>20</v>
      </c>
      <c r="F405" s="241">
        <v>20</v>
      </c>
      <c r="G405" s="241">
        <v>20</v>
      </c>
      <c r="H405" s="316">
        <f t="shared" si="8"/>
        <v>100</v>
      </c>
    </row>
    <row r="406" spans="1:8" ht="15">
      <c r="A406" s="62"/>
      <c r="B406" s="57">
        <v>3632</v>
      </c>
      <c r="C406" s="57">
        <v>2133</v>
      </c>
      <c r="D406" s="57" t="s">
        <v>313</v>
      </c>
      <c r="E406" s="58">
        <v>5</v>
      </c>
      <c r="F406" s="241">
        <v>5</v>
      </c>
      <c r="G406" s="241">
        <v>5</v>
      </c>
      <c r="H406" s="316">
        <f t="shared" si="8"/>
        <v>100</v>
      </c>
    </row>
    <row r="407" spans="1:8" ht="15">
      <c r="A407" s="62"/>
      <c r="B407" s="57">
        <v>3632</v>
      </c>
      <c r="C407" s="57">
        <v>2324</v>
      </c>
      <c r="D407" s="57" t="s">
        <v>314</v>
      </c>
      <c r="E407" s="58">
        <v>0</v>
      </c>
      <c r="F407" s="241">
        <v>0</v>
      </c>
      <c r="G407" s="241">
        <v>25.4</v>
      </c>
      <c r="H407" s="316" t="e">
        <f t="shared" si="8"/>
        <v>#DIV/0!</v>
      </c>
    </row>
    <row r="408" spans="1:8" ht="15">
      <c r="A408" s="62"/>
      <c r="B408" s="57">
        <v>3632</v>
      </c>
      <c r="C408" s="57">
        <v>2329</v>
      </c>
      <c r="D408" s="57" t="s">
        <v>315</v>
      </c>
      <c r="E408" s="58">
        <v>50</v>
      </c>
      <c r="F408" s="241">
        <v>50</v>
      </c>
      <c r="G408" s="241">
        <v>50.8</v>
      </c>
      <c r="H408" s="316">
        <f t="shared" si="8"/>
        <v>101.6</v>
      </c>
    </row>
    <row r="409" spans="1:8" ht="15">
      <c r="A409" s="62"/>
      <c r="B409" s="57">
        <v>3634</v>
      </c>
      <c r="C409" s="57">
        <v>2132</v>
      </c>
      <c r="D409" s="57" t="s">
        <v>316</v>
      </c>
      <c r="E409" s="58">
        <v>4205</v>
      </c>
      <c r="F409" s="241">
        <v>4205</v>
      </c>
      <c r="G409" s="241">
        <v>4046.9</v>
      </c>
      <c r="H409" s="316">
        <f t="shared" si="8"/>
        <v>96.24019024970274</v>
      </c>
    </row>
    <row r="410" spans="1:8" ht="15" hidden="1">
      <c r="A410" s="62"/>
      <c r="B410" s="57">
        <v>3636</v>
      </c>
      <c r="C410" s="57">
        <v>2131</v>
      </c>
      <c r="D410" s="57" t="s">
        <v>317</v>
      </c>
      <c r="E410" s="58"/>
      <c r="F410" s="241"/>
      <c r="G410" s="241"/>
      <c r="H410" s="316" t="e">
        <f t="shared" si="8"/>
        <v>#DIV/0!</v>
      </c>
    </row>
    <row r="411" spans="1:8" ht="15">
      <c r="A411" s="60"/>
      <c r="B411" s="57">
        <v>3639</v>
      </c>
      <c r="C411" s="57">
        <v>2111</v>
      </c>
      <c r="D411" s="57" t="s">
        <v>318</v>
      </c>
      <c r="E411" s="61">
        <v>0</v>
      </c>
      <c r="F411" s="241">
        <v>0</v>
      </c>
      <c r="G411" s="241">
        <v>7.8</v>
      </c>
      <c r="H411" s="316" t="e">
        <f t="shared" si="8"/>
        <v>#DIV/0!</v>
      </c>
    </row>
    <row r="412" spans="1:8" ht="15">
      <c r="A412" s="62"/>
      <c r="B412" s="57">
        <v>3639</v>
      </c>
      <c r="C412" s="57">
        <v>2119</v>
      </c>
      <c r="D412" s="57" t="s">
        <v>319</v>
      </c>
      <c r="E412" s="58">
        <v>200</v>
      </c>
      <c r="F412" s="241">
        <v>200</v>
      </c>
      <c r="G412" s="241">
        <v>2061.5</v>
      </c>
      <c r="H412" s="316">
        <f t="shared" si="8"/>
        <v>1030.75</v>
      </c>
    </row>
    <row r="413" spans="1:8" ht="15">
      <c r="A413" s="57"/>
      <c r="B413" s="57">
        <v>3639</v>
      </c>
      <c r="C413" s="57">
        <v>2131</v>
      </c>
      <c r="D413" s="57" t="s">
        <v>320</v>
      </c>
      <c r="E413" s="58">
        <v>2300</v>
      </c>
      <c r="F413" s="241">
        <v>2300</v>
      </c>
      <c r="G413" s="241">
        <v>2058.9</v>
      </c>
      <c r="H413" s="316">
        <f t="shared" si="8"/>
        <v>89.51739130434783</v>
      </c>
    </row>
    <row r="414" spans="1:8" ht="15">
      <c r="A414" s="57"/>
      <c r="B414" s="57">
        <v>3639</v>
      </c>
      <c r="C414" s="57">
        <v>2132</v>
      </c>
      <c r="D414" s="57" t="s">
        <v>321</v>
      </c>
      <c r="E414" s="58">
        <v>27</v>
      </c>
      <c r="F414" s="241">
        <v>27</v>
      </c>
      <c r="G414" s="241">
        <v>25.9</v>
      </c>
      <c r="H414" s="316">
        <f t="shared" si="8"/>
        <v>95.92592592592592</v>
      </c>
    </row>
    <row r="415" spans="1:8" ht="15" customHeight="1">
      <c r="A415" s="57"/>
      <c r="B415" s="57">
        <v>3639</v>
      </c>
      <c r="C415" s="57">
        <v>2212</v>
      </c>
      <c r="D415" s="57" t="s">
        <v>169</v>
      </c>
      <c r="E415" s="58">
        <v>334</v>
      </c>
      <c r="F415" s="241">
        <v>334</v>
      </c>
      <c r="G415" s="241">
        <v>267</v>
      </c>
      <c r="H415" s="316">
        <f t="shared" si="8"/>
        <v>79.94011976047905</v>
      </c>
    </row>
    <row r="416" spans="1:8" ht="15">
      <c r="A416" s="57"/>
      <c r="B416" s="57">
        <v>3639</v>
      </c>
      <c r="C416" s="57">
        <v>2324</v>
      </c>
      <c r="D416" s="57" t="s">
        <v>72</v>
      </c>
      <c r="E416" s="58">
        <v>267</v>
      </c>
      <c r="F416" s="241">
        <v>267</v>
      </c>
      <c r="G416" s="241">
        <v>274.4</v>
      </c>
      <c r="H416" s="316">
        <f t="shared" si="8"/>
        <v>102.77153558052434</v>
      </c>
    </row>
    <row r="417" spans="1:8" ht="15" hidden="1">
      <c r="A417" s="57"/>
      <c r="B417" s="57">
        <v>3639</v>
      </c>
      <c r="C417" s="57">
        <v>2328</v>
      </c>
      <c r="D417" s="57" t="s">
        <v>322</v>
      </c>
      <c r="E417" s="58"/>
      <c r="F417" s="241"/>
      <c r="G417" s="241"/>
      <c r="H417" s="316" t="e">
        <f t="shared" si="8"/>
        <v>#DIV/0!</v>
      </c>
    </row>
    <row r="418" spans="1:8" ht="15" customHeight="1" hidden="1">
      <c r="A418" s="81"/>
      <c r="B418" s="81">
        <v>3639</v>
      </c>
      <c r="C418" s="81">
        <v>2329</v>
      </c>
      <c r="D418" s="81" t="s">
        <v>73</v>
      </c>
      <c r="E418" s="58"/>
      <c r="F418" s="241"/>
      <c r="G418" s="241"/>
      <c r="H418" s="316" t="e">
        <f t="shared" si="8"/>
        <v>#DIV/0!</v>
      </c>
    </row>
    <row r="419" spans="1:8" ht="15">
      <c r="A419" s="57"/>
      <c r="B419" s="57">
        <v>3639</v>
      </c>
      <c r="C419" s="57">
        <v>3111</v>
      </c>
      <c r="D419" s="57" t="s">
        <v>323</v>
      </c>
      <c r="E419" s="58">
        <v>1087</v>
      </c>
      <c r="F419" s="241">
        <v>1087</v>
      </c>
      <c r="G419" s="241">
        <v>1117.9</v>
      </c>
      <c r="H419" s="316">
        <f t="shared" si="8"/>
        <v>102.84268629254831</v>
      </c>
    </row>
    <row r="420" spans="1:8" ht="15">
      <c r="A420" s="57"/>
      <c r="B420" s="57">
        <v>3639</v>
      </c>
      <c r="C420" s="57">
        <v>3112</v>
      </c>
      <c r="D420" s="57" t="s">
        <v>324</v>
      </c>
      <c r="E420" s="58">
        <v>0</v>
      </c>
      <c r="F420" s="241">
        <v>0</v>
      </c>
      <c r="G420" s="241">
        <v>26.4</v>
      </c>
      <c r="H420" s="316" t="e">
        <f t="shared" si="8"/>
        <v>#DIV/0!</v>
      </c>
    </row>
    <row r="421" spans="1:8" ht="15" customHeight="1" hidden="1">
      <c r="A421" s="81"/>
      <c r="B421" s="81">
        <v>6310</v>
      </c>
      <c r="C421" s="81">
        <v>2141</v>
      </c>
      <c r="D421" s="81" t="s">
        <v>325</v>
      </c>
      <c r="E421" s="58">
        <v>0</v>
      </c>
      <c r="F421" s="241">
        <v>0</v>
      </c>
      <c r="G421" s="241"/>
      <c r="H421" s="316" t="e">
        <f t="shared" si="8"/>
        <v>#DIV/0!</v>
      </c>
    </row>
    <row r="422" spans="1:8" ht="15" customHeight="1">
      <c r="A422" s="81"/>
      <c r="B422" s="81">
        <v>6409</v>
      </c>
      <c r="C422" s="81">
        <v>2328</v>
      </c>
      <c r="D422" s="81" t="s">
        <v>326</v>
      </c>
      <c r="E422" s="58">
        <v>0</v>
      </c>
      <c r="F422" s="241">
        <v>0</v>
      </c>
      <c r="G422" s="241">
        <v>0</v>
      </c>
      <c r="H422" s="316" t="e">
        <f t="shared" si="8"/>
        <v>#DIV/0!</v>
      </c>
    </row>
    <row r="423" spans="1:8" ht="15.75" customHeight="1" thickBot="1">
      <c r="A423" s="121"/>
      <c r="B423" s="121"/>
      <c r="C423" s="121"/>
      <c r="D423" s="121"/>
      <c r="E423" s="122"/>
      <c r="F423" s="261"/>
      <c r="G423" s="261"/>
      <c r="H423" s="326"/>
    </row>
    <row r="424" spans="1:8" s="70" customFormat="1" ht="22.5" customHeight="1" thickBot="1" thickTop="1">
      <c r="A424" s="103"/>
      <c r="B424" s="103"/>
      <c r="C424" s="103"/>
      <c r="D424" s="104" t="s">
        <v>327</v>
      </c>
      <c r="E424" s="105">
        <f>SUM(E388:E423)</f>
        <v>31780</v>
      </c>
      <c r="F424" s="252">
        <f>SUM(F388:F423)</f>
        <v>31780</v>
      </c>
      <c r="G424" s="252">
        <f>SUM(G388:G423)</f>
        <v>33121.700000000004</v>
      </c>
      <c r="H424" s="318">
        <f>(G424/F424)*100</f>
        <v>104.22183763373192</v>
      </c>
    </row>
    <row r="425" spans="1:8" ht="15" customHeight="1">
      <c r="A425" s="70"/>
      <c r="B425" s="90"/>
      <c r="C425" s="90"/>
      <c r="D425" s="90"/>
      <c r="E425" s="119"/>
      <c r="F425" s="259"/>
      <c r="G425" s="259"/>
      <c r="H425" s="325"/>
    </row>
    <row r="426" spans="1:8" ht="15" customHeight="1" hidden="1">
      <c r="A426" s="70"/>
      <c r="B426" s="90"/>
      <c r="C426" s="90"/>
      <c r="D426" s="90"/>
      <c r="E426" s="119"/>
      <c r="F426" s="259"/>
      <c r="G426" s="259"/>
      <c r="H426" s="325"/>
    </row>
    <row r="427" spans="1:8" ht="15" customHeight="1" hidden="1">
      <c r="A427" s="70"/>
      <c r="B427" s="90"/>
      <c r="C427" s="90"/>
      <c r="D427" s="90"/>
      <c r="E427" s="119"/>
      <c r="F427" s="259"/>
      <c r="G427" s="259"/>
      <c r="H427" s="325"/>
    </row>
    <row r="428" spans="1:8" ht="15" customHeight="1" hidden="1">
      <c r="A428" s="70"/>
      <c r="B428" s="90"/>
      <c r="C428" s="90"/>
      <c r="D428" s="90"/>
      <c r="E428" s="119"/>
      <c r="F428" s="259"/>
      <c r="G428" s="233"/>
      <c r="H428" s="309"/>
    </row>
    <row r="429" spans="1:8" ht="15" customHeight="1" hidden="1">
      <c r="A429" s="70"/>
      <c r="B429" s="90"/>
      <c r="C429" s="90"/>
      <c r="D429" s="90"/>
      <c r="E429" s="119"/>
      <c r="F429" s="259"/>
      <c r="G429" s="259"/>
      <c r="H429" s="325"/>
    </row>
    <row r="430" spans="1:8" ht="15" customHeight="1">
      <c r="A430" s="70"/>
      <c r="B430" s="90"/>
      <c r="C430" s="90"/>
      <c r="D430" s="90"/>
      <c r="E430" s="119"/>
      <c r="F430" s="259"/>
      <c r="G430" s="259"/>
      <c r="H430" s="325"/>
    </row>
    <row r="431" spans="1:8" ht="15" customHeight="1" thickBot="1">
      <c r="A431" s="70"/>
      <c r="B431" s="90"/>
      <c r="C431" s="90"/>
      <c r="D431" s="90"/>
      <c r="E431" s="119"/>
      <c r="F431" s="259"/>
      <c r="G431" s="259"/>
      <c r="H431" s="325"/>
    </row>
    <row r="432" spans="1:8" ht="15.75">
      <c r="A432" s="48" t="s">
        <v>27</v>
      </c>
      <c r="B432" s="48" t="s">
        <v>28</v>
      </c>
      <c r="C432" s="48" t="s">
        <v>29</v>
      </c>
      <c r="D432" s="49" t="s">
        <v>30</v>
      </c>
      <c r="E432" s="50" t="s">
        <v>31</v>
      </c>
      <c r="F432" s="237" t="s">
        <v>31</v>
      </c>
      <c r="G432" s="237" t="s">
        <v>8</v>
      </c>
      <c r="H432" s="313" t="s">
        <v>32</v>
      </c>
    </row>
    <row r="433" spans="1:8" ht="15.75" customHeight="1" thickBot="1">
      <c r="A433" s="51"/>
      <c r="B433" s="51"/>
      <c r="C433" s="51"/>
      <c r="D433" s="52"/>
      <c r="E433" s="53" t="s">
        <v>33</v>
      </c>
      <c r="F433" s="238" t="s">
        <v>34</v>
      </c>
      <c r="G433" s="239" t="s">
        <v>35</v>
      </c>
      <c r="H433" s="314" t="s">
        <v>11</v>
      </c>
    </row>
    <row r="434" spans="1:8" ht="16.5" thickTop="1">
      <c r="A434" s="54">
        <v>8888</v>
      </c>
      <c r="B434" s="54"/>
      <c r="C434" s="54"/>
      <c r="D434" s="55"/>
      <c r="E434" s="56"/>
      <c r="F434" s="240"/>
      <c r="G434" s="240"/>
      <c r="H434" s="315"/>
    </row>
    <row r="435" spans="1:8" ht="15">
      <c r="A435" s="57"/>
      <c r="B435" s="57">
        <v>6171</v>
      </c>
      <c r="C435" s="57">
        <v>2329</v>
      </c>
      <c r="D435" s="57" t="s">
        <v>328</v>
      </c>
      <c r="E435" s="58">
        <v>0</v>
      </c>
      <c r="F435" s="241">
        <v>0</v>
      </c>
      <c r="G435" s="241">
        <v>0</v>
      </c>
      <c r="H435" s="316" t="e">
        <f>(G435/F435)*100</f>
        <v>#DIV/0!</v>
      </c>
    </row>
    <row r="436" spans="1:8" ht="15">
      <c r="A436" s="57"/>
      <c r="B436" s="57"/>
      <c r="C436" s="57"/>
      <c r="D436" s="57" t="s">
        <v>329</v>
      </c>
      <c r="E436" s="58"/>
      <c r="F436" s="241"/>
      <c r="G436" s="241"/>
      <c r="H436" s="316"/>
    </row>
    <row r="437" spans="1:8" ht="15.75" thickBot="1">
      <c r="A437" s="100"/>
      <c r="B437" s="100"/>
      <c r="C437" s="100"/>
      <c r="D437" s="100" t="s">
        <v>330</v>
      </c>
      <c r="E437" s="101"/>
      <c r="F437" s="251"/>
      <c r="G437" s="251"/>
      <c r="H437" s="322"/>
    </row>
    <row r="438" spans="1:8" s="70" customFormat="1" ht="22.5" customHeight="1" thickBot="1" thickTop="1">
      <c r="A438" s="103"/>
      <c r="B438" s="103"/>
      <c r="C438" s="103"/>
      <c r="D438" s="104" t="s">
        <v>331</v>
      </c>
      <c r="E438" s="105">
        <f>SUM(E435:E436)</f>
        <v>0</v>
      </c>
      <c r="F438" s="252">
        <f>SUM(F435:F436)</f>
        <v>0</v>
      </c>
      <c r="G438" s="252">
        <f>SUM(G435:G436)</f>
        <v>0</v>
      </c>
      <c r="H438" s="318" t="e">
        <f>(G438/F438)*100</f>
        <v>#DIV/0!</v>
      </c>
    </row>
    <row r="439" spans="1:8" ht="15">
      <c r="A439" s="70"/>
      <c r="B439" s="90"/>
      <c r="C439" s="90"/>
      <c r="D439" s="90"/>
      <c r="E439" s="119"/>
      <c r="F439" s="259"/>
      <c r="G439" s="259"/>
      <c r="H439" s="325"/>
    </row>
    <row r="440" spans="1:8" ht="15" hidden="1">
      <c r="A440" s="70"/>
      <c r="B440" s="90"/>
      <c r="C440" s="90"/>
      <c r="D440" s="90"/>
      <c r="E440" s="119"/>
      <c r="F440" s="259"/>
      <c r="G440" s="259"/>
      <c r="H440" s="325"/>
    </row>
    <row r="441" spans="1:8" ht="15" hidden="1">
      <c r="A441" s="70"/>
      <c r="B441" s="90"/>
      <c r="C441" s="90"/>
      <c r="D441" s="90"/>
      <c r="E441" s="119"/>
      <c r="F441" s="259"/>
      <c r="G441" s="259"/>
      <c r="H441" s="325"/>
    </row>
    <row r="442" spans="1:8" ht="15" hidden="1">
      <c r="A442" s="70"/>
      <c r="B442" s="90"/>
      <c r="C442" s="90"/>
      <c r="D442" s="90"/>
      <c r="E442" s="119"/>
      <c r="F442" s="259"/>
      <c r="G442" s="259"/>
      <c r="H442" s="325"/>
    </row>
    <row r="443" spans="1:8" ht="15" hidden="1">
      <c r="A443" s="70"/>
      <c r="B443" s="90"/>
      <c r="C443" s="90"/>
      <c r="D443" s="90"/>
      <c r="E443" s="119"/>
      <c r="F443" s="259"/>
      <c r="G443" s="259"/>
      <c r="H443" s="325"/>
    </row>
    <row r="444" spans="1:8" ht="15" hidden="1">
      <c r="A444" s="70"/>
      <c r="B444" s="90"/>
      <c r="C444" s="90"/>
      <c r="D444" s="90"/>
      <c r="E444" s="119"/>
      <c r="F444" s="259"/>
      <c r="G444" s="259"/>
      <c r="H444" s="325"/>
    </row>
    <row r="445" spans="1:8" ht="15" customHeight="1">
      <c r="A445" s="70"/>
      <c r="B445" s="90"/>
      <c r="C445" s="90"/>
      <c r="D445" s="90"/>
      <c r="E445" s="119"/>
      <c r="F445" s="259"/>
      <c r="G445" s="259"/>
      <c r="H445" s="325"/>
    </row>
    <row r="446" spans="1:8" ht="15" customHeight="1" thickBot="1">
      <c r="A446" s="70"/>
      <c r="B446" s="70"/>
      <c r="C446" s="70"/>
      <c r="D446" s="70"/>
      <c r="E446" s="71"/>
      <c r="F446" s="246"/>
      <c r="G446" s="246"/>
      <c r="H446" s="319"/>
    </row>
    <row r="447" spans="1:8" ht="15.75">
      <c r="A447" s="48" t="s">
        <v>27</v>
      </c>
      <c r="B447" s="48" t="s">
        <v>28</v>
      </c>
      <c r="C447" s="48" t="s">
        <v>29</v>
      </c>
      <c r="D447" s="49" t="s">
        <v>30</v>
      </c>
      <c r="E447" s="50" t="s">
        <v>31</v>
      </c>
      <c r="F447" s="237" t="s">
        <v>31</v>
      </c>
      <c r="G447" s="237" t="s">
        <v>8</v>
      </c>
      <c r="H447" s="313" t="s">
        <v>32</v>
      </c>
    </row>
    <row r="448" spans="1:8" ht="15.75" customHeight="1" thickBot="1">
      <c r="A448" s="51"/>
      <c r="B448" s="51"/>
      <c r="C448" s="51"/>
      <c r="D448" s="52"/>
      <c r="E448" s="53" t="s">
        <v>33</v>
      </c>
      <c r="F448" s="238" t="s">
        <v>34</v>
      </c>
      <c r="G448" s="239" t="s">
        <v>35</v>
      </c>
      <c r="H448" s="314" t="s">
        <v>11</v>
      </c>
    </row>
    <row r="449" spans="1:8" s="70" customFormat="1" ht="30.75" customHeight="1" thickBot="1" thickTop="1">
      <c r="A449" s="104"/>
      <c r="B449" s="123"/>
      <c r="C449" s="124"/>
      <c r="D449" s="125" t="s">
        <v>332</v>
      </c>
      <c r="E449" s="126">
        <f>SUM(E54,E130,E181,E234,E261,E293,E317,E337,E376,E424,E438)</f>
        <v>439083</v>
      </c>
      <c r="F449" s="262">
        <f>SUM(F54,F130,F181,F234,F261,F293,F317,F337,F376,F424,F438)</f>
        <v>466558.6</v>
      </c>
      <c r="G449" s="262">
        <f>SUM(G54,G130,G181,G234,G261,G293,G317,G337,G376,G424,G438)</f>
        <v>422274.7</v>
      </c>
      <c r="H449" s="327">
        <f>(G449/F449)*100</f>
        <v>90.50839487258408</v>
      </c>
    </row>
    <row r="450" spans="1:8" ht="15" customHeight="1">
      <c r="A450" s="45"/>
      <c r="B450" s="127"/>
      <c r="C450" s="128"/>
      <c r="D450" s="129"/>
      <c r="E450" s="130"/>
      <c r="F450" s="263"/>
      <c r="G450" s="263"/>
      <c r="H450" s="328"/>
    </row>
    <row r="451" spans="1:8" ht="15" customHeight="1" hidden="1">
      <c r="A451" s="45"/>
      <c r="B451" s="127"/>
      <c r="C451" s="128"/>
      <c r="D451" s="129"/>
      <c r="E451" s="130"/>
      <c r="F451" s="263"/>
      <c r="G451" s="263"/>
      <c r="H451" s="328"/>
    </row>
    <row r="452" spans="1:8" ht="12.75" customHeight="1" hidden="1">
      <c r="A452" s="45"/>
      <c r="B452" s="127"/>
      <c r="C452" s="128"/>
      <c r="D452" s="129"/>
      <c r="E452" s="130"/>
      <c r="F452" s="263"/>
      <c r="G452" s="263"/>
      <c r="H452" s="328"/>
    </row>
    <row r="453" spans="1:8" ht="12.75" customHeight="1" hidden="1">
      <c r="A453" s="45"/>
      <c r="B453" s="127"/>
      <c r="C453" s="128"/>
      <c r="D453" s="129"/>
      <c r="E453" s="130"/>
      <c r="F453" s="263"/>
      <c r="G453" s="263"/>
      <c r="H453" s="328"/>
    </row>
    <row r="454" spans="1:8" ht="12.75" customHeight="1" hidden="1">
      <c r="A454" s="45"/>
      <c r="B454" s="127"/>
      <c r="C454" s="128"/>
      <c r="D454" s="129"/>
      <c r="E454" s="130"/>
      <c r="F454" s="263"/>
      <c r="G454" s="263"/>
      <c r="H454" s="328"/>
    </row>
    <row r="455" spans="1:8" ht="12.75" customHeight="1" hidden="1">
      <c r="A455" s="45"/>
      <c r="B455" s="127"/>
      <c r="C455" s="128"/>
      <c r="D455" s="129"/>
      <c r="E455" s="130"/>
      <c r="F455" s="263"/>
      <c r="G455" s="263"/>
      <c r="H455" s="328"/>
    </row>
    <row r="456" spans="1:8" ht="12.75" customHeight="1" hidden="1">
      <c r="A456" s="45"/>
      <c r="B456" s="127"/>
      <c r="C456" s="128"/>
      <c r="D456" s="129"/>
      <c r="E456" s="130"/>
      <c r="F456" s="263"/>
      <c r="G456" s="263"/>
      <c r="H456" s="328"/>
    </row>
    <row r="457" spans="1:8" ht="12.75" customHeight="1" hidden="1">
      <c r="A457" s="45"/>
      <c r="B457" s="127"/>
      <c r="C457" s="128"/>
      <c r="D457" s="129"/>
      <c r="E457" s="130"/>
      <c r="F457" s="263"/>
      <c r="G457" s="263"/>
      <c r="H457" s="328"/>
    </row>
    <row r="458" spans="1:8" ht="15" customHeight="1">
      <c r="A458" s="45"/>
      <c r="B458" s="127"/>
      <c r="C458" s="128"/>
      <c r="D458" s="129"/>
      <c r="E458" s="130"/>
      <c r="F458" s="263"/>
      <c r="G458" s="263"/>
      <c r="H458" s="328"/>
    </row>
    <row r="459" spans="1:8" ht="15" customHeight="1" thickBot="1">
      <c r="A459" s="45"/>
      <c r="B459" s="127"/>
      <c r="C459" s="128"/>
      <c r="D459" s="129"/>
      <c r="E459" s="131"/>
      <c r="F459" s="264"/>
      <c r="G459" s="264"/>
      <c r="H459" s="329"/>
    </row>
    <row r="460" spans="1:8" ht="15.75">
      <c r="A460" s="48" t="s">
        <v>27</v>
      </c>
      <c r="B460" s="48" t="s">
        <v>28</v>
      </c>
      <c r="C460" s="48" t="s">
        <v>29</v>
      </c>
      <c r="D460" s="49" t="s">
        <v>30</v>
      </c>
      <c r="E460" s="50" t="s">
        <v>31</v>
      </c>
      <c r="F460" s="237" t="s">
        <v>31</v>
      </c>
      <c r="G460" s="237" t="s">
        <v>8</v>
      </c>
      <c r="H460" s="313" t="s">
        <v>32</v>
      </c>
    </row>
    <row r="461" spans="1:8" ht="15.75" customHeight="1" thickBot="1">
      <c r="A461" s="51"/>
      <c r="B461" s="51"/>
      <c r="C461" s="51"/>
      <c r="D461" s="52"/>
      <c r="E461" s="53" t="s">
        <v>33</v>
      </c>
      <c r="F461" s="238" t="s">
        <v>34</v>
      </c>
      <c r="G461" s="239" t="s">
        <v>35</v>
      </c>
      <c r="H461" s="314" t="s">
        <v>11</v>
      </c>
    </row>
    <row r="462" spans="1:8" ht="16.5" customHeight="1" thickTop="1">
      <c r="A462" s="113">
        <v>110</v>
      </c>
      <c r="B462" s="113"/>
      <c r="C462" s="113"/>
      <c r="D462" s="132" t="s">
        <v>333</v>
      </c>
      <c r="E462" s="133"/>
      <c r="F462" s="265"/>
      <c r="G462" s="265"/>
      <c r="H462" s="330"/>
    </row>
    <row r="463" spans="1:8" ht="14.25" customHeight="1">
      <c r="A463" s="134"/>
      <c r="B463" s="134"/>
      <c r="C463" s="134"/>
      <c r="D463" s="45"/>
      <c r="E463" s="133"/>
      <c r="F463" s="265"/>
      <c r="G463" s="265"/>
      <c r="H463" s="330"/>
    </row>
    <row r="464" spans="1:8" ht="15" customHeight="1">
      <c r="A464" s="57"/>
      <c r="B464" s="57"/>
      <c r="C464" s="57">
        <v>8115</v>
      </c>
      <c r="D464" s="60" t="s">
        <v>334</v>
      </c>
      <c r="E464" s="135">
        <v>5040</v>
      </c>
      <c r="F464" s="266">
        <v>33972</v>
      </c>
      <c r="G464" s="266">
        <v>-50447</v>
      </c>
      <c r="H464" s="316">
        <f aca="true" t="shared" si="9" ref="H464:H470">(G464/F464)*100</f>
        <v>-148.49582008713057</v>
      </c>
    </row>
    <row r="465" spans="1:8" ht="15" hidden="1">
      <c r="A465" s="57"/>
      <c r="B465" s="57"/>
      <c r="C465" s="57">
        <v>8123</v>
      </c>
      <c r="D465" s="136" t="s">
        <v>335</v>
      </c>
      <c r="E465" s="63"/>
      <c r="F465" s="242"/>
      <c r="G465" s="242"/>
      <c r="H465" s="316" t="e">
        <f t="shared" si="9"/>
        <v>#DIV/0!</v>
      </c>
    </row>
    <row r="466" spans="1:8" ht="15" hidden="1">
      <c r="A466" s="57"/>
      <c r="B466" s="57"/>
      <c r="C466" s="57">
        <v>8123</v>
      </c>
      <c r="D466" s="136" t="s">
        <v>336</v>
      </c>
      <c r="E466" s="63">
        <v>0</v>
      </c>
      <c r="F466" s="242">
        <v>0</v>
      </c>
      <c r="G466" s="266"/>
      <c r="H466" s="316" t="e">
        <f t="shared" si="9"/>
        <v>#DIV/0!</v>
      </c>
    </row>
    <row r="467" spans="1:8" ht="14.25" customHeight="1">
      <c r="A467" s="57"/>
      <c r="B467" s="57"/>
      <c r="C467" s="57">
        <v>8124</v>
      </c>
      <c r="D467" s="60" t="s">
        <v>337</v>
      </c>
      <c r="E467" s="58">
        <v>-5040</v>
      </c>
      <c r="F467" s="241">
        <v>-5040</v>
      </c>
      <c r="G467" s="241">
        <v>-4200</v>
      </c>
      <c r="H467" s="316">
        <f t="shared" si="9"/>
        <v>83.33333333333334</v>
      </c>
    </row>
    <row r="468" spans="1:8" ht="15" customHeight="1" hidden="1">
      <c r="A468" s="65"/>
      <c r="B468" s="65"/>
      <c r="C468" s="65">
        <v>8902</v>
      </c>
      <c r="D468" s="137" t="s">
        <v>338</v>
      </c>
      <c r="E468" s="66"/>
      <c r="F468" s="244"/>
      <c r="G468" s="244"/>
      <c r="H468" s="316" t="e">
        <f t="shared" si="9"/>
        <v>#DIV/0!</v>
      </c>
    </row>
    <row r="469" spans="1:8" ht="14.25" customHeight="1" hidden="1">
      <c r="A469" s="57"/>
      <c r="B469" s="57"/>
      <c r="C469" s="57">
        <v>8905</v>
      </c>
      <c r="D469" s="60" t="s">
        <v>339</v>
      </c>
      <c r="E469" s="58"/>
      <c r="F469" s="241"/>
      <c r="G469" s="241"/>
      <c r="H469" s="316" t="e">
        <f t="shared" si="9"/>
        <v>#DIV/0!</v>
      </c>
    </row>
    <row r="470" spans="1:8" ht="15" customHeight="1" thickBot="1">
      <c r="A470" s="100"/>
      <c r="B470" s="100"/>
      <c r="C470" s="100">
        <v>8901</v>
      </c>
      <c r="D470" s="99" t="s">
        <v>340</v>
      </c>
      <c r="E470" s="101">
        <v>0</v>
      </c>
      <c r="F470" s="251">
        <v>0</v>
      </c>
      <c r="G470" s="251">
        <v>6.9</v>
      </c>
      <c r="H470" s="322" t="e">
        <f t="shared" si="9"/>
        <v>#DIV/0!</v>
      </c>
    </row>
    <row r="471" spans="1:8" s="70" customFormat="1" ht="22.5" customHeight="1" thickBot="1" thickTop="1">
      <c r="A471" s="103"/>
      <c r="B471" s="103"/>
      <c r="C471" s="103"/>
      <c r="D471" s="138" t="s">
        <v>341</v>
      </c>
      <c r="E471" s="105">
        <f>SUM(E464:E470)</f>
        <v>0</v>
      </c>
      <c r="F471" s="252">
        <f>SUM(F464:F470)</f>
        <v>28932</v>
      </c>
      <c r="G471" s="252">
        <f>SUM(G464:G470)</f>
        <v>-54640.1</v>
      </c>
      <c r="H471" s="318">
        <f>(G471/F471)*100</f>
        <v>-188.85697497580534</v>
      </c>
    </row>
    <row r="472" spans="1:8" s="70" customFormat="1" ht="22.5" customHeight="1">
      <c r="A472" s="90"/>
      <c r="B472" s="90"/>
      <c r="C472" s="90"/>
      <c r="D472" s="45"/>
      <c r="E472" s="91"/>
      <c r="F472" s="267"/>
      <c r="G472" s="247"/>
      <c r="H472" s="320"/>
    </row>
    <row r="473" spans="1:8" ht="15" customHeight="1">
      <c r="A473" s="70" t="s">
        <v>342</v>
      </c>
      <c r="B473" s="70"/>
      <c r="C473" s="70"/>
      <c r="D473" s="45"/>
      <c r="E473" s="91"/>
      <c r="F473" s="267"/>
      <c r="G473" s="247"/>
      <c r="H473" s="320"/>
    </row>
    <row r="474" spans="1:8" ht="15">
      <c r="A474" s="90"/>
      <c r="B474" s="70"/>
      <c r="C474" s="90"/>
      <c r="D474" s="70"/>
      <c r="E474" s="71"/>
      <c r="F474" s="268"/>
      <c r="G474" s="246"/>
      <c r="H474" s="319"/>
    </row>
    <row r="475" spans="1:8" ht="15">
      <c r="A475" s="90"/>
      <c r="B475" s="90"/>
      <c r="C475" s="90"/>
      <c r="D475" s="70"/>
      <c r="E475" s="71"/>
      <c r="F475" s="246"/>
      <c r="G475" s="246"/>
      <c r="H475" s="319"/>
    </row>
    <row r="476" spans="1:8" ht="15" hidden="1">
      <c r="A476" s="139"/>
      <c r="B476" s="139"/>
      <c r="C476" s="139"/>
      <c r="D476" s="140" t="s">
        <v>343</v>
      </c>
      <c r="E476" s="141" t="e">
        <f>SUM(#REF!,#REF!,#REF!,#REF!,E331,E363,#REF!)</f>
        <v>#REF!</v>
      </c>
      <c r="F476" s="269"/>
      <c r="G476" s="269"/>
      <c r="H476" s="331"/>
    </row>
    <row r="477" spans="1:8" ht="15">
      <c r="A477" s="139"/>
      <c r="B477" s="139"/>
      <c r="C477" s="139"/>
      <c r="D477" s="142" t="s">
        <v>344</v>
      </c>
      <c r="E477" s="143">
        <f>E449+E471</f>
        <v>439083</v>
      </c>
      <c r="F477" s="270">
        <f>F449+F471</f>
        <v>495490.6</v>
      </c>
      <c r="G477" s="270">
        <f>G449+G471</f>
        <v>367634.60000000003</v>
      </c>
      <c r="H477" s="316">
        <f>(G477/F477)*100</f>
        <v>74.19607960272103</v>
      </c>
    </row>
    <row r="478" spans="1:8" ht="15" hidden="1">
      <c r="A478" s="139"/>
      <c r="B478" s="139"/>
      <c r="C478" s="139"/>
      <c r="D478" s="142" t="s">
        <v>345</v>
      </c>
      <c r="E478" s="143"/>
      <c r="F478" s="270"/>
      <c r="G478" s="270"/>
      <c r="H478" s="332"/>
    </row>
    <row r="479" spans="1:8" ht="15" hidden="1">
      <c r="A479" s="139"/>
      <c r="B479" s="139"/>
      <c r="C479" s="139"/>
      <c r="D479" s="139" t="s">
        <v>346</v>
      </c>
      <c r="E479" s="144" t="e">
        <f>SUM(E334,E395,E402,E419,#REF!)</f>
        <v>#REF!</v>
      </c>
      <c r="F479" s="271"/>
      <c r="G479" s="271"/>
      <c r="H479" s="333"/>
    </row>
    <row r="480" spans="1:8" ht="15" hidden="1">
      <c r="A480" s="140"/>
      <c r="B480" s="140"/>
      <c r="C480" s="140"/>
      <c r="D480" s="140" t="s">
        <v>347</v>
      </c>
      <c r="E480" s="141"/>
      <c r="F480" s="269"/>
      <c r="G480" s="269"/>
      <c r="H480" s="331"/>
    </row>
    <row r="481" spans="1:8" ht="15" hidden="1">
      <c r="A481" s="140"/>
      <c r="B481" s="140"/>
      <c r="C481" s="140"/>
      <c r="D481" s="140" t="s">
        <v>346</v>
      </c>
      <c r="E481" s="141"/>
      <c r="F481" s="269"/>
      <c r="G481" s="269"/>
      <c r="H481" s="331"/>
    </row>
    <row r="482" spans="1:8" ht="15" hidden="1">
      <c r="A482" s="140"/>
      <c r="B482" s="140"/>
      <c r="C482" s="140"/>
      <c r="D482" s="140"/>
      <c r="E482" s="141"/>
      <c r="F482" s="269"/>
      <c r="G482" s="269"/>
      <c r="H482" s="331"/>
    </row>
    <row r="483" spans="1:8" ht="15" hidden="1">
      <c r="A483" s="140"/>
      <c r="B483" s="140"/>
      <c r="C483" s="140"/>
      <c r="D483" s="140" t="s">
        <v>348</v>
      </c>
      <c r="E483" s="141"/>
      <c r="F483" s="269"/>
      <c r="G483" s="269"/>
      <c r="H483" s="331"/>
    </row>
    <row r="484" spans="1:8" ht="15" hidden="1">
      <c r="A484" s="140"/>
      <c r="B484" s="140"/>
      <c r="C484" s="140"/>
      <c r="D484" s="140" t="s">
        <v>349</v>
      </c>
      <c r="E484" s="141"/>
      <c r="F484" s="269"/>
      <c r="G484" s="269"/>
      <c r="H484" s="331"/>
    </row>
    <row r="485" spans="1:8" ht="15" hidden="1">
      <c r="A485" s="140"/>
      <c r="B485" s="140"/>
      <c r="C485" s="140"/>
      <c r="D485" s="140" t="s">
        <v>350</v>
      </c>
      <c r="E485" s="141" t="e">
        <f>SUM(#REF!,E9,#REF!,#REF!,#REF!,E190,E245,E246,E247,E248,E249,#REF!,E279,E281,E332,E346,E347,E348,E349,E350,E351,#REF!,#REF!,E357,E359,E360,E361)</f>
        <v>#REF!</v>
      </c>
      <c r="F485" s="269"/>
      <c r="G485" s="269"/>
      <c r="H485" s="331"/>
    </row>
    <row r="486" spans="1:8" ht="15.75" hidden="1">
      <c r="A486" s="140"/>
      <c r="B486" s="140"/>
      <c r="C486" s="140"/>
      <c r="D486" s="145" t="s">
        <v>351</v>
      </c>
      <c r="E486" s="146">
        <v>0</v>
      </c>
      <c r="F486" s="272"/>
      <c r="G486" s="272"/>
      <c r="H486" s="334"/>
    </row>
    <row r="487" spans="1:8" ht="15" hidden="1">
      <c r="A487" s="140"/>
      <c r="B487" s="140"/>
      <c r="C487" s="140"/>
      <c r="D487" s="140"/>
      <c r="E487" s="141"/>
      <c r="F487" s="269"/>
      <c r="G487" s="269"/>
      <c r="H487" s="331"/>
    </row>
    <row r="488" spans="1:8" ht="15" hidden="1">
      <c r="A488" s="140"/>
      <c r="B488" s="140"/>
      <c r="C488" s="140"/>
      <c r="D488" s="140"/>
      <c r="E488" s="141"/>
      <c r="F488" s="269"/>
      <c r="G488" s="269"/>
      <c r="H488" s="331"/>
    </row>
    <row r="489" spans="1:8" ht="15">
      <c r="A489" s="140"/>
      <c r="B489" s="140"/>
      <c r="C489" s="140"/>
      <c r="D489" s="140"/>
      <c r="E489" s="141"/>
      <c r="F489" s="269"/>
      <c r="G489" s="269"/>
      <c r="H489" s="331"/>
    </row>
    <row r="490" spans="1:8" ht="15">
      <c r="A490" s="140"/>
      <c r="B490" s="140"/>
      <c r="C490" s="140"/>
      <c r="D490" s="140"/>
      <c r="E490" s="141"/>
      <c r="F490" s="269"/>
      <c r="G490" s="269"/>
      <c r="H490" s="331"/>
    </row>
    <row r="491" spans="1:8" ht="15.75" hidden="1">
      <c r="A491" s="140"/>
      <c r="B491" s="140"/>
      <c r="C491" s="140"/>
      <c r="D491" s="140" t="s">
        <v>347</v>
      </c>
      <c r="E491" s="146" t="e">
        <f>SUM(#REF!,E9,#REF!,#REF!,#REF!,E145,E190,E245,E246,E247,E248,E249,#REF!,E279,E280,E281,E331,E346,E347,E348,E349,E350,E351,#REF!,#REF!,E357,E359,E360,E361)</f>
        <v>#REF!</v>
      </c>
      <c r="F491" s="272" t="e">
        <f>SUM(#REF!,F9,#REF!,#REF!,#REF!,F145,F190,F245,F246,F247,F248,F249,#REF!,F279,F280,F281,F331,F346,F347,F348,F349,F350,F351,#REF!,#REF!,F357,F359,F360,F361)</f>
        <v>#REF!</v>
      </c>
      <c r="G491" s="272" t="e">
        <f>SUM(#REF!,G9,#REF!,#REF!,#REF!,G145,G190,G245,G246,G247,G248,G249,#REF!,G279,G280,G281,G331,G346,G347,G348,G349,G350,G351,#REF!,#REF!,G357,G359,G360,G361)</f>
        <v>#REF!</v>
      </c>
      <c r="H491" s="334" t="e">
        <f>SUM(#REF!,H9,#REF!,#REF!,#REF!,H145,H190,H245,H246,H247,H248,H249,#REF!,H279,H280,H281,H331,H346,H347,H348,H349,H350,H351,#REF!,#REF!,H357,H359,H360,H361)</f>
        <v>#REF!</v>
      </c>
    </row>
    <row r="492" spans="1:8" ht="15" hidden="1">
      <c r="A492" s="140"/>
      <c r="B492" s="140"/>
      <c r="C492" s="140"/>
      <c r="D492" s="140" t="s">
        <v>352</v>
      </c>
      <c r="E492" s="141">
        <f>SUM(E346,E347,E348,E349,E351)</f>
        <v>231800</v>
      </c>
      <c r="F492" s="269">
        <f>SUM(F346,F347,F348,F349,F351)</f>
        <v>231800</v>
      </c>
      <c r="G492" s="269">
        <f>SUM(G346,G347,G348,G349,G351)</f>
        <v>194984.09999999998</v>
      </c>
      <c r="H492" s="331">
        <f>SUM(H346,H347,H348,H349,H351)</f>
        <v>513.8735962036724</v>
      </c>
    </row>
    <row r="493" spans="1:8" ht="15" hidden="1">
      <c r="A493" s="140"/>
      <c r="B493" s="140"/>
      <c r="C493" s="140"/>
      <c r="D493" s="140" t="s">
        <v>353</v>
      </c>
      <c r="E493" s="141" t="e">
        <f>SUM(#REF!,#REF!,#REF!,#REF!,#REF!,#REF!,E357)</f>
        <v>#REF!</v>
      </c>
      <c r="F493" s="269" t="e">
        <f>SUM(#REF!,#REF!,#REF!,#REF!,#REF!,#REF!,F357)</f>
        <v>#REF!</v>
      </c>
      <c r="G493" s="269" t="e">
        <f>SUM(#REF!,#REF!,#REF!,#REF!,#REF!,#REF!,G357)</f>
        <v>#REF!</v>
      </c>
      <c r="H493" s="331" t="e">
        <f>SUM(#REF!,#REF!,#REF!,#REF!,#REF!,#REF!,H357)</f>
        <v>#REF!</v>
      </c>
    </row>
    <row r="494" spans="1:8" ht="15" hidden="1">
      <c r="A494" s="140"/>
      <c r="B494" s="140"/>
      <c r="C494" s="140"/>
      <c r="D494" s="140" t="s">
        <v>354</v>
      </c>
      <c r="E494" s="141" t="e">
        <f>SUM(E9,E145,E190,E249,#REF!,E281,E331,E360)</f>
        <v>#REF!</v>
      </c>
      <c r="F494" s="269" t="e">
        <f>SUM(F9,F145,F190,F249,#REF!,F281,F331,F360)</f>
        <v>#REF!</v>
      </c>
      <c r="G494" s="269" t="e">
        <f>SUM(G9,G145,G190,G249,#REF!,G281,G331,G360)</f>
        <v>#REF!</v>
      </c>
      <c r="H494" s="331" t="e">
        <f>SUM(H9,H145,H190,H249,#REF!,H281,H331,H360)</f>
        <v>#REF!</v>
      </c>
    </row>
    <row r="495" spans="1:8" ht="15" hidden="1">
      <c r="A495" s="140"/>
      <c r="B495" s="140"/>
      <c r="C495" s="140"/>
      <c r="D495" s="140" t="s">
        <v>355</v>
      </c>
      <c r="E495" s="141"/>
      <c r="F495" s="269"/>
      <c r="G495" s="269"/>
      <c r="H495" s="331"/>
    </row>
    <row r="496" spans="1:8" ht="15" hidden="1">
      <c r="A496" s="140"/>
      <c r="B496" s="140"/>
      <c r="C496" s="140"/>
      <c r="D496" s="140" t="s">
        <v>356</v>
      </c>
      <c r="E496" s="141" t="e">
        <f>+E449-E491-E499-E500</f>
        <v>#REF!</v>
      </c>
      <c r="F496" s="269" t="e">
        <f>+F449-F491-F499-F500</f>
        <v>#REF!</v>
      </c>
      <c r="G496" s="269" t="e">
        <f>+G449-G491-G499-G500</f>
        <v>#REF!</v>
      </c>
      <c r="H496" s="331" t="e">
        <f>+H449-H491-H499-H500</f>
        <v>#REF!</v>
      </c>
    </row>
    <row r="497" spans="1:8" ht="15" hidden="1">
      <c r="A497" s="140"/>
      <c r="B497" s="140"/>
      <c r="C497" s="140"/>
      <c r="D497" s="140" t="s">
        <v>357</v>
      </c>
      <c r="E497" s="141" t="e">
        <f>SUM(E29,E41,#REF!,#REF!,#REF!,#REF!,#REF!,#REF!,#REF!,E171,E389,E397,E409,E413)</f>
        <v>#REF!</v>
      </c>
      <c r="F497" s="269" t="e">
        <f>SUM(F29,F41,#REF!,#REF!,#REF!,#REF!,#REF!,#REF!,#REF!,F171,F389,F397,F409,F413)</f>
        <v>#REF!</v>
      </c>
      <c r="G497" s="269" t="e">
        <f>SUM(G29,G41,#REF!,#REF!,#REF!,#REF!,#REF!,#REF!,#REF!,G171,G389,G397,G409,G413)</f>
        <v>#REF!</v>
      </c>
      <c r="H497" s="331" t="e">
        <f>SUM(H29,H41,#REF!,#REF!,#REF!,#REF!,#REF!,#REF!,#REF!,H171,H389,H397,H409,H413)</f>
        <v>#REF!</v>
      </c>
    </row>
    <row r="498" spans="1:8" ht="15" hidden="1">
      <c r="A498" s="140"/>
      <c r="B498" s="140"/>
      <c r="C498" s="140"/>
      <c r="D498" s="140" t="s">
        <v>358</v>
      </c>
      <c r="E498" s="141" t="e">
        <f>SUM(E123,#REF!,E230,E257,#REF!,E288,E309,E333)</f>
        <v>#REF!</v>
      </c>
      <c r="F498" s="269" t="e">
        <f>SUM(F123,#REF!,F230,F257,#REF!,F288,F309,F333)</f>
        <v>#REF!</v>
      </c>
      <c r="G498" s="269" t="e">
        <f>SUM(G123,#REF!,G230,G257,#REF!,G288,G309,G333)</f>
        <v>#REF!</v>
      </c>
      <c r="H498" s="331" t="e">
        <f>SUM(H123,#REF!,H230,H257,#REF!,H288,H309,H333)</f>
        <v>#REF!</v>
      </c>
    </row>
    <row r="499" spans="1:8" ht="15" hidden="1">
      <c r="A499" s="140"/>
      <c r="B499" s="140"/>
      <c r="C499" s="140"/>
      <c r="D499" s="140" t="s">
        <v>346</v>
      </c>
      <c r="E499" s="141" t="e">
        <f>SUM(#REF!,E334,E395,E402,E419,#REF!)</f>
        <v>#REF!</v>
      </c>
      <c r="F499" s="269" t="e">
        <f>SUM(#REF!,F334,F395,F402,F419,#REF!)</f>
        <v>#REF!</v>
      </c>
      <c r="G499" s="269" t="e">
        <f>SUM(#REF!,G334,G395,G402,G419,#REF!)</f>
        <v>#REF!</v>
      </c>
      <c r="H499" s="331" t="e">
        <f>SUM(#REF!,H334,H395,H402,H419,#REF!)</f>
        <v>#REF!</v>
      </c>
    </row>
    <row r="500" spans="1:8" ht="15" hidden="1">
      <c r="A500" s="140"/>
      <c r="B500" s="140"/>
      <c r="C500" s="140"/>
      <c r="D500" s="140" t="s">
        <v>348</v>
      </c>
      <c r="E500" s="141" t="e">
        <f>SUM(E11,#REF!,E18,E89,#REF!,#REF!,#REF!,#REF!,E127,#REF!,#REF!,#REF!,#REF!,#REF!,#REF!,#REF!,#REF!,#REF!,E152,#REF!,#REF!,E157,#REF!,#REF!,#REF!,E251,#REF!,E332,E363)</f>
        <v>#REF!</v>
      </c>
      <c r="F500" s="269" t="e">
        <f>SUM(F11,#REF!,F18,F89,#REF!,#REF!,#REF!,#REF!,F127,#REF!,#REF!,#REF!,#REF!,#REF!,#REF!,#REF!,#REF!,#REF!,F152,#REF!,#REF!,F157,#REF!,#REF!,#REF!,F251,#REF!,F332,F363)</f>
        <v>#REF!</v>
      </c>
      <c r="G500" s="269" t="e">
        <f>SUM(G11,#REF!,G18,G89,#REF!,#REF!,#REF!,#REF!,G127,#REF!,#REF!,#REF!,#REF!,#REF!,#REF!,#REF!,#REF!,#REF!,G152,#REF!,#REF!,G157,#REF!,#REF!,#REF!,G251,#REF!,G332,G363)</f>
        <v>#REF!</v>
      </c>
      <c r="H500" s="331" t="e">
        <f>SUM(H11,#REF!,H18,H89,#REF!,#REF!,#REF!,#REF!,H127,#REF!,#REF!,#REF!,#REF!,#REF!,#REF!,#REF!,#REF!,#REF!,H152,#REF!,#REF!,H157,#REF!,#REF!,#REF!,H251,#REF!,H332,H363)</f>
        <v>#REF!</v>
      </c>
    </row>
    <row r="501" spans="1:8" ht="15" hidden="1">
      <c r="A501" s="140"/>
      <c r="B501" s="140"/>
      <c r="C501" s="140"/>
      <c r="D501" s="140"/>
      <c r="E501" s="141"/>
      <c r="F501" s="269"/>
      <c r="G501" s="269"/>
      <c r="H501" s="331"/>
    </row>
    <row r="502" spans="1:8" ht="15" hidden="1">
      <c r="A502" s="140"/>
      <c r="B502" s="140"/>
      <c r="C502" s="140"/>
      <c r="D502" s="140"/>
      <c r="E502" s="141"/>
      <c r="F502" s="269"/>
      <c r="G502" s="269"/>
      <c r="H502" s="331"/>
    </row>
    <row r="503" spans="1:8" ht="15" hidden="1">
      <c r="A503" s="140"/>
      <c r="B503" s="140"/>
      <c r="C503" s="140"/>
      <c r="D503" s="140"/>
      <c r="E503" s="141" t="e">
        <f>SUM(E392,E395,E402,E419,#REF!)</f>
        <v>#REF!</v>
      </c>
      <c r="F503" s="269" t="e">
        <f>SUM(F392,F395,F402,F419,#REF!)</f>
        <v>#REF!</v>
      </c>
      <c r="G503" s="269" t="e">
        <f>SUM(G392,G395,G402,G419,#REF!)</f>
        <v>#REF!</v>
      </c>
      <c r="H503" s="331" t="e">
        <f>SUM(H392,H395,H402,H419,#REF!)</f>
        <v>#REF!</v>
      </c>
    </row>
    <row r="504" spans="1:8" ht="15" hidden="1">
      <c r="A504" s="140"/>
      <c r="B504" s="140"/>
      <c r="C504" s="140"/>
      <c r="D504" s="140"/>
      <c r="E504" s="141" t="e">
        <f>SUM(#REF!,#REF!,E127,#REF!,#REF!,#REF!,#REF!,#REF!,#REF!,E332)</f>
        <v>#REF!</v>
      </c>
      <c r="F504" s="269" t="e">
        <f>SUM(#REF!,#REF!,F127,#REF!,#REF!,#REF!,#REF!,#REF!,#REF!,F332)</f>
        <v>#REF!</v>
      </c>
      <c r="G504" s="269" t="e">
        <f>SUM(#REF!,#REF!,G127,#REF!,#REF!,#REF!,#REF!,#REF!,#REF!,G332)</f>
        <v>#REF!</v>
      </c>
      <c r="H504" s="331" t="e">
        <f>SUM(#REF!,#REF!,H127,#REF!,#REF!,#REF!,#REF!,#REF!,#REF!,H332)</f>
        <v>#REF!</v>
      </c>
    </row>
    <row r="505" spans="1:8" ht="15" hidden="1">
      <c r="A505" s="140"/>
      <c r="B505" s="140"/>
      <c r="C505" s="140"/>
      <c r="D505" s="140"/>
      <c r="E505" s="141"/>
      <c r="F505" s="269"/>
      <c r="G505" s="269"/>
      <c r="H505" s="331"/>
    </row>
    <row r="506" spans="1:8" ht="15" hidden="1">
      <c r="A506" s="140"/>
      <c r="B506" s="140"/>
      <c r="C506" s="140"/>
      <c r="D506" s="140"/>
      <c r="E506" s="141" t="e">
        <f>SUM(E503:E505)</f>
        <v>#REF!</v>
      </c>
      <c r="F506" s="269" t="e">
        <f>SUM(F503:F505)</f>
        <v>#REF!</v>
      </c>
      <c r="G506" s="269" t="e">
        <f>SUM(G503:G505)</f>
        <v>#REF!</v>
      </c>
      <c r="H506" s="331" t="e">
        <f>SUM(H503:H505)</f>
        <v>#REF!</v>
      </c>
    </row>
    <row r="507" spans="1:8" ht="15">
      <c r="A507" s="140"/>
      <c r="B507" s="140"/>
      <c r="C507" s="140"/>
      <c r="D507" s="140"/>
      <c r="E507" s="141"/>
      <c r="F507" s="269"/>
      <c r="G507" s="269"/>
      <c r="H507" s="331"/>
    </row>
    <row r="508" spans="1:8" ht="15">
      <c r="A508" s="140"/>
      <c r="B508" s="140"/>
      <c r="C508" s="140"/>
      <c r="D508" s="140"/>
      <c r="E508" s="141"/>
      <c r="F508" s="269"/>
      <c r="G508" s="269"/>
      <c r="H508" s="331"/>
    </row>
    <row r="509" spans="1:8" ht="15">
      <c r="A509" s="140"/>
      <c r="B509" s="140"/>
      <c r="C509" s="140"/>
      <c r="D509" s="140"/>
      <c r="E509" s="141"/>
      <c r="F509" s="269"/>
      <c r="G509" s="269"/>
      <c r="H509" s="331"/>
    </row>
    <row r="510" spans="1:8" ht="15">
      <c r="A510" s="140"/>
      <c r="B510" s="140"/>
      <c r="C510" s="140"/>
      <c r="D510" s="140"/>
      <c r="E510" s="141"/>
      <c r="F510" s="269"/>
      <c r="G510" s="269"/>
      <c r="H510" s="331"/>
    </row>
    <row r="511" spans="1:8" ht="15">
      <c r="A511" s="140"/>
      <c r="B511" s="140"/>
      <c r="C511" s="140"/>
      <c r="D511" s="140"/>
      <c r="E511" s="141"/>
      <c r="F511" s="269"/>
      <c r="G511" s="269"/>
      <c r="H511" s="331"/>
    </row>
    <row r="512" spans="1:8" ht="15">
      <c r="A512" s="140"/>
      <c r="B512" s="140"/>
      <c r="C512" s="140"/>
      <c r="D512" s="140"/>
      <c r="E512" s="141"/>
      <c r="F512" s="269"/>
      <c r="G512" s="269"/>
      <c r="H512" s="331"/>
    </row>
    <row r="513" spans="1:8" ht="15">
      <c r="A513" s="140"/>
      <c r="B513" s="140"/>
      <c r="C513" s="140"/>
      <c r="D513" s="140"/>
      <c r="E513" s="141"/>
      <c r="F513" s="269"/>
      <c r="G513" s="269"/>
      <c r="H513" s="331"/>
    </row>
    <row r="514" spans="1:8" ht="15">
      <c r="A514" s="140"/>
      <c r="B514" s="140"/>
      <c r="C514" s="140"/>
      <c r="D514" s="140"/>
      <c r="E514" s="141"/>
      <c r="F514" s="269"/>
      <c r="G514" s="269"/>
      <c r="H514" s="331"/>
    </row>
    <row r="515" spans="1:8" ht="15">
      <c r="A515" s="140"/>
      <c r="B515" s="140"/>
      <c r="C515" s="140"/>
      <c r="D515" s="140"/>
      <c r="E515" s="141"/>
      <c r="F515" s="269"/>
      <c r="G515" s="269"/>
      <c r="H515" s="331"/>
    </row>
    <row r="516" spans="1:8" ht="15">
      <c r="A516" s="140"/>
      <c r="B516" s="140"/>
      <c r="C516" s="140"/>
      <c r="D516" s="140"/>
      <c r="E516" s="141"/>
      <c r="F516" s="269"/>
      <c r="G516" s="269"/>
      <c r="H516" s="331"/>
    </row>
    <row r="517" spans="1:8" ht="15">
      <c r="A517" s="140"/>
      <c r="B517" s="140"/>
      <c r="C517" s="140"/>
      <c r="D517" s="140"/>
      <c r="E517" s="141"/>
      <c r="F517" s="269"/>
      <c r="G517" s="269"/>
      <c r="H517" s="331"/>
    </row>
    <row r="518" spans="1:8" ht="15">
      <c r="A518" s="140"/>
      <c r="B518" s="140"/>
      <c r="C518" s="140"/>
      <c r="D518" s="140"/>
      <c r="E518" s="141"/>
      <c r="F518" s="269"/>
      <c r="G518" s="269"/>
      <c r="H518" s="331"/>
    </row>
    <row r="519" spans="1:8" ht="15">
      <c r="A519" s="140"/>
      <c r="B519" s="140"/>
      <c r="C519" s="140"/>
      <c r="D519" s="140"/>
      <c r="E519" s="141"/>
      <c r="F519" s="269"/>
      <c r="G519" s="269"/>
      <c r="H519" s="331"/>
    </row>
    <row r="520" spans="1:8" ht="15">
      <c r="A520" s="140"/>
      <c r="B520" s="140"/>
      <c r="C520" s="140"/>
      <c r="D520" s="140"/>
      <c r="E520" s="141"/>
      <c r="F520" s="269"/>
      <c r="G520" s="269"/>
      <c r="H520" s="331"/>
    </row>
    <row r="521" spans="1:8" ht="15">
      <c r="A521" s="140"/>
      <c r="B521" s="140"/>
      <c r="C521" s="140"/>
      <c r="D521" s="140"/>
      <c r="E521" s="141"/>
      <c r="F521" s="269"/>
      <c r="G521" s="269"/>
      <c r="H521" s="331"/>
    </row>
    <row r="522" spans="1:8" ht="15">
      <c r="A522" s="140"/>
      <c r="B522" s="140"/>
      <c r="C522" s="140"/>
      <c r="D522" s="140"/>
      <c r="E522" s="141"/>
      <c r="F522" s="269"/>
      <c r="G522" s="269"/>
      <c r="H522" s="331"/>
    </row>
    <row r="523" spans="1:8" ht="15">
      <c r="A523" s="140"/>
      <c r="B523" s="140"/>
      <c r="C523" s="140"/>
      <c r="D523" s="140"/>
      <c r="E523" s="141"/>
      <c r="F523" s="269"/>
      <c r="G523" s="269"/>
      <c r="H523" s="331"/>
    </row>
    <row r="524" spans="1:8" ht="15">
      <c r="A524" s="140"/>
      <c r="B524" s="140"/>
      <c r="C524" s="140"/>
      <c r="D524" s="140"/>
      <c r="E524" s="141"/>
      <c r="F524" s="269"/>
      <c r="G524" s="269"/>
      <c r="H524" s="331"/>
    </row>
    <row r="525" spans="1:8" ht="15">
      <c r="A525" s="140"/>
      <c r="B525" s="140"/>
      <c r="C525" s="140"/>
      <c r="D525" s="140"/>
      <c r="E525" s="141"/>
      <c r="F525" s="269"/>
      <c r="G525" s="269"/>
      <c r="H525" s="331"/>
    </row>
    <row r="526" spans="1:8" ht="15">
      <c r="A526" s="140"/>
      <c r="B526" s="140"/>
      <c r="C526" s="140"/>
      <c r="D526" s="140"/>
      <c r="E526" s="141"/>
      <c r="F526" s="269"/>
      <c r="G526" s="269"/>
      <c r="H526" s="331"/>
    </row>
    <row r="527" spans="1:8" ht="15">
      <c r="A527" s="140"/>
      <c r="B527" s="140"/>
      <c r="C527" s="140"/>
      <c r="D527" s="140"/>
      <c r="E527" s="141"/>
      <c r="F527" s="269"/>
      <c r="G527" s="269"/>
      <c r="H527" s="331"/>
    </row>
    <row r="528" spans="1:8" ht="15">
      <c r="A528" s="140"/>
      <c r="B528" s="140"/>
      <c r="C528" s="140"/>
      <c r="D528" s="140"/>
      <c r="E528" s="141"/>
      <c r="F528" s="269"/>
      <c r="G528" s="269"/>
      <c r="H528" s="331"/>
    </row>
    <row r="529" spans="1:8" ht="15">
      <c r="A529" s="140"/>
      <c r="B529" s="140"/>
      <c r="C529" s="140"/>
      <c r="D529" s="140"/>
      <c r="E529" s="141"/>
      <c r="F529" s="269"/>
      <c r="G529" s="269"/>
      <c r="H529" s="331"/>
    </row>
    <row r="530" spans="1:8" ht="15">
      <c r="A530" s="140"/>
      <c r="B530" s="140"/>
      <c r="C530" s="140"/>
      <c r="D530" s="140"/>
      <c r="E530" s="141"/>
      <c r="F530" s="269"/>
      <c r="G530" s="269"/>
      <c r="H530" s="331"/>
    </row>
    <row r="531" spans="1:8" ht="15">
      <c r="A531" s="140"/>
      <c r="B531" s="140"/>
      <c r="C531" s="140"/>
      <c r="D531" s="140"/>
      <c r="E531" s="141"/>
      <c r="F531" s="269"/>
      <c r="G531" s="269"/>
      <c r="H531" s="331"/>
    </row>
    <row r="532" spans="1:8" ht="15">
      <c r="A532" s="140"/>
      <c r="B532" s="140"/>
      <c r="C532" s="140"/>
      <c r="D532" s="140"/>
      <c r="E532" s="141"/>
      <c r="F532" s="269"/>
      <c r="G532" s="269"/>
      <c r="H532" s="331"/>
    </row>
    <row r="533" spans="1:8" ht="15">
      <c r="A533" s="140"/>
      <c r="B533" s="140"/>
      <c r="C533" s="140"/>
      <c r="D533" s="140"/>
      <c r="E533" s="141"/>
      <c r="F533" s="269"/>
      <c r="G533" s="269"/>
      <c r="H533" s="331"/>
    </row>
    <row r="534" spans="1:8" ht="15">
      <c r="A534" s="140"/>
      <c r="B534" s="140"/>
      <c r="C534" s="140"/>
      <c r="D534" s="140"/>
      <c r="E534" s="141"/>
      <c r="F534" s="269"/>
      <c r="G534" s="269"/>
      <c r="H534" s="331"/>
    </row>
    <row r="535" spans="1:8" ht="15">
      <c r="A535" s="140"/>
      <c r="B535" s="140"/>
      <c r="C535" s="140"/>
      <c r="D535" s="140"/>
      <c r="E535" s="141"/>
      <c r="F535" s="269"/>
      <c r="G535" s="269"/>
      <c r="H535" s="331"/>
    </row>
    <row r="536" spans="1:8" ht="15">
      <c r="A536" s="140"/>
      <c r="B536" s="140"/>
      <c r="C536" s="140"/>
      <c r="D536" s="140"/>
      <c r="E536" s="141"/>
      <c r="F536" s="269"/>
      <c r="G536" s="269"/>
      <c r="H536" s="331"/>
    </row>
    <row r="537" spans="1:8" ht="15">
      <c r="A537" s="140"/>
      <c r="B537" s="140"/>
      <c r="C537" s="140"/>
      <c r="D537" s="140"/>
      <c r="E537" s="141"/>
      <c r="F537" s="269"/>
      <c r="G537" s="269"/>
      <c r="H537" s="331"/>
    </row>
    <row r="538" spans="1:8" ht="15">
      <c r="A538" s="140"/>
      <c r="B538" s="140"/>
      <c r="C538" s="140"/>
      <c r="D538" s="140"/>
      <c r="E538" s="141"/>
      <c r="F538" s="269"/>
      <c r="G538" s="269"/>
      <c r="H538" s="331"/>
    </row>
    <row r="539" spans="1:8" ht="15">
      <c r="A539" s="140"/>
      <c r="B539" s="140"/>
      <c r="C539" s="140"/>
      <c r="D539" s="140"/>
      <c r="E539" s="141"/>
      <c r="F539" s="269"/>
      <c r="G539" s="269"/>
      <c r="H539" s="331"/>
    </row>
    <row r="540" spans="1:8" ht="15">
      <c r="A540" s="140"/>
      <c r="B540" s="140"/>
      <c r="C540" s="140"/>
      <c r="D540" s="140"/>
      <c r="E540" s="141"/>
      <c r="F540" s="269"/>
      <c r="G540" s="269"/>
      <c r="H540" s="331"/>
    </row>
    <row r="541" spans="1:8" ht="15">
      <c r="A541" s="140"/>
      <c r="B541" s="140"/>
      <c r="C541" s="140"/>
      <c r="D541" s="140"/>
      <c r="E541" s="141"/>
      <c r="F541" s="269"/>
      <c r="G541" s="269"/>
      <c r="H541" s="331"/>
    </row>
    <row r="542" spans="1:8" ht="15">
      <c r="A542" s="140"/>
      <c r="B542" s="140"/>
      <c r="C542" s="140"/>
      <c r="D542" s="140"/>
      <c r="E542" s="141"/>
      <c r="F542" s="269"/>
      <c r="G542" s="269"/>
      <c r="H542" s="331"/>
    </row>
  </sheetData>
  <sheetProtection/>
  <mergeCells count="2">
    <mergeCell ref="A1:C1"/>
    <mergeCell ref="A3:E3"/>
  </mergeCells>
  <printOptions/>
  <pageMargins left="0.35433070866141736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406"/>
  <sheetViews>
    <sheetView zoomScale="80" zoomScaleNormal="80" zoomScaleSheetLayoutView="100" zoomScalePageLayoutView="0" workbookViewId="0" topLeftCell="B1">
      <selection activeCell="C335" sqref="C335"/>
    </sheetView>
  </sheetViews>
  <sheetFormatPr defaultColWidth="9.140625" defaultRowHeight="12.75"/>
  <cols>
    <col min="1" max="1" width="13.7109375" style="150" customWidth="1"/>
    <col min="2" max="2" width="12.7109375" style="150" customWidth="1"/>
    <col min="3" max="3" width="79.7109375" style="150" customWidth="1"/>
    <col min="4" max="4" width="15.7109375" style="150" customWidth="1"/>
    <col min="5" max="6" width="15.8515625" style="276" customWidth="1"/>
    <col min="7" max="7" width="13.28125" style="150" customWidth="1"/>
    <col min="8" max="8" width="9.140625" style="150" customWidth="1"/>
    <col min="9" max="9" width="10.140625" style="150" bestFit="1" customWidth="1"/>
    <col min="10" max="16384" width="9.140625" style="150" customWidth="1"/>
  </cols>
  <sheetData>
    <row r="1" spans="1:7" ht="21" customHeight="1">
      <c r="A1" s="43" t="s">
        <v>359</v>
      </c>
      <c r="B1" s="44"/>
      <c r="C1" s="147"/>
      <c r="D1" s="148"/>
      <c r="E1" s="274"/>
      <c r="F1" s="274"/>
      <c r="G1" s="149"/>
    </row>
    <row r="2" spans="1:5" ht="15.75" customHeight="1">
      <c r="A2" s="43"/>
      <c r="B2" s="44"/>
      <c r="C2" s="151"/>
      <c r="E2" s="275"/>
    </row>
    <row r="3" spans="1:7" s="155" customFormat="1" ht="24" customHeight="1">
      <c r="A3" s="152" t="s">
        <v>360</v>
      </c>
      <c r="B3" s="152"/>
      <c r="C3" s="152"/>
      <c r="D3" s="153"/>
      <c r="E3" s="277"/>
      <c r="F3" s="278"/>
      <c r="G3" s="154"/>
    </row>
    <row r="4" spans="4:7" s="140" customFormat="1" ht="15.75" customHeight="1" thickBot="1">
      <c r="D4" s="156"/>
      <c r="E4" s="279"/>
      <c r="F4" s="278" t="s">
        <v>4</v>
      </c>
      <c r="G4" s="156"/>
    </row>
    <row r="5" spans="1:7" s="140" customFormat="1" ht="15.75" customHeight="1">
      <c r="A5" s="157" t="s">
        <v>27</v>
      </c>
      <c r="B5" s="158" t="s">
        <v>28</v>
      </c>
      <c r="C5" s="157" t="s">
        <v>30</v>
      </c>
      <c r="D5" s="157" t="s">
        <v>31</v>
      </c>
      <c r="E5" s="280" t="s">
        <v>31</v>
      </c>
      <c r="F5" s="237" t="s">
        <v>8</v>
      </c>
      <c r="G5" s="157" t="s">
        <v>361</v>
      </c>
    </row>
    <row r="6" spans="1:7" s="140" customFormat="1" ht="15.75" customHeight="1" thickBot="1">
      <c r="A6" s="159"/>
      <c r="B6" s="160"/>
      <c r="C6" s="161"/>
      <c r="D6" s="162" t="s">
        <v>33</v>
      </c>
      <c r="E6" s="281" t="s">
        <v>34</v>
      </c>
      <c r="F6" s="239" t="s">
        <v>35</v>
      </c>
      <c r="G6" s="162" t="s">
        <v>362</v>
      </c>
    </row>
    <row r="7" spans="1:7" s="140" customFormat="1" ht="16.5" customHeight="1" thickTop="1">
      <c r="A7" s="163">
        <v>10</v>
      </c>
      <c r="B7" s="164"/>
      <c r="C7" s="165" t="s">
        <v>363</v>
      </c>
      <c r="D7" s="166"/>
      <c r="E7" s="282"/>
      <c r="F7" s="282"/>
      <c r="G7" s="166"/>
    </row>
    <row r="8" spans="1:7" s="140" customFormat="1" ht="15" customHeight="1">
      <c r="A8" s="111"/>
      <c r="B8" s="167"/>
      <c r="C8" s="111" t="s">
        <v>364</v>
      </c>
      <c r="D8" s="114"/>
      <c r="E8" s="256"/>
      <c r="F8" s="256"/>
      <c r="G8" s="114"/>
    </row>
    <row r="9" spans="1:7" s="140" customFormat="1" ht="15" customHeight="1">
      <c r="A9" s="111"/>
      <c r="B9" s="168">
        <v>2143</v>
      </c>
      <c r="C9" s="74" t="s">
        <v>365</v>
      </c>
      <c r="D9" s="114">
        <v>2860</v>
      </c>
      <c r="E9" s="256">
        <v>1864.1</v>
      </c>
      <c r="F9" s="256">
        <v>1853.5</v>
      </c>
      <c r="G9" s="114">
        <f>(F9/E9)*100</f>
        <v>99.43136097848829</v>
      </c>
    </row>
    <row r="10" spans="1:7" s="140" customFormat="1" ht="15">
      <c r="A10" s="74"/>
      <c r="B10" s="168">
        <v>3111</v>
      </c>
      <c r="C10" s="74" t="s">
        <v>366</v>
      </c>
      <c r="D10" s="169">
        <v>7600</v>
      </c>
      <c r="E10" s="283">
        <v>4027.2</v>
      </c>
      <c r="F10" s="283">
        <v>4027.2</v>
      </c>
      <c r="G10" s="114">
        <f aca="true" t="shared" si="0" ref="G10:G31">(F10/E10)*100</f>
        <v>100</v>
      </c>
    </row>
    <row r="11" spans="1:7" s="140" customFormat="1" ht="15">
      <c r="A11" s="74"/>
      <c r="B11" s="168">
        <v>3113</v>
      </c>
      <c r="C11" s="74" t="s">
        <v>367</v>
      </c>
      <c r="D11" s="169">
        <v>29150</v>
      </c>
      <c r="E11" s="283">
        <v>14849.9</v>
      </c>
      <c r="F11" s="283">
        <v>14849.9</v>
      </c>
      <c r="G11" s="114">
        <f t="shared" si="0"/>
        <v>100</v>
      </c>
    </row>
    <row r="12" spans="1:7" s="140" customFormat="1" ht="15" hidden="1">
      <c r="A12" s="74"/>
      <c r="B12" s="168">
        <v>3114</v>
      </c>
      <c r="C12" s="74" t="s">
        <v>368</v>
      </c>
      <c r="D12" s="169"/>
      <c r="E12" s="283"/>
      <c r="F12" s="283"/>
      <c r="G12" s="114" t="e">
        <f t="shared" si="0"/>
        <v>#DIV/0!</v>
      </c>
    </row>
    <row r="13" spans="1:7" s="140" customFormat="1" ht="15" hidden="1">
      <c r="A13" s="74"/>
      <c r="B13" s="168">
        <v>3122</v>
      </c>
      <c r="C13" s="74" t="s">
        <v>369</v>
      </c>
      <c r="D13" s="169"/>
      <c r="E13" s="283"/>
      <c r="F13" s="283"/>
      <c r="G13" s="114" t="e">
        <f t="shared" si="0"/>
        <v>#DIV/0!</v>
      </c>
    </row>
    <row r="14" spans="1:7" s="140" customFormat="1" ht="15">
      <c r="A14" s="74"/>
      <c r="B14" s="168">
        <v>3231</v>
      </c>
      <c r="C14" s="74" t="s">
        <v>370</v>
      </c>
      <c r="D14" s="169">
        <v>600</v>
      </c>
      <c r="E14" s="283">
        <v>300</v>
      </c>
      <c r="F14" s="283">
        <v>300</v>
      </c>
      <c r="G14" s="114">
        <f t="shared" si="0"/>
        <v>100</v>
      </c>
    </row>
    <row r="15" spans="1:7" s="140" customFormat="1" ht="15">
      <c r="A15" s="74"/>
      <c r="B15" s="168">
        <v>3313</v>
      </c>
      <c r="C15" s="74" t="s">
        <v>371</v>
      </c>
      <c r="D15" s="114">
        <v>1400</v>
      </c>
      <c r="E15" s="256">
        <v>872.6</v>
      </c>
      <c r="F15" s="256">
        <v>872.5</v>
      </c>
      <c r="G15" s="114">
        <f t="shared" si="0"/>
        <v>99.98853999541599</v>
      </c>
    </row>
    <row r="16" spans="1:7" s="140" customFormat="1" ht="15" customHeight="1" hidden="1">
      <c r="A16" s="74"/>
      <c r="B16" s="168">
        <v>3314</v>
      </c>
      <c r="C16" s="74" t="s">
        <v>372</v>
      </c>
      <c r="D16" s="114"/>
      <c r="E16" s="256"/>
      <c r="F16" s="256"/>
      <c r="G16" s="114" t="e">
        <f t="shared" si="0"/>
        <v>#DIV/0!</v>
      </c>
    </row>
    <row r="17" spans="1:7" s="140" customFormat="1" ht="15">
      <c r="A17" s="74"/>
      <c r="B17" s="168">
        <v>3314</v>
      </c>
      <c r="C17" s="74" t="s">
        <v>373</v>
      </c>
      <c r="D17" s="114">
        <v>7280</v>
      </c>
      <c r="E17" s="256">
        <v>4388</v>
      </c>
      <c r="F17" s="256">
        <v>4388</v>
      </c>
      <c r="G17" s="114">
        <f t="shared" si="0"/>
        <v>100</v>
      </c>
    </row>
    <row r="18" spans="1:7" s="140" customFormat="1" ht="13.5" customHeight="1" hidden="1">
      <c r="A18" s="74"/>
      <c r="B18" s="168">
        <v>3315</v>
      </c>
      <c r="C18" s="74" t="s">
        <v>374</v>
      </c>
      <c r="D18" s="114"/>
      <c r="E18" s="256"/>
      <c r="F18" s="256"/>
      <c r="G18" s="114" t="e">
        <f t="shared" si="0"/>
        <v>#DIV/0!</v>
      </c>
    </row>
    <row r="19" spans="1:7" s="140" customFormat="1" ht="15">
      <c r="A19" s="74"/>
      <c r="B19" s="168">
        <v>3315</v>
      </c>
      <c r="C19" s="74" t="s">
        <v>375</v>
      </c>
      <c r="D19" s="114">
        <v>6720</v>
      </c>
      <c r="E19" s="256">
        <v>4455</v>
      </c>
      <c r="F19" s="256">
        <v>4455</v>
      </c>
      <c r="G19" s="114">
        <f t="shared" si="0"/>
        <v>100</v>
      </c>
    </row>
    <row r="20" spans="1:7" s="140" customFormat="1" ht="15">
      <c r="A20" s="74"/>
      <c r="B20" s="168">
        <v>3319</v>
      </c>
      <c r="C20" s="74" t="s">
        <v>376</v>
      </c>
      <c r="D20" s="114">
        <v>900</v>
      </c>
      <c r="E20" s="256">
        <v>299.1</v>
      </c>
      <c r="F20" s="256">
        <v>298.5</v>
      </c>
      <c r="G20" s="114">
        <f t="shared" si="0"/>
        <v>99.79939819458374</v>
      </c>
    </row>
    <row r="21" spans="1:7" s="140" customFormat="1" ht="15">
      <c r="A21" s="74"/>
      <c r="B21" s="168">
        <v>3322</v>
      </c>
      <c r="C21" s="74" t="s">
        <v>377</v>
      </c>
      <c r="D21" s="114">
        <v>50</v>
      </c>
      <c r="E21" s="256">
        <v>0</v>
      </c>
      <c r="F21" s="256">
        <v>0</v>
      </c>
      <c r="G21" s="114" t="e">
        <f t="shared" si="0"/>
        <v>#DIV/0!</v>
      </c>
    </row>
    <row r="22" spans="1:7" s="140" customFormat="1" ht="15">
      <c r="A22" s="74"/>
      <c r="B22" s="168">
        <v>3326</v>
      </c>
      <c r="C22" s="74" t="s">
        <v>378</v>
      </c>
      <c r="D22" s="114">
        <v>20</v>
      </c>
      <c r="E22" s="256">
        <v>18.7</v>
      </c>
      <c r="F22" s="256">
        <v>18.6</v>
      </c>
      <c r="G22" s="114">
        <f t="shared" si="0"/>
        <v>99.46524064171123</v>
      </c>
    </row>
    <row r="23" spans="1:7" s="140" customFormat="1" ht="15">
      <c r="A23" s="74"/>
      <c r="B23" s="168">
        <v>3330</v>
      </c>
      <c r="C23" s="74" t="s">
        <v>379</v>
      </c>
      <c r="D23" s="114">
        <v>150</v>
      </c>
      <c r="E23" s="256">
        <v>5</v>
      </c>
      <c r="F23" s="256">
        <v>5</v>
      </c>
      <c r="G23" s="114">
        <f t="shared" si="0"/>
        <v>100</v>
      </c>
    </row>
    <row r="24" spans="1:7" s="140" customFormat="1" ht="15">
      <c r="A24" s="74"/>
      <c r="B24" s="168">
        <v>3392</v>
      </c>
      <c r="C24" s="74" t="s">
        <v>380</v>
      </c>
      <c r="D24" s="114">
        <v>800</v>
      </c>
      <c r="E24" s="256">
        <v>490</v>
      </c>
      <c r="F24" s="256">
        <v>489.4</v>
      </c>
      <c r="G24" s="114">
        <f t="shared" si="0"/>
        <v>99.87755102040816</v>
      </c>
    </row>
    <row r="25" spans="1:7" s="140" customFormat="1" ht="15">
      <c r="A25" s="74"/>
      <c r="B25" s="168">
        <v>3399</v>
      </c>
      <c r="C25" s="74" t="s">
        <v>381</v>
      </c>
      <c r="D25" s="114">
        <v>1750</v>
      </c>
      <c r="E25" s="256">
        <v>557.1</v>
      </c>
      <c r="F25" s="256">
        <v>488.9</v>
      </c>
      <c r="G25" s="114">
        <f t="shared" si="0"/>
        <v>87.75803266917967</v>
      </c>
    </row>
    <row r="26" spans="1:7" s="140" customFormat="1" ht="15">
      <c r="A26" s="74"/>
      <c r="B26" s="168">
        <v>3412</v>
      </c>
      <c r="C26" s="74" t="s">
        <v>382</v>
      </c>
      <c r="D26" s="114">
        <f>24707+0</f>
        <v>24707</v>
      </c>
      <c r="E26" s="256">
        <f>14526.5+60.5</f>
        <v>14587</v>
      </c>
      <c r="F26" s="256">
        <f>14526.4+60.5</f>
        <v>14586.9</v>
      </c>
      <c r="G26" s="114">
        <f t="shared" si="0"/>
        <v>99.99931445807911</v>
      </c>
    </row>
    <row r="27" spans="1:7" s="140" customFormat="1" ht="15">
      <c r="A27" s="74"/>
      <c r="B27" s="168">
        <v>3412</v>
      </c>
      <c r="C27" s="74" t="s">
        <v>383</v>
      </c>
      <c r="D27" s="114">
        <f>27207-24707</f>
        <v>2500</v>
      </c>
      <c r="E27" s="256">
        <f>16794.5-14526.5-60.5</f>
        <v>2207.5</v>
      </c>
      <c r="F27" s="256">
        <f>16794.2-14526.4-60.5</f>
        <v>2207.300000000001</v>
      </c>
      <c r="G27" s="114">
        <f t="shared" si="0"/>
        <v>99.99093997735</v>
      </c>
    </row>
    <row r="28" spans="1:7" s="140" customFormat="1" ht="15">
      <c r="A28" s="74"/>
      <c r="B28" s="168">
        <v>3419</v>
      </c>
      <c r="C28" s="74" t="s">
        <v>384</v>
      </c>
      <c r="D28" s="169">
        <v>1600</v>
      </c>
      <c r="E28" s="283">
        <v>90.2</v>
      </c>
      <c r="F28" s="283">
        <v>80.2</v>
      </c>
      <c r="G28" s="114">
        <f t="shared" si="0"/>
        <v>88.91352549889136</v>
      </c>
    </row>
    <row r="29" spans="1:7" s="140" customFormat="1" ht="15">
      <c r="A29" s="74"/>
      <c r="B29" s="168">
        <v>3421</v>
      </c>
      <c r="C29" s="74" t="s">
        <v>385</v>
      </c>
      <c r="D29" s="169">
        <v>5300</v>
      </c>
      <c r="E29" s="283">
        <v>4836</v>
      </c>
      <c r="F29" s="283">
        <v>4835.7</v>
      </c>
      <c r="G29" s="114">
        <f t="shared" si="0"/>
        <v>99.9937965260546</v>
      </c>
    </row>
    <row r="30" spans="1:7" s="140" customFormat="1" ht="15">
      <c r="A30" s="74"/>
      <c r="B30" s="168">
        <v>3429</v>
      </c>
      <c r="C30" s="74" t="s">
        <v>386</v>
      </c>
      <c r="D30" s="169">
        <v>1500</v>
      </c>
      <c r="E30" s="283">
        <v>1598.5</v>
      </c>
      <c r="F30" s="283">
        <v>1588.4</v>
      </c>
      <c r="G30" s="114">
        <f t="shared" si="0"/>
        <v>99.3681576477948</v>
      </c>
    </row>
    <row r="31" spans="1:7" s="140" customFormat="1" ht="15">
      <c r="A31" s="74"/>
      <c r="B31" s="168">
        <v>6223</v>
      </c>
      <c r="C31" s="74" t="s">
        <v>387</v>
      </c>
      <c r="D31" s="114">
        <v>150</v>
      </c>
      <c r="E31" s="256">
        <v>15</v>
      </c>
      <c r="F31" s="256">
        <v>15</v>
      </c>
      <c r="G31" s="114">
        <f t="shared" si="0"/>
        <v>100</v>
      </c>
    </row>
    <row r="32" spans="1:7" s="140" customFormat="1" ht="15" hidden="1">
      <c r="A32" s="74"/>
      <c r="B32" s="168">
        <v>6402</v>
      </c>
      <c r="C32" s="74" t="s">
        <v>388</v>
      </c>
      <c r="D32" s="114"/>
      <c r="E32" s="256"/>
      <c r="F32" s="256"/>
      <c r="G32" s="114" t="e">
        <f>(#REF!/E32)*100</f>
        <v>#REF!</v>
      </c>
    </row>
    <row r="33" spans="1:7" s="140" customFormat="1" ht="15" hidden="1">
      <c r="A33" s="74"/>
      <c r="B33" s="168">
        <v>6409</v>
      </c>
      <c r="C33" s="74" t="s">
        <v>389</v>
      </c>
      <c r="D33" s="114"/>
      <c r="E33" s="256"/>
      <c r="F33" s="256"/>
      <c r="G33" s="114" t="e">
        <f>(#REF!/E33)*100</f>
        <v>#REF!</v>
      </c>
    </row>
    <row r="34" spans="1:7" s="140" customFormat="1" ht="14.25" customHeight="1" thickBot="1">
      <c r="A34" s="170"/>
      <c r="B34" s="171"/>
      <c r="C34" s="172"/>
      <c r="D34" s="173"/>
      <c r="E34" s="284"/>
      <c r="F34" s="284"/>
      <c r="G34" s="173"/>
    </row>
    <row r="35" spans="1:7" s="140" customFormat="1" ht="18.75" customHeight="1" thickBot="1" thickTop="1">
      <c r="A35" s="174"/>
      <c r="B35" s="175"/>
      <c r="C35" s="176" t="s">
        <v>390</v>
      </c>
      <c r="D35" s="177">
        <f>SUM(D9:D34)</f>
        <v>95037</v>
      </c>
      <c r="E35" s="285">
        <f>SUM(E9:E34)</f>
        <v>55460.899999999994</v>
      </c>
      <c r="F35" s="285">
        <f>SUM(F9:F34)</f>
        <v>55360</v>
      </c>
      <c r="G35" s="177">
        <f>(F35/E35)*100</f>
        <v>99.81807002771322</v>
      </c>
    </row>
    <row r="36" spans="1:7" s="140" customFormat="1" ht="15.75" customHeight="1">
      <c r="A36" s="139"/>
      <c r="B36" s="142"/>
      <c r="C36" s="178"/>
      <c r="D36" s="179"/>
      <c r="E36" s="286"/>
      <c r="F36" s="286"/>
      <c r="G36" s="179"/>
    </row>
    <row r="37" spans="1:7" s="140" customFormat="1" ht="18.75" customHeight="1" hidden="1">
      <c r="A37" s="139"/>
      <c r="B37" s="142"/>
      <c r="C37" s="178"/>
      <c r="D37" s="179"/>
      <c r="E37" s="286"/>
      <c r="F37" s="286"/>
      <c r="G37" s="179"/>
    </row>
    <row r="38" spans="1:7" s="140" customFormat="1" ht="18.75" customHeight="1" hidden="1">
      <c r="A38" s="139"/>
      <c r="B38" s="142"/>
      <c r="C38" s="178"/>
      <c r="D38" s="179"/>
      <c r="E38" s="286"/>
      <c r="F38" s="286"/>
      <c r="G38" s="179"/>
    </row>
    <row r="39" spans="1:7" s="140" customFormat="1" ht="15.75" customHeight="1" hidden="1">
      <c r="A39" s="139"/>
      <c r="B39" s="142"/>
      <c r="C39" s="178"/>
      <c r="D39" s="179"/>
      <c r="E39" s="286"/>
      <c r="F39" s="286"/>
      <c r="G39" s="179"/>
    </row>
    <row r="40" spans="1:7" s="140" customFormat="1" ht="15.75" customHeight="1" hidden="1">
      <c r="A40" s="139"/>
      <c r="B40" s="142"/>
      <c r="C40" s="178"/>
      <c r="D40" s="180"/>
      <c r="E40" s="287"/>
      <c r="F40" s="287"/>
      <c r="G40" s="180"/>
    </row>
    <row r="41" spans="1:7" s="140" customFormat="1" ht="12.75" customHeight="1" hidden="1">
      <c r="A41" s="139"/>
      <c r="B41" s="142"/>
      <c r="C41" s="178"/>
      <c r="D41" s="180"/>
      <c r="E41" s="287"/>
      <c r="F41" s="287"/>
      <c r="G41" s="180"/>
    </row>
    <row r="42" spans="1:7" s="140" customFormat="1" ht="12.75" customHeight="1" hidden="1">
      <c r="A42" s="139"/>
      <c r="B42" s="142"/>
      <c r="C42" s="178"/>
      <c r="D42" s="180"/>
      <c r="E42" s="287"/>
      <c r="F42" s="287"/>
      <c r="G42" s="180"/>
    </row>
    <row r="43" spans="2:6" s="140" customFormat="1" ht="15.75" customHeight="1" thickBot="1">
      <c r="B43" s="181"/>
      <c r="E43" s="288"/>
      <c r="F43" s="288"/>
    </row>
    <row r="44" spans="1:7" s="140" customFormat="1" ht="15.75">
      <c r="A44" s="157" t="s">
        <v>27</v>
      </c>
      <c r="B44" s="158" t="s">
        <v>28</v>
      </c>
      <c r="C44" s="157" t="s">
        <v>30</v>
      </c>
      <c r="D44" s="157" t="s">
        <v>31</v>
      </c>
      <c r="E44" s="280" t="s">
        <v>31</v>
      </c>
      <c r="F44" s="237" t="s">
        <v>8</v>
      </c>
      <c r="G44" s="157" t="s">
        <v>361</v>
      </c>
    </row>
    <row r="45" spans="1:7" s="140" customFormat="1" ht="15.75" customHeight="1" thickBot="1">
      <c r="A45" s="159"/>
      <c r="B45" s="160"/>
      <c r="C45" s="161"/>
      <c r="D45" s="162" t="s">
        <v>33</v>
      </c>
      <c r="E45" s="281" t="s">
        <v>34</v>
      </c>
      <c r="F45" s="239" t="s">
        <v>35</v>
      </c>
      <c r="G45" s="162" t="s">
        <v>362</v>
      </c>
    </row>
    <row r="46" spans="1:7" s="140" customFormat="1" ht="16.5" customHeight="1" thickTop="1">
      <c r="A46" s="163">
        <v>20</v>
      </c>
      <c r="B46" s="164"/>
      <c r="C46" s="55" t="s">
        <v>391</v>
      </c>
      <c r="D46" s="98"/>
      <c r="E46" s="250"/>
      <c r="F46" s="250"/>
      <c r="G46" s="98"/>
    </row>
    <row r="47" spans="1:7" s="140" customFormat="1" ht="16.5" customHeight="1">
      <c r="A47" s="163"/>
      <c r="B47" s="164"/>
      <c r="C47" s="55"/>
      <c r="D47" s="98"/>
      <c r="E47" s="250"/>
      <c r="F47" s="250"/>
      <c r="G47" s="98"/>
    </row>
    <row r="48" spans="1:7" s="140" customFormat="1" ht="15" customHeight="1">
      <c r="A48" s="111"/>
      <c r="B48" s="167"/>
      <c r="C48" s="55" t="s">
        <v>392</v>
      </c>
      <c r="D48" s="114"/>
      <c r="E48" s="256"/>
      <c r="F48" s="256"/>
      <c r="G48" s="114"/>
    </row>
    <row r="49" spans="1:7" s="140" customFormat="1" ht="15">
      <c r="A49" s="74"/>
      <c r="B49" s="168">
        <v>2143</v>
      </c>
      <c r="C49" s="115" t="s">
        <v>393</v>
      </c>
      <c r="D49" s="61">
        <v>0</v>
      </c>
      <c r="E49" s="241">
        <v>1403.9</v>
      </c>
      <c r="F49" s="241">
        <v>97.4</v>
      </c>
      <c r="G49" s="114">
        <f aca="true" t="shared" si="1" ref="G49:G92">(F49/E49)*100</f>
        <v>6.93781608376665</v>
      </c>
    </row>
    <row r="50" spans="1:7" s="140" customFormat="1" ht="15">
      <c r="A50" s="74"/>
      <c r="B50" s="168">
        <v>2212</v>
      </c>
      <c r="C50" s="115" t="s">
        <v>394</v>
      </c>
      <c r="D50" s="61">
        <v>13455</v>
      </c>
      <c r="E50" s="241">
        <v>16559</v>
      </c>
      <c r="F50" s="241">
        <v>11339.2</v>
      </c>
      <c r="G50" s="114">
        <f t="shared" si="1"/>
        <v>68.4775650703545</v>
      </c>
    </row>
    <row r="51" spans="1:7" s="140" customFormat="1" ht="15" customHeight="1">
      <c r="A51" s="74"/>
      <c r="B51" s="168">
        <v>2219</v>
      </c>
      <c r="C51" s="115" t="s">
        <v>395</v>
      </c>
      <c r="D51" s="61">
        <v>26323</v>
      </c>
      <c r="E51" s="241">
        <v>40892.3</v>
      </c>
      <c r="F51" s="241">
        <v>24110.8</v>
      </c>
      <c r="G51" s="114">
        <f t="shared" si="1"/>
        <v>58.96171161807968</v>
      </c>
    </row>
    <row r="52" spans="1:7" s="140" customFormat="1" ht="15">
      <c r="A52" s="74"/>
      <c r="B52" s="168">
        <v>2221</v>
      </c>
      <c r="C52" s="115" t="s">
        <v>396</v>
      </c>
      <c r="D52" s="61">
        <v>100</v>
      </c>
      <c r="E52" s="241">
        <v>102.9</v>
      </c>
      <c r="F52" s="241">
        <v>41.6</v>
      </c>
      <c r="G52" s="114">
        <f t="shared" si="1"/>
        <v>40.42759961127308</v>
      </c>
    </row>
    <row r="53" spans="1:7" s="140" customFormat="1" ht="15">
      <c r="A53" s="74"/>
      <c r="B53" s="168">
        <v>2229</v>
      </c>
      <c r="C53" s="115" t="s">
        <v>397</v>
      </c>
      <c r="D53" s="61">
        <v>400</v>
      </c>
      <c r="E53" s="241">
        <v>0</v>
      </c>
      <c r="F53" s="241">
        <v>0</v>
      </c>
      <c r="G53" s="114" t="e">
        <f t="shared" si="1"/>
        <v>#DIV/0!</v>
      </c>
    </row>
    <row r="54" spans="1:7" s="140" customFormat="1" ht="15" hidden="1">
      <c r="A54" s="74"/>
      <c r="B54" s="168">
        <v>2241</v>
      </c>
      <c r="C54" s="115" t="s">
        <v>398</v>
      </c>
      <c r="D54" s="61"/>
      <c r="E54" s="241"/>
      <c r="F54" s="241"/>
      <c r="G54" s="114" t="e">
        <f t="shared" si="1"/>
        <v>#DIV/0!</v>
      </c>
    </row>
    <row r="55" spans="1:7" s="145" customFormat="1" ht="15.75" hidden="1">
      <c r="A55" s="74"/>
      <c r="B55" s="168">
        <v>2249</v>
      </c>
      <c r="C55" s="115" t="s">
        <v>399</v>
      </c>
      <c r="D55" s="114">
        <f>727-727</f>
        <v>0</v>
      </c>
      <c r="E55" s="256">
        <v>0</v>
      </c>
      <c r="F55" s="256"/>
      <c r="G55" s="114" t="e">
        <f t="shared" si="1"/>
        <v>#DIV/0!</v>
      </c>
    </row>
    <row r="56" spans="1:7" s="140" customFormat="1" ht="15">
      <c r="A56" s="74"/>
      <c r="B56" s="168">
        <v>2310</v>
      </c>
      <c r="C56" s="115" t="s">
        <v>400</v>
      </c>
      <c r="D56" s="61">
        <v>0</v>
      </c>
      <c r="E56" s="241">
        <v>7.2</v>
      </c>
      <c r="F56" s="241">
        <v>7.2</v>
      </c>
      <c r="G56" s="114">
        <f t="shared" si="1"/>
        <v>100</v>
      </c>
    </row>
    <row r="57" spans="1:7" s="140" customFormat="1" ht="15">
      <c r="A57" s="74"/>
      <c r="B57" s="168">
        <v>2321</v>
      </c>
      <c r="C57" s="115" t="s">
        <v>401</v>
      </c>
      <c r="D57" s="61">
        <v>50</v>
      </c>
      <c r="E57" s="241">
        <v>299</v>
      </c>
      <c r="F57" s="241">
        <v>298.9</v>
      </c>
      <c r="G57" s="114">
        <f t="shared" si="1"/>
        <v>99.96655518394648</v>
      </c>
    </row>
    <row r="58" spans="1:7" s="145" customFormat="1" ht="15.75">
      <c r="A58" s="74"/>
      <c r="B58" s="168">
        <v>2331</v>
      </c>
      <c r="C58" s="115" t="s">
        <v>402</v>
      </c>
      <c r="D58" s="114">
        <v>1</v>
      </c>
      <c r="E58" s="256">
        <v>1</v>
      </c>
      <c r="F58" s="256">
        <v>0</v>
      </c>
      <c r="G58" s="114">
        <f t="shared" si="1"/>
        <v>0</v>
      </c>
    </row>
    <row r="59" spans="1:7" s="140" customFormat="1" ht="15">
      <c r="A59" s="74"/>
      <c r="B59" s="168">
        <v>3111</v>
      </c>
      <c r="C59" s="182" t="s">
        <v>403</v>
      </c>
      <c r="D59" s="61">
        <v>1594</v>
      </c>
      <c r="E59" s="241">
        <v>1988.6</v>
      </c>
      <c r="F59" s="240">
        <v>1889.1</v>
      </c>
      <c r="G59" s="114">
        <f t="shared" si="1"/>
        <v>94.9964799356331</v>
      </c>
    </row>
    <row r="60" spans="1:7" s="140" customFormat="1" ht="15">
      <c r="A60" s="74"/>
      <c r="B60" s="168">
        <v>3113</v>
      </c>
      <c r="C60" s="182" t="s">
        <v>404</v>
      </c>
      <c r="D60" s="61">
        <v>3900</v>
      </c>
      <c r="E60" s="241">
        <v>4678.7</v>
      </c>
      <c r="F60" s="240">
        <v>3045.3</v>
      </c>
      <c r="G60" s="114">
        <f t="shared" si="1"/>
        <v>65.08859298523095</v>
      </c>
    </row>
    <row r="61" spans="1:7" s="145" customFormat="1" ht="15.75">
      <c r="A61" s="74"/>
      <c r="B61" s="168">
        <v>3231</v>
      </c>
      <c r="C61" s="115" t="s">
        <v>405</v>
      </c>
      <c r="D61" s="114">
        <v>950</v>
      </c>
      <c r="E61" s="256">
        <v>1550.4</v>
      </c>
      <c r="F61" s="256">
        <v>947.9</v>
      </c>
      <c r="G61" s="114">
        <f t="shared" si="1"/>
        <v>61.1390608875129</v>
      </c>
    </row>
    <row r="62" spans="1:7" s="145" customFormat="1" ht="15.75" hidden="1">
      <c r="A62" s="74"/>
      <c r="B62" s="168">
        <v>3313</v>
      </c>
      <c r="C62" s="115" t="s">
        <v>406</v>
      </c>
      <c r="D62" s="114">
        <v>0</v>
      </c>
      <c r="E62" s="256">
        <v>0</v>
      </c>
      <c r="F62" s="256"/>
      <c r="G62" s="114" t="e">
        <f t="shared" si="1"/>
        <v>#DIV/0!</v>
      </c>
    </row>
    <row r="63" spans="1:7" s="140" customFormat="1" ht="15">
      <c r="A63" s="77"/>
      <c r="B63" s="168">
        <v>3314</v>
      </c>
      <c r="C63" s="182" t="s">
        <v>407</v>
      </c>
      <c r="D63" s="96">
        <v>0</v>
      </c>
      <c r="E63" s="240">
        <v>92.8</v>
      </c>
      <c r="F63" s="240">
        <v>54.2</v>
      </c>
      <c r="G63" s="114">
        <f t="shared" si="1"/>
        <v>58.4051724137931</v>
      </c>
    </row>
    <row r="64" spans="1:7" s="145" customFormat="1" ht="15.75">
      <c r="A64" s="74"/>
      <c r="B64" s="168">
        <v>3319</v>
      </c>
      <c r="C64" s="182" t="s">
        <v>408</v>
      </c>
      <c r="D64" s="114">
        <v>0</v>
      </c>
      <c r="E64" s="256">
        <v>59.7</v>
      </c>
      <c r="F64" s="256">
        <v>59.7</v>
      </c>
      <c r="G64" s="114">
        <f t="shared" si="1"/>
        <v>100</v>
      </c>
    </row>
    <row r="65" spans="1:7" s="140" customFormat="1" ht="15">
      <c r="A65" s="74"/>
      <c r="B65" s="168">
        <v>3322</v>
      </c>
      <c r="C65" s="182" t="s">
        <v>409</v>
      </c>
      <c r="D65" s="61">
        <v>0</v>
      </c>
      <c r="E65" s="241">
        <v>265.6</v>
      </c>
      <c r="F65" s="241">
        <v>206.9</v>
      </c>
      <c r="G65" s="114">
        <f t="shared" si="1"/>
        <v>77.89909638554217</v>
      </c>
    </row>
    <row r="66" spans="1:7" s="140" customFormat="1" ht="15">
      <c r="A66" s="74"/>
      <c r="B66" s="168">
        <v>3326</v>
      </c>
      <c r="C66" s="182" t="s">
        <v>410</v>
      </c>
      <c r="D66" s="61">
        <v>0</v>
      </c>
      <c r="E66" s="241">
        <v>46.7</v>
      </c>
      <c r="F66" s="241">
        <v>3.9</v>
      </c>
      <c r="G66" s="114">
        <f t="shared" si="1"/>
        <v>8.351177730192719</v>
      </c>
    </row>
    <row r="67" spans="1:7" s="145" customFormat="1" ht="15.75" hidden="1">
      <c r="A67" s="74"/>
      <c r="B67" s="168">
        <v>3399</v>
      </c>
      <c r="C67" s="115" t="s">
        <v>408</v>
      </c>
      <c r="D67" s="114">
        <v>0</v>
      </c>
      <c r="E67" s="256">
        <v>0</v>
      </c>
      <c r="F67" s="256"/>
      <c r="G67" s="114" t="e">
        <f t="shared" si="1"/>
        <v>#DIV/0!</v>
      </c>
    </row>
    <row r="68" spans="1:7" s="140" customFormat="1" ht="15">
      <c r="A68" s="74"/>
      <c r="B68" s="168">
        <v>3412</v>
      </c>
      <c r="C68" s="182" t="s">
        <v>411</v>
      </c>
      <c r="D68" s="61">
        <v>0</v>
      </c>
      <c r="E68" s="241">
        <v>1262.1</v>
      </c>
      <c r="F68" s="241">
        <v>201.9</v>
      </c>
      <c r="G68" s="114">
        <f t="shared" si="1"/>
        <v>15.99714761112432</v>
      </c>
    </row>
    <row r="69" spans="1:7" s="140" customFormat="1" ht="15">
      <c r="A69" s="74"/>
      <c r="B69" s="168">
        <v>3421</v>
      </c>
      <c r="C69" s="182" t="s">
        <v>412</v>
      </c>
      <c r="D69" s="61">
        <v>125</v>
      </c>
      <c r="E69" s="241">
        <v>690.4</v>
      </c>
      <c r="F69" s="241">
        <v>606.4</v>
      </c>
      <c r="G69" s="114">
        <f t="shared" si="1"/>
        <v>87.83314020857473</v>
      </c>
    </row>
    <row r="70" spans="1:7" s="140" customFormat="1" ht="15" hidden="1">
      <c r="A70" s="74"/>
      <c r="B70" s="168">
        <v>3612</v>
      </c>
      <c r="C70" s="182" t="s">
        <v>413</v>
      </c>
      <c r="D70" s="61"/>
      <c r="E70" s="241"/>
      <c r="F70" s="241"/>
      <c r="G70" s="114" t="e">
        <f t="shared" si="1"/>
        <v>#DIV/0!</v>
      </c>
    </row>
    <row r="71" spans="1:7" s="140" customFormat="1" ht="15">
      <c r="A71" s="74"/>
      <c r="B71" s="168">
        <v>3613</v>
      </c>
      <c r="C71" s="182" t="s">
        <v>414</v>
      </c>
      <c r="D71" s="61">
        <v>0</v>
      </c>
      <c r="E71" s="241">
        <v>1166.8</v>
      </c>
      <c r="F71" s="241">
        <v>0</v>
      </c>
      <c r="G71" s="114">
        <f t="shared" si="1"/>
        <v>0</v>
      </c>
    </row>
    <row r="72" spans="1:7" s="140" customFormat="1" ht="15">
      <c r="A72" s="74"/>
      <c r="B72" s="168">
        <v>3631</v>
      </c>
      <c r="C72" s="182" t="s">
        <v>415</v>
      </c>
      <c r="D72" s="61">
        <v>10100</v>
      </c>
      <c r="E72" s="241">
        <v>9964.6</v>
      </c>
      <c r="F72" s="241">
        <v>6260.3</v>
      </c>
      <c r="G72" s="114">
        <f t="shared" si="1"/>
        <v>62.82540192280673</v>
      </c>
    </row>
    <row r="73" spans="1:7" s="145" customFormat="1" ht="15.75">
      <c r="A73" s="74"/>
      <c r="B73" s="168">
        <v>3632</v>
      </c>
      <c r="C73" s="115" t="s">
        <v>416</v>
      </c>
      <c r="D73" s="114">
        <v>0</v>
      </c>
      <c r="E73" s="256">
        <v>858.2</v>
      </c>
      <c r="F73" s="256">
        <v>3</v>
      </c>
      <c r="G73" s="114">
        <f t="shared" si="1"/>
        <v>0.3495688650664181</v>
      </c>
    </row>
    <row r="74" spans="1:7" s="140" customFormat="1" ht="15">
      <c r="A74" s="74"/>
      <c r="B74" s="168">
        <v>3635</v>
      </c>
      <c r="C74" s="182" t="s">
        <v>417</v>
      </c>
      <c r="D74" s="61">
        <v>2717</v>
      </c>
      <c r="E74" s="241">
        <v>1829.3</v>
      </c>
      <c r="F74" s="241">
        <v>190.3</v>
      </c>
      <c r="G74" s="114">
        <f t="shared" si="1"/>
        <v>10.402886349969934</v>
      </c>
    </row>
    <row r="75" spans="1:7" s="145" customFormat="1" ht="15.75" hidden="1">
      <c r="A75" s="74"/>
      <c r="B75" s="168">
        <v>3639</v>
      </c>
      <c r="C75" s="115" t="s">
        <v>418</v>
      </c>
      <c r="D75" s="114"/>
      <c r="E75" s="256"/>
      <c r="F75" s="256"/>
      <c r="G75" s="114" t="e">
        <f t="shared" si="1"/>
        <v>#DIV/0!</v>
      </c>
    </row>
    <row r="76" spans="1:7" s="140" customFormat="1" ht="15">
      <c r="A76" s="74"/>
      <c r="B76" s="168">
        <v>3699</v>
      </c>
      <c r="C76" s="182" t="s">
        <v>419</v>
      </c>
      <c r="D76" s="96">
        <v>188</v>
      </c>
      <c r="E76" s="240">
        <v>214.1</v>
      </c>
      <c r="F76" s="240">
        <v>176.7</v>
      </c>
      <c r="G76" s="114">
        <f t="shared" si="1"/>
        <v>82.53152732368052</v>
      </c>
    </row>
    <row r="77" spans="1:7" s="140" customFormat="1" ht="15">
      <c r="A77" s="74"/>
      <c r="B77" s="168">
        <v>3722</v>
      </c>
      <c r="C77" s="182" t="s">
        <v>420</v>
      </c>
      <c r="D77" s="61">
        <v>20470</v>
      </c>
      <c r="E77" s="241">
        <v>20530</v>
      </c>
      <c r="F77" s="241">
        <v>17060.8</v>
      </c>
      <c r="G77" s="114">
        <f t="shared" si="1"/>
        <v>83.10180224062348</v>
      </c>
    </row>
    <row r="78" spans="1:7" s="145" customFormat="1" ht="15.75" hidden="1">
      <c r="A78" s="74"/>
      <c r="B78" s="168">
        <v>3726</v>
      </c>
      <c r="C78" s="115" t="s">
        <v>421</v>
      </c>
      <c r="D78" s="114"/>
      <c r="E78" s="256"/>
      <c r="F78" s="256"/>
      <c r="G78" s="114" t="e">
        <f t="shared" si="1"/>
        <v>#DIV/0!</v>
      </c>
    </row>
    <row r="79" spans="1:7" s="145" customFormat="1" ht="15.75">
      <c r="A79" s="74"/>
      <c r="B79" s="168">
        <v>3733</v>
      </c>
      <c r="C79" s="115" t="s">
        <v>422</v>
      </c>
      <c r="D79" s="114">
        <v>40</v>
      </c>
      <c r="E79" s="256">
        <v>40</v>
      </c>
      <c r="F79" s="256">
        <v>30.8</v>
      </c>
      <c r="G79" s="114">
        <f t="shared" si="1"/>
        <v>77</v>
      </c>
    </row>
    <row r="80" spans="1:7" s="145" customFormat="1" ht="15.75">
      <c r="A80" s="74"/>
      <c r="B80" s="168">
        <v>3744</v>
      </c>
      <c r="C80" s="115" t="s">
        <v>423</v>
      </c>
      <c r="D80" s="114">
        <v>390</v>
      </c>
      <c r="E80" s="256">
        <v>390</v>
      </c>
      <c r="F80" s="241">
        <v>0</v>
      </c>
      <c r="G80" s="114">
        <f t="shared" si="1"/>
        <v>0</v>
      </c>
    </row>
    <row r="81" spans="1:7" s="145" customFormat="1" ht="15.75">
      <c r="A81" s="74"/>
      <c r="B81" s="168">
        <v>3745</v>
      </c>
      <c r="C81" s="115" t="s">
        <v>424</v>
      </c>
      <c r="D81" s="183">
        <v>20106</v>
      </c>
      <c r="E81" s="256">
        <v>19311.6</v>
      </c>
      <c r="F81" s="256">
        <v>14573.7</v>
      </c>
      <c r="G81" s="114">
        <f t="shared" si="1"/>
        <v>75.46604113589761</v>
      </c>
    </row>
    <row r="82" spans="1:7" s="145" customFormat="1" ht="15.75">
      <c r="A82" s="74"/>
      <c r="B82" s="168">
        <v>4349</v>
      </c>
      <c r="C82" s="115" t="s">
        <v>425</v>
      </c>
      <c r="D82" s="96">
        <v>0</v>
      </c>
      <c r="E82" s="240">
        <v>1085.8</v>
      </c>
      <c r="F82" s="240">
        <v>1065.8</v>
      </c>
      <c r="G82" s="114">
        <f t="shared" si="1"/>
        <v>98.15804015472463</v>
      </c>
    </row>
    <row r="83" spans="1:7" s="145" customFormat="1" ht="15.75">
      <c r="A83" s="77"/>
      <c r="B83" s="168">
        <v>4374</v>
      </c>
      <c r="C83" s="182" t="s">
        <v>426</v>
      </c>
      <c r="D83" s="96">
        <v>0</v>
      </c>
      <c r="E83" s="240">
        <v>28.5</v>
      </c>
      <c r="F83" s="241">
        <v>0</v>
      </c>
      <c r="G83" s="114">
        <f t="shared" si="1"/>
        <v>0</v>
      </c>
    </row>
    <row r="84" spans="1:7" s="145" customFormat="1" ht="15.75">
      <c r="A84" s="77"/>
      <c r="B84" s="168">
        <v>4357</v>
      </c>
      <c r="C84" s="182" t="s">
        <v>427</v>
      </c>
      <c r="D84" s="96">
        <f>500-500</f>
        <v>0</v>
      </c>
      <c r="E84" s="240">
        <v>476.5</v>
      </c>
      <c r="F84" s="241">
        <v>288.2</v>
      </c>
      <c r="G84" s="114">
        <f t="shared" si="1"/>
        <v>60.482686253934936</v>
      </c>
    </row>
    <row r="85" spans="1:7" s="140" customFormat="1" ht="15">
      <c r="A85" s="77"/>
      <c r="B85" s="168">
        <v>5311</v>
      </c>
      <c r="C85" s="182" t="s">
        <v>428</v>
      </c>
      <c r="D85" s="96">
        <v>3571</v>
      </c>
      <c r="E85" s="240">
        <v>3901.3</v>
      </c>
      <c r="F85" s="241">
        <v>3901.1</v>
      </c>
      <c r="G85" s="114">
        <f t="shared" si="1"/>
        <v>99.99487350370389</v>
      </c>
    </row>
    <row r="86" spans="1:7" s="140" customFormat="1" ht="15" hidden="1">
      <c r="A86" s="77"/>
      <c r="B86" s="168">
        <v>6223</v>
      </c>
      <c r="C86" s="182" t="s">
        <v>429</v>
      </c>
      <c r="D86" s="96"/>
      <c r="E86" s="240"/>
      <c r="F86" s="240"/>
      <c r="G86" s="114" t="e">
        <f t="shared" si="1"/>
        <v>#DIV/0!</v>
      </c>
    </row>
    <row r="87" spans="1:7" s="140" customFormat="1" ht="15">
      <c r="A87" s="77"/>
      <c r="B87" s="168">
        <v>6171</v>
      </c>
      <c r="C87" s="182" t="s">
        <v>430</v>
      </c>
      <c r="D87" s="96">
        <v>2200</v>
      </c>
      <c r="E87" s="240">
        <v>3033.2</v>
      </c>
      <c r="F87" s="240">
        <v>2969.9</v>
      </c>
      <c r="G87" s="114">
        <f t="shared" si="1"/>
        <v>97.91309508110247</v>
      </c>
    </row>
    <row r="88" spans="1:7" s="140" customFormat="1" ht="15">
      <c r="A88" s="77"/>
      <c r="B88" s="168">
        <v>6399</v>
      </c>
      <c r="C88" s="182" t="s">
        <v>431</v>
      </c>
      <c r="D88" s="96">
        <v>0</v>
      </c>
      <c r="E88" s="240">
        <v>30</v>
      </c>
      <c r="F88" s="240">
        <v>30</v>
      </c>
      <c r="G88" s="114">
        <f t="shared" si="1"/>
        <v>100</v>
      </c>
    </row>
    <row r="89" spans="1:7" s="140" customFormat="1" ht="15">
      <c r="A89" s="77"/>
      <c r="B89" s="168">
        <v>6402</v>
      </c>
      <c r="C89" s="182" t="s">
        <v>432</v>
      </c>
      <c r="D89" s="96">
        <v>0</v>
      </c>
      <c r="E89" s="240">
        <v>5.6</v>
      </c>
      <c r="F89" s="240">
        <v>5.6</v>
      </c>
      <c r="G89" s="114">
        <f t="shared" si="1"/>
        <v>100</v>
      </c>
    </row>
    <row r="90" spans="1:7" s="140" customFormat="1" ht="15">
      <c r="A90" s="77">
        <v>6409</v>
      </c>
      <c r="B90" s="168">
        <v>6409</v>
      </c>
      <c r="C90" s="182" t="s">
        <v>433</v>
      </c>
      <c r="D90" s="96">
        <v>2400</v>
      </c>
      <c r="E90" s="240">
        <v>64.1</v>
      </c>
      <c r="F90" s="240">
        <v>0</v>
      </c>
      <c r="G90" s="114">
        <f t="shared" si="1"/>
        <v>0</v>
      </c>
    </row>
    <row r="91" spans="1:7" s="145" customFormat="1" ht="15.75">
      <c r="A91" s="74"/>
      <c r="B91" s="168"/>
      <c r="C91" s="115"/>
      <c r="D91" s="114"/>
      <c r="E91" s="256"/>
      <c r="F91" s="256"/>
      <c r="G91" s="114"/>
    </row>
    <row r="92" spans="1:7" s="145" customFormat="1" ht="15.75">
      <c r="A92" s="165"/>
      <c r="B92" s="167"/>
      <c r="C92" s="184" t="s">
        <v>434</v>
      </c>
      <c r="D92" s="185">
        <f>SUM(D49:D91)</f>
        <v>109080</v>
      </c>
      <c r="E92" s="289">
        <f>SUM(E49:E91)</f>
        <v>132829.90000000005</v>
      </c>
      <c r="F92" s="289">
        <f>SUM(F49:F91)</f>
        <v>89466.6</v>
      </c>
      <c r="G92" s="114">
        <f t="shared" si="1"/>
        <v>67.35426285798601</v>
      </c>
    </row>
    <row r="93" spans="1:7" s="145" customFormat="1" ht="15.75">
      <c r="A93" s="165"/>
      <c r="B93" s="167"/>
      <c r="C93" s="184"/>
      <c r="D93" s="185"/>
      <c r="E93" s="289"/>
      <c r="F93" s="289"/>
      <c r="G93" s="114"/>
    </row>
    <row r="94" spans="1:7" s="145" customFormat="1" ht="14.25" customHeight="1">
      <c r="A94" s="74"/>
      <c r="B94" s="168"/>
      <c r="C94" s="186" t="s">
        <v>435</v>
      </c>
      <c r="D94" s="187"/>
      <c r="E94" s="290"/>
      <c r="F94" s="290"/>
      <c r="G94" s="114"/>
    </row>
    <row r="95" spans="1:7" s="145" customFormat="1" ht="15.75">
      <c r="A95" s="74">
        <v>1068000000</v>
      </c>
      <c r="B95" s="168">
        <v>2212</v>
      </c>
      <c r="C95" s="115" t="s">
        <v>436</v>
      </c>
      <c r="D95" s="114">
        <v>650</v>
      </c>
      <c r="E95" s="256">
        <v>909.8</v>
      </c>
      <c r="F95" s="256">
        <v>872.6</v>
      </c>
      <c r="G95" s="114">
        <f aca="true" t="shared" si="2" ref="G95:G129">(F95/E95)*100</f>
        <v>95.91118927236757</v>
      </c>
    </row>
    <row r="96" spans="1:7" s="145" customFormat="1" ht="15.75">
      <c r="A96" s="74">
        <v>1100000000</v>
      </c>
      <c r="B96" s="168">
        <v>2212</v>
      </c>
      <c r="C96" s="115" t="s">
        <v>437</v>
      </c>
      <c r="D96" s="114">
        <v>3900</v>
      </c>
      <c r="E96" s="256">
        <v>2000</v>
      </c>
      <c r="F96" s="256">
        <v>0</v>
      </c>
      <c r="G96" s="114">
        <f t="shared" si="2"/>
        <v>0</v>
      </c>
    </row>
    <row r="97" spans="1:7" s="145" customFormat="1" ht="15.75">
      <c r="A97" s="74">
        <v>1044000000</v>
      </c>
      <c r="B97" s="168">
        <v>2219</v>
      </c>
      <c r="C97" s="115" t="s">
        <v>438</v>
      </c>
      <c r="D97" s="114">
        <v>100</v>
      </c>
      <c r="E97" s="256">
        <v>100</v>
      </c>
      <c r="F97" s="256">
        <v>48.3</v>
      </c>
      <c r="G97" s="114">
        <f t="shared" si="2"/>
        <v>48.3</v>
      </c>
    </row>
    <row r="98" spans="1:7" s="145" customFormat="1" ht="15.75">
      <c r="A98" s="57">
        <v>1051000000</v>
      </c>
      <c r="B98" s="188">
        <v>2219</v>
      </c>
      <c r="C98" s="60" t="s">
        <v>439</v>
      </c>
      <c r="D98" s="114">
        <v>0</v>
      </c>
      <c r="E98" s="256">
        <v>15</v>
      </c>
      <c r="F98" s="256">
        <v>15</v>
      </c>
      <c r="G98" s="114">
        <f t="shared" si="2"/>
        <v>100</v>
      </c>
    </row>
    <row r="99" spans="1:9" s="145" customFormat="1" ht="15.75">
      <c r="A99" s="74">
        <v>1054000000</v>
      </c>
      <c r="B99" s="168">
        <v>2219</v>
      </c>
      <c r="C99" s="115" t="s">
        <v>440</v>
      </c>
      <c r="D99" s="114">
        <v>585</v>
      </c>
      <c r="E99" s="256">
        <v>2381.5</v>
      </c>
      <c r="F99" s="256">
        <v>1338.3</v>
      </c>
      <c r="G99" s="114">
        <f t="shared" si="2"/>
        <v>56.19567499475121</v>
      </c>
      <c r="I99" s="189"/>
    </row>
    <row r="100" spans="1:9" s="145" customFormat="1" ht="15.75">
      <c r="A100" s="74">
        <v>1058000000</v>
      </c>
      <c r="B100" s="168">
        <v>2219</v>
      </c>
      <c r="C100" s="115" t="s">
        <v>441</v>
      </c>
      <c r="D100" s="114">
        <v>0</v>
      </c>
      <c r="E100" s="256">
        <v>7</v>
      </c>
      <c r="F100" s="256">
        <v>7</v>
      </c>
      <c r="G100" s="114">
        <f t="shared" si="2"/>
        <v>100</v>
      </c>
      <c r="I100" s="189"/>
    </row>
    <row r="101" spans="1:9" s="145" customFormat="1" ht="15.75">
      <c r="A101" s="74">
        <v>1101000000</v>
      </c>
      <c r="B101" s="168">
        <v>2219</v>
      </c>
      <c r="C101" s="115" t="s">
        <v>442</v>
      </c>
      <c r="D101" s="114">
        <v>3500</v>
      </c>
      <c r="E101" s="256">
        <v>3500</v>
      </c>
      <c r="F101" s="256">
        <v>59</v>
      </c>
      <c r="G101" s="114">
        <f t="shared" si="2"/>
        <v>1.685714285714286</v>
      </c>
      <c r="I101" s="189"/>
    </row>
    <row r="102" spans="1:7" s="145" customFormat="1" ht="15.75">
      <c r="A102" s="74">
        <v>1104000000</v>
      </c>
      <c r="B102" s="168">
        <v>2219</v>
      </c>
      <c r="C102" s="115" t="s">
        <v>443</v>
      </c>
      <c r="D102" s="114">
        <v>507</v>
      </c>
      <c r="E102" s="256">
        <v>507</v>
      </c>
      <c r="F102" s="256">
        <v>0</v>
      </c>
      <c r="G102" s="114">
        <f t="shared" si="2"/>
        <v>0</v>
      </c>
    </row>
    <row r="103" spans="1:7" s="145" customFormat="1" ht="15.75">
      <c r="A103" s="74">
        <v>1108000000</v>
      </c>
      <c r="B103" s="168">
        <v>2219</v>
      </c>
      <c r="C103" s="115" t="s">
        <v>444</v>
      </c>
      <c r="D103" s="114">
        <v>0</v>
      </c>
      <c r="E103" s="256">
        <v>3416.4</v>
      </c>
      <c r="F103" s="256">
        <v>3358</v>
      </c>
      <c r="G103" s="114">
        <f t="shared" si="2"/>
        <v>98.29059829059828</v>
      </c>
    </row>
    <row r="104" spans="1:7" s="145" customFormat="1" ht="15.75">
      <c r="A104" s="74">
        <v>1110000000</v>
      </c>
      <c r="B104" s="168">
        <v>2219</v>
      </c>
      <c r="C104" s="115" t="s">
        <v>445</v>
      </c>
      <c r="D104" s="114">
        <v>5200</v>
      </c>
      <c r="E104" s="256">
        <v>186.9</v>
      </c>
      <c r="F104" s="256">
        <v>42.6</v>
      </c>
      <c r="G104" s="114">
        <f t="shared" si="2"/>
        <v>22.792937399678973</v>
      </c>
    </row>
    <row r="105" spans="1:7" s="145" customFormat="1" ht="15.75">
      <c r="A105" s="74">
        <v>1118000000</v>
      </c>
      <c r="B105" s="168">
        <v>2219</v>
      </c>
      <c r="C105" s="115" t="s">
        <v>446</v>
      </c>
      <c r="D105" s="114">
        <v>0</v>
      </c>
      <c r="E105" s="256">
        <v>145.2</v>
      </c>
      <c r="F105" s="256">
        <v>42.2</v>
      </c>
      <c r="G105" s="114">
        <f t="shared" si="2"/>
        <v>29.063360881542703</v>
      </c>
    </row>
    <row r="106" spans="1:7" s="145" customFormat="1" ht="15.75">
      <c r="A106" s="74">
        <v>1111000000</v>
      </c>
      <c r="B106" s="168">
        <v>2219</v>
      </c>
      <c r="C106" s="115" t="s">
        <v>447</v>
      </c>
      <c r="D106" s="114">
        <v>2801</v>
      </c>
      <c r="E106" s="256">
        <v>2808.4</v>
      </c>
      <c r="F106" s="256">
        <v>2782.6</v>
      </c>
      <c r="G106" s="114">
        <f t="shared" si="2"/>
        <v>99.08132744623272</v>
      </c>
    </row>
    <row r="107" spans="1:7" s="145" customFormat="1" ht="15.75">
      <c r="A107" s="74">
        <v>1123000000</v>
      </c>
      <c r="B107" s="168">
        <v>2219</v>
      </c>
      <c r="C107" s="115" t="s">
        <v>448</v>
      </c>
      <c r="D107" s="114">
        <v>0</v>
      </c>
      <c r="E107" s="256">
        <v>1456.4</v>
      </c>
      <c r="F107" s="256">
        <v>1448.6</v>
      </c>
      <c r="G107" s="114">
        <f t="shared" si="2"/>
        <v>99.46443284811863</v>
      </c>
    </row>
    <row r="108" spans="1:7" s="145" customFormat="1" ht="15.75">
      <c r="A108" s="74">
        <v>1112000000</v>
      </c>
      <c r="B108" s="168">
        <v>2219</v>
      </c>
      <c r="C108" s="115" t="s">
        <v>449</v>
      </c>
      <c r="D108" s="114">
        <v>910</v>
      </c>
      <c r="E108" s="256">
        <v>910</v>
      </c>
      <c r="F108" s="256">
        <v>0</v>
      </c>
      <c r="G108" s="114">
        <f t="shared" si="2"/>
        <v>0</v>
      </c>
    </row>
    <row r="109" spans="1:7" s="145" customFormat="1" ht="15.75">
      <c r="A109" s="74">
        <v>1122000000</v>
      </c>
      <c r="B109" s="168">
        <v>2219</v>
      </c>
      <c r="C109" s="115" t="s">
        <v>450</v>
      </c>
      <c r="D109" s="114">
        <v>0</v>
      </c>
      <c r="E109" s="256">
        <v>4000</v>
      </c>
      <c r="F109" s="256">
        <v>584.4</v>
      </c>
      <c r="G109" s="114">
        <f t="shared" si="2"/>
        <v>14.610000000000001</v>
      </c>
    </row>
    <row r="110" spans="1:9" s="145" customFormat="1" ht="15.75">
      <c r="A110" s="74">
        <v>1045000000</v>
      </c>
      <c r="B110" s="168">
        <v>2219</v>
      </c>
      <c r="C110" s="115" t="s">
        <v>451</v>
      </c>
      <c r="D110" s="114">
        <v>0</v>
      </c>
      <c r="E110" s="256">
        <v>4934.4</v>
      </c>
      <c r="F110" s="256">
        <v>4934.3</v>
      </c>
      <c r="G110" s="114">
        <f t="shared" si="2"/>
        <v>99.99797341115435</v>
      </c>
      <c r="I110" s="189"/>
    </row>
    <row r="111" spans="1:7" s="145" customFormat="1" ht="15.75">
      <c r="A111" s="74">
        <v>1075000000</v>
      </c>
      <c r="B111" s="168">
        <v>3111</v>
      </c>
      <c r="C111" s="115" t="s">
        <v>452</v>
      </c>
      <c r="D111" s="114">
        <v>0</v>
      </c>
      <c r="E111" s="256">
        <v>254.9</v>
      </c>
      <c r="F111" s="256">
        <v>254.7</v>
      </c>
      <c r="G111" s="114">
        <f t="shared" si="2"/>
        <v>99.92153785798351</v>
      </c>
    </row>
    <row r="112" spans="1:7" s="145" customFormat="1" ht="15.75">
      <c r="A112" s="74">
        <v>1084000000</v>
      </c>
      <c r="B112" s="168">
        <v>3111</v>
      </c>
      <c r="C112" s="115" t="s">
        <v>453</v>
      </c>
      <c r="D112" s="114">
        <v>1594</v>
      </c>
      <c r="E112" s="256">
        <v>1575.7</v>
      </c>
      <c r="F112" s="256">
        <v>1575.5</v>
      </c>
      <c r="G112" s="114">
        <f t="shared" si="2"/>
        <v>99.98730722853335</v>
      </c>
    </row>
    <row r="113" spans="1:7" s="145" customFormat="1" ht="15.75">
      <c r="A113" s="74">
        <v>1121000000</v>
      </c>
      <c r="B113" s="168">
        <v>3113</v>
      </c>
      <c r="C113" s="115" t="s">
        <v>454</v>
      </c>
      <c r="D113" s="114">
        <v>0</v>
      </c>
      <c r="E113" s="256">
        <v>543.3</v>
      </c>
      <c r="F113" s="256">
        <v>543.2</v>
      </c>
      <c r="G113" s="114">
        <f t="shared" si="2"/>
        <v>99.98159396281983</v>
      </c>
    </row>
    <row r="114" spans="1:7" s="145" customFormat="1" ht="15.75">
      <c r="A114" s="57">
        <v>1085000000</v>
      </c>
      <c r="B114" s="188">
        <v>3231</v>
      </c>
      <c r="C114" s="60" t="s">
        <v>455</v>
      </c>
      <c r="D114" s="114">
        <v>950</v>
      </c>
      <c r="E114" s="256">
        <v>1440.2</v>
      </c>
      <c r="F114" s="256">
        <v>837.8</v>
      </c>
      <c r="G114" s="114">
        <f t="shared" si="2"/>
        <v>58.17247604499375</v>
      </c>
    </row>
    <row r="115" spans="1:7" s="140" customFormat="1" ht="15">
      <c r="A115" s="190">
        <v>1127000000</v>
      </c>
      <c r="B115" s="191">
        <v>3412</v>
      </c>
      <c r="C115" s="192" t="s">
        <v>456</v>
      </c>
      <c r="D115" s="61">
        <v>0</v>
      </c>
      <c r="E115" s="241">
        <v>354.6</v>
      </c>
      <c r="F115" s="241">
        <v>0</v>
      </c>
      <c r="G115" s="114">
        <f t="shared" si="2"/>
        <v>0</v>
      </c>
    </row>
    <row r="116" spans="1:7" s="145" customFormat="1" ht="15.75">
      <c r="A116" s="57">
        <v>1106000000</v>
      </c>
      <c r="B116" s="188">
        <v>3421</v>
      </c>
      <c r="C116" s="60" t="s">
        <v>457</v>
      </c>
      <c r="D116" s="114">
        <v>0</v>
      </c>
      <c r="E116" s="256">
        <v>506.5</v>
      </c>
      <c r="F116" s="256">
        <v>506.3</v>
      </c>
      <c r="G116" s="114">
        <f t="shared" si="2"/>
        <v>99.96051332675222</v>
      </c>
    </row>
    <row r="117" spans="1:7" s="145" customFormat="1" ht="15.75">
      <c r="A117" s="74">
        <v>1120000000</v>
      </c>
      <c r="B117" s="168">
        <v>3613</v>
      </c>
      <c r="C117" s="115" t="s">
        <v>458</v>
      </c>
      <c r="D117" s="114">
        <v>0</v>
      </c>
      <c r="E117" s="256">
        <v>1070</v>
      </c>
      <c r="F117" s="256">
        <v>0</v>
      </c>
      <c r="G117" s="114">
        <f t="shared" si="2"/>
        <v>0</v>
      </c>
    </row>
    <row r="118" spans="1:7" s="145" customFormat="1" ht="15.75">
      <c r="A118" s="57">
        <v>1109000000</v>
      </c>
      <c r="B118" s="188">
        <v>3631</v>
      </c>
      <c r="C118" s="60" t="s">
        <v>459</v>
      </c>
      <c r="D118" s="114">
        <v>2000</v>
      </c>
      <c r="E118" s="256">
        <v>2000</v>
      </c>
      <c r="F118" s="256">
        <v>50.8</v>
      </c>
      <c r="G118" s="114">
        <f t="shared" si="2"/>
        <v>2.54</v>
      </c>
    </row>
    <row r="119" spans="1:7" s="145" customFormat="1" ht="15.75">
      <c r="A119" s="74">
        <v>1049000000</v>
      </c>
      <c r="B119" s="168">
        <v>3632</v>
      </c>
      <c r="C119" s="115" t="s">
        <v>460</v>
      </c>
      <c r="D119" s="114">
        <v>0</v>
      </c>
      <c r="E119" s="256">
        <v>831.2</v>
      </c>
      <c r="F119" s="256">
        <v>0</v>
      </c>
      <c r="G119" s="114">
        <f t="shared" si="2"/>
        <v>0</v>
      </c>
    </row>
    <row r="120" spans="1:7" s="145" customFormat="1" ht="15.75">
      <c r="A120" s="74">
        <v>1016092001</v>
      </c>
      <c r="B120" s="168">
        <v>3635</v>
      </c>
      <c r="C120" s="115" t="s">
        <v>461</v>
      </c>
      <c r="D120" s="114">
        <v>517</v>
      </c>
      <c r="E120" s="256">
        <v>517</v>
      </c>
      <c r="F120" s="256">
        <v>0</v>
      </c>
      <c r="G120" s="114">
        <f t="shared" si="2"/>
        <v>0</v>
      </c>
    </row>
    <row r="121" spans="1:7" s="145" customFormat="1" ht="15.75">
      <c r="A121" s="74">
        <v>1091000000</v>
      </c>
      <c r="B121" s="168">
        <v>3744</v>
      </c>
      <c r="C121" s="115" t="s">
        <v>462</v>
      </c>
      <c r="D121" s="114">
        <v>390</v>
      </c>
      <c r="E121" s="256">
        <v>390</v>
      </c>
      <c r="F121" s="256">
        <v>0</v>
      </c>
      <c r="G121" s="114">
        <f t="shared" si="2"/>
        <v>0</v>
      </c>
    </row>
    <row r="122" spans="1:7" s="145" customFormat="1" ht="15.75">
      <c r="A122" s="74">
        <v>1069000000</v>
      </c>
      <c r="B122" s="168">
        <v>3745</v>
      </c>
      <c r="C122" s="115" t="s">
        <v>463</v>
      </c>
      <c r="D122" s="114">
        <v>356</v>
      </c>
      <c r="E122" s="256">
        <v>1084.1</v>
      </c>
      <c r="F122" s="256">
        <v>1084</v>
      </c>
      <c r="G122" s="114">
        <f t="shared" si="2"/>
        <v>99.99077575869386</v>
      </c>
    </row>
    <row r="123" spans="1:7" s="145" customFormat="1" ht="15.75">
      <c r="A123" s="74">
        <v>1070000000</v>
      </c>
      <c r="B123" s="168">
        <v>3745</v>
      </c>
      <c r="C123" s="115" t="s">
        <v>464</v>
      </c>
      <c r="D123" s="114">
        <v>8</v>
      </c>
      <c r="E123" s="256">
        <v>9</v>
      </c>
      <c r="F123" s="256">
        <v>0</v>
      </c>
      <c r="G123" s="114">
        <f t="shared" si="2"/>
        <v>0</v>
      </c>
    </row>
    <row r="124" spans="1:7" s="145" customFormat="1" ht="15.75">
      <c r="A124" s="74">
        <v>1099000000</v>
      </c>
      <c r="B124" s="168">
        <v>3745</v>
      </c>
      <c r="C124" s="115" t="s">
        <v>465</v>
      </c>
      <c r="D124" s="114">
        <v>495</v>
      </c>
      <c r="E124" s="256">
        <v>495</v>
      </c>
      <c r="F124" s="256">
        <v>0</v>
      </c>
      <c r="G124" s="114">
        <f t="shared" si="2"/>
        <v>0</v>
      </c>
    </row>
    <row r="125" spans="1:7" s="145" customFormat="1" ht="15.75">
      <c r="A125" s="74">
        <v>1097000000</v>
      </c>
      <c r="B125" s="168">
        <v>4349</v>
      </c>
      <c r="C125" s="115" t="s">
        <v>466</v>
      </c>
      <c r="D125" s="114">
        <v>0</v>
      </c>
      <c r="E125" s="256">
        <v>1064.8</v>
      </c>
      <c r="F125" s="256">
        <v>1064.8</v>
      </c>
      <c r="G125" s="114">
        <f t="shared" si="2"/>
        <v>100</v>
      </c>
    </row>
    <row r="126" spans="1:7" s="145" customFormat="1" ht="15.75">
      <c r="A126" s="74">
        <v>1093000000</v>
      </c>
      <c r="B126" s="168">
        <v>5311</v>
      </c>
      <c r="C126" s="115" t="s">
        <v>467</v>
      </c>
      <c r="D126" s="114">
        <v>3571</v>
      </c>
      <c r="E126" s="256">
        <v>3901.3</v>
      </c>
      <c r="F126" s="256">
        <v>3901.1</v>
      </c>
      <c r="G126" s="114">
        <f t="shared" si="2"/>
        <v>99.99487350370389</v>
      </c>
    </row>
    <row r="127" spans="1:7" s="145" customFormat="1" ht="15.75">
      <c r="A127" s="74">
        <v>1092000000</v>
      </c>
      <c r="B127" s="168">
        <v>6171</v>
      </c>
      <c r="C127" s="115" t="s">
        <v>468</v>
      </c>
      <c r="D127" s="114">
        <v>2200</v>
      </c>
      <c r="E127" s="256">
        <v>2111.9</v>
      </c>
      <c r="F127" s="256">
        <v>2111.8</v>
      </c>
      <c r="G127" s="114">
        <f t="shared" si="2"/>
        <v>99.99526492731664</v>
      </c>
    </row>
    <row r="128" spans="1:7" s="145" customFormat="1" ht="15.75">
      <c r="A128" s="74"/>
      <c r="B128" s="168"/>
      <c r="C128" s="115"/>
      <c r="D128" s="114"/>
      <c r="E128" s="256"/>
      <c r="F128" s="256"/>
      <c r="G128" s="114"/>
    </row>
    <row r="129" spans="1:7" s="151" customFormat="1" ht="16.5" customHeight="1">
      <c r="A129" s="94"/>
      <c r="B129" s="193"/>
      <c r="C129" s="93" t="s">
        <v>469</v>
      </c>
      <c r="D129" s="194">
        <f>SUM(D95:D128)</f>
        <v>30234</v>
      </c>
      <c r="E129" s="291">
        <f>SUM(E95:E128)</f>
        <v>45427.5</v>
      </c>
      <c r="F129" s="291">
        <f>SUM(F95:F128)</f>
        <v>27462.899999999998</v>
      </c>
      <c r="G129" s="114">
        <f t="shared" si="2"/>
        <v>60.45435033845138</v>
      </c>
    </row>
    <row r="130" spans="1:7" s="151" customFormat="1" ht="16.5" customHeight="1" hidden="1">
      <c r="A130" s="94"/>
      <c r="B130" s="193"/>
      <c r="C130" s="93" t="s">
        <v>470</v>
      </c>
      <c r="D130" s="194" t="e">
        <f>SUM(#REF!+#REF!+#REF!+#REF!)</f>
        <v>#REF!</v>
      </c>
      <c r="E130" s="291" t="e">
        <f>SUM(#REF!+92+#REF!+#REF!)</f>
        <v>#REF!</v>
      </c>
      <c r="F130" s="291" t="e">
        <f>SUM(#REF!+#REF!+#REF!+#REF!)</f>
        <v>#REF!</v>
      </c>
      <c r="G130" s="114" t="e">
        <f>(#REF!/E130)*100</f>
        <v>#REF!</v>
      </c>
    </row>
    <row r="131" spans="1:7" s="145" customFormat="1" ht="15.75" customHeight="1" thickBot="1">
      <c r="A131" s="74"/>
      <c r="B131" s="168"/>
      <c r="C131" s="115"/>
      <c r="D131" s="114"/>
      <c r="E131" s="256"/>
      <c r="F131" s="256"/>
      <c r="G131" s="114"/>
    </row>
    <row r="132" spans="1:7" s="145" customFormat="1" ht="12.75" customHeight="1" hidden="1" thickBot="1">
      <c r="A132" s="195"/>
      <c r="B132" s="196"/>
      <c r="C132" s="197"/>
      <c r="D132" s="198"/>
      <c r="E132" s="292"/>
      <c r="F132" s="292"/>
      <c r="G132" s="198"/>
    </row>
    <row r="133" spans="1:7" s="140" customFormat="1" ht="18.75" customHeight="1" thickBot="1" thickTop="1">
      <c r="A133" s="199"/>
      <c r="B133" s="175"/>
      <c r="C133" s="200" t="s">
        <v>471</v>
      </c>
      <c r="D133" s="177">
        <f>SUM(D92)</f>
        <v>109080</v>
      </c>
      <c r="E133" s="285">
        <f>SUM(E92)</f>
        <v>132829.90000000005</v>
      </c>
      <c r="F133" s="285">
        <f>SUM(F92)</f>
        <v>89466.6</v>
      </c>
      <c r="G133" s="177">
        <f>(F133/E133)*100</f>
        <v>67.35426285798601</v>
      </c>
    </row>
    <row r="134" spans="1:7" s="145" customFormat="1" ht="16.5" customHeight="1">
      <c r="A134" s="178"/>
      <c r="B134" s="201"/>
      <c r="C134" s="178"/>
      <c r="D134" s="180"/>
      <c r="E134" s="293"/>
      <c r="F134" s="274"/>
      <c r="G134" s="149"/>
    </row>
    <row r="135" spans="1:7" s="140" customFormat="1" ht="12.75" customHeight="1" hidden="1">
      <c r="A135" s="139"/>
      <c r="B135" s="142"/>
      <c r="C135" s="178"/>
      <c r="D135" s="180"/>
      <c r="E135" s="287"/>
      <c r="F135" s="287"/>
      <c r="G135" s="180"/>
    </row>
    <row r="136" spans="1:7" s="140" customFormat="1" ht="12.75" customHeight="1" hidden="1">
      <c r="A136" s="139"/>
      <c r="B136" s="142"/>
      <c r="C136" s="178"/>
      <c r="D136" s="180"/>
      <c r="E136" s="287"/>
      <c r="F136" s="287"/>
      <c r="G136" s="180"/>
    </row>
    <row r="137" spans="1:7" s="140" customFormat="1" ht="12.75" customHeight="1" hidden="1">
      <c r="A137" s="139"/>
      <c r="B137" s="142"/>
      <c r="C137" s="178"/>
      <c r="D137" s="180"/>
      <c r="E137" s="287"/>
      <c r="F137" s="287"/>
      <c r="G137" s="180"/>
    </row>
    <row r="138" spans="1:7" s="140" customFormat="1" ht="12.75" customHeight="1" hidden="1">
      <c r="A138" s="139"/>
      <c r="B138" s="142"/>
      <c r="C138" s="178"/>
      <c r="D138" s="180"/>
      <c r="E138" s="287"/>
      <c r="F138" s="287"/>
      <c r="G138" s="180"/>
    </row>
    <row r="139" spans="1:7" s="140" customFormat="1" ht="12.75" customHeight="1" hidden="1">
      <c r="A139" s="139"/>
      <c r="B139" s="142"/>
      <c r="C139" s="178"/>
      <c r="D139" s="180"/>
      <c r="E139" s="287"/>
      <c r="F139" s="287"/>
      <c r="G139" s="180"/>
    </row>
    <row r="140" spans="1:7" s="140" customFormat="1" ht="12.75" customHeight="1" hidden="1">
      <c r="A140" s="139"/>
      <c r="B140" s="142"/>
      <c r="C140" s="178"/>
      <c r="D140" s="180"/>
      <c r="E140" s="287"/>
      <c r="F140" s="287"/>
      <c r="G140" s="180"/>
    </row>
    <row r="141" spans="1:7" s="140" customFormat="1" ht="15.75" customHeight="1" thickBot="1">
      <c r="A141" s="139"/>
      <c r="B141" s="142"/>
      <c r="C141" s="178"/>
      <c r="D141" s="180"/>
      <c r="E141" s="278"/>
      <c r="F141" s="278"/>
      <c r="G141" s="154"/>
    </row>
    <row r="142" spans="1:7" s="140" customFormat="1" ht="15.75">
      <c r="A142" s="157" t="s">
        <v>27</v>
      </c>
      <c r="B142" s="158" t="s">
        <v>28</v>
      </c>
      <c r="C142" s="157" t="s">
        <v>30</v>
      </c>
      <c r="D142" s="157" t="s">
        <v>31</v>
      </c>
      <c r="E142" s="280" t="s">
        <v>31</v>
      </c>
      <c r="F142" s="237" t="s">
        <v>8</v>
      </c>
      <c r="G142" s="157" t="s">
        <v>361</v>
      </c>
    </row>
    <row r="143" spans="1:7" s="140" customFormat="1" ht="15.75" customHeight="1" thickBot="1">
      <c r="A143" s="159"/>
      <c r="B143" s="160"/>
      <c r="C143" s="161"/>
      <c r="D143" s="162" t="s">
        <v>33</v>
      </c>
      <c r="E143" s="281" t="s">
        <v>34</v>
      </c>
      <c r="F143" s="239" t="s">
        <v>35</v>
      </c>
      <c r="G143" s="162" t="s">
        <v>362</v>
      </c>
    </row>
    <row r="144" spans="1:7" s="140" customFormat="1" ht="16.5" customHeight="1" thickTop="1">
      <c r="A144" s="163">
        <v>30</v>
      </c>
      <c r="B144" s="163"/>
      <c r="C144" s="94" t="s">
        <v>142</v>
      </c>
      <c r="D144" s="98"/>
      <c r="E144" s="250"/>
      <c r="F144" s="250"/>
      <c r="G144" s="98"/>
    </row>
    <row r="145" spans="1:7" s="140" customFormat="1" ht="16.5" customHeight="1">
      <c r="A145" s="202">
        <v>31</v>
      </c>
      <c r="B145" s="202"/>
      <c r="C145" s="94"/>
      <c r="D145" s="114"/>
      <c r="E145" s="256"/>
      <c r="F145" s="256"/>
      <c r="G145" s="114"/>
    </row>
    <row r="146" spans="1:7" s="140" customFormat="1" ht="15">
      <c r="A146" s="74"/>
      <c r="B146" s="190">
        <v>3341</v>
      </c>
      <c r="C146" s="139" t="s">
        <v>472</v>
      </c>
      <c r="D146" s="114">
        <v>30</v>
      </c>
      <c r="E146" s="256">
        <v>30</v>
      </c>
      <c r="F146" s="256">
        <v>1.9</v>
      </c>
      <c r="G146" s="114">
        <f aca="true" t="shared" si="3" ref="G146:G159">(F146/E146)*100</f>
        <v>6.333333333333332</v>
      </c>
    </row>
    <row r="147" spans="1:7" s="140" customFormat="1" ht="15.75" customHeight="1">
      <c r="A147" s="74"/>
      <c r="B147" s="190">
        <v>3349</v>
      </c>
      <c r="C147" s="115" t="s">
        <v>473</v>
      </c>
      <c r="D147" s="114">
        <v>760</v>
      </c>
      <c r="E147" s="256">
        <v>760</v>
      </c>
      <c r="F147" s="256">
        <v>554.2</v>
      </c>
      <c r="G147" s="114">
        <f t="shared" si="3"/>
        <v>72.92105263157896</v>
      </c>
    </row>
    <row r="148" spans="1:7" s="140" customFormat="1" ht="15.75" customHeight="1">
      <c r="A148" s="74"/>
      <c r="B148" s="190">
        <v>5212</v>
      </c>
      <c r="C148" s="74" t="s">
        <v>474</v>
      </c>
      <c r="D148" s="203">
        <v>20</v>
      </c>
      <c r="E148" s="294">
        <v>20</v>
      </c>
      <c r="F148" s="256">
        <v>0</v>
      </c>
      <c r="G148" s="114">
        <f t="shared" si="3"/>
        <v>0</v>
      </c>
    </row>
    <row r="149" spans="1:7" s="140" customFormat="1" ht="15.75" customHeight="1" hidden="1">
      <c r="A149" s="74"/>
      <c r="B149" s="190">
        <v>5272</v>
      </c>
      <c r="C149" s="74" t="s">
        <v>475</v>
      </c>
      <c r="D149" s="203">
        <v>0</v>
      </c>
      <c r="E149" s="294">
        <v>0</v>
      </c>
      <c r="F149" s="256"/>
      <c r="G149" s="114" t="e">
        <f t="shared" si="3"/>
        <v>#DIV/0!</v>
      </c>
    </row>
    <row r="150" spans="1:7" s="140" customFormat="1" ht="15.75" customHeight="1">
      <c r="A150" s="74"/>
      <c r="B150" s="190">
        <v>5279</v>
      </c>
      <c r="C150" s="74" t="s">
        <v>476</v>
      </c>
      <c r="D150" s="203">
        <v>50</v>
      </c>
      <c r="E150" s="294">
        <v>50</v>
      </c>
      <c r="F150" s="256">
        <v>16.2</v>
      </c>
      <c r="G150" s="114">
        <f t="shared" si="3"/>
        <v>32.4</v>
      </c>
    </row>
    <row r="151" spans="1:7" s="140" customFormat="1" ht="15">
      <c r="A151" s="74"/>
      <c r="B151" s="190">
        <v>5512</v>
      </c>
      <c r="C151" s="139" t="s">
        <v>477</v>
      </c>
      <c r="D151" s="114">
        <v>2243</v>
      </c>
      <c r="E151" s="256">
        <v>2493</v>
      </c>
      <c r="F151" s="256">
        <v>1148.7</v>
      </c>
      <c r="G151" s="114">
        <f t="shared" si="3"/>
        <v>46.077015643802646</v>
      </c>
    </row>
    <row r="152" spans="1:7" s="140" customFormat="1" ht="15.75" customHeight="1">
      <c r="A152" s="74"/>
      <c r="B152" s="190">
        <v>6112</v>
      </c>
      <c r="C152" s="115" t="s">
        <v>478</v>
      </c>
      <c r="D152" s="114">
        <v>5321</v>
      </c>
      <c r="E152" s="256">
        <v>5321</v>
      </c>
      <c r="F152" s="256">
        <v>4463.2</v>
      </c>
      <c r="G152" s="114">
        <f t="shared" si="3"/>
        <v>83.8789701183988</v>
      </c>
    </row>
    <row r="153" spans="1:7" s="140" customFormat="1" ht="15.75" customHeight="1" hidden="1">
      <c r="A153" s="74"/>
      <c r="B153" s="190">
        <v>6114</v>
      </c>
      <c r="C153" s="115" t="s">
        <v>479</v>
      </c>
      <c r="D153" s="114">
        <v>0</v>
      </c>
      <c r="E153" s="256">
        <v>0</v>
      </c>
      <c r="F153" s="256"/>
      <c r="G153" s="114" t="e">
        <f t="shared" si="3"/>
        <v>#DIV/0!</v>
      </c>
    </row>
    <row r="154" spans="1:7" s="140" customFormat="1" ht="15.75" customHeight="1" hidden="1">
      <c r="A154" s="74"/>
      <c r="B154" s="190">
        <v>6115</v>
      </c>
      <c r="C154" s="115" t="s">
        <v>480</v>
      </c>
      <c r="D154" s="114">
        <v>0</v>
      </c>
      <c r="E154" s="256">
        <v>0</v>
      </c>
      <c r="F154" s="256"/>
      <c r="G154" s="114" t="e">
        <f t="shared" si="3"/>
        <v>#DIV/0!</v>
      </c>
    </row>
    <row r="155" spans="1:7" s="140" customFormat="1" ht="15.75" customHeight="1" hidden="1">
      <c r="A155" s="74"/>
      <c r="B155" s="190">
        <v>6117</v>
      </c>
      <c r="C155" s="115" t="s">
        <v>481</v>
      </c>
      <c r="D155" s="114">
        <v>0</v>
      </c>
      <c r="E155" s="256">
        <v>0</v>
      </c>
      <c r="F155" s="256"/>
      <c r="G155" s="114" t="e">
        <f t="shared" si="3"/>
        <v>#DIV/0!</v>
      </c>
    </row>
    <row r="156" spans="1:7" s="140" customFormat="1" ht="15.75" customHeight="1" hidden="1">
      <c r="A156" s="74"/>
      <c r="B156" s="190">
        <v>6118</v>
      </c>
      <c r="C156" s="115" t="s">
        <v>482</v>
      </c>
      <c r="D156" s="203">
        <v>0</v>
      </c>
      <c r="E156" s="294">
        <v>0</v>
      </c>
      <c r="F156" s="256"/>
      <c r="G156" s="114" t="e">
        <f t="shared" si="3"/>
        <v>#DIV/0!</v>
      </c>
    </row>
    <row r="157" spans="1:7" s="140" customFormat="1" ht="15.75" customHeight="1" hidden="1">
      <c r="A157" s="74"/>
      <c r="B157" s="190">
        <v>6149</v>
      </c>
      <c r="C157" s="115" t="s">
        <v>483</v>
      </c>
      <c r="D157" s="203">
        <v>0</v>
      </c>
      <c r="E157" s="294">
        <v>0</v>
      </c>
      <c r="F157" s="256"/>
      <c r="G157" s="114" t="e">
        <f t="shared" si="3"/>
        <v>#DIV/0!</v>
      </c>
    </row>
    <row r="158" spans="1:7" s="140" customFormat="1" ht="17.25" customHeight="1">
      <c r="A158" s="190" t="s">
        <v>484</v>
      </c>
      <c r="B158" s="190">
        <v>6171</v>
      </c>
      <c r="C158" s="115" t="s">
        <v>485</v>
      </c>
      <c r="D158" s="114">
        <v>110708</v>
      </c>
      <c r="E158" s="256">
        <v>119930.5</v>
      </c>
      <c r="F158" s="256">
        <v>81124.8</v>
      </c>
      <c r="G158" s="114">
        <f t="shared" si="3"/>
        <v>67.64317667315653</v>
      </c>
    </row>
    <row r="159" spans="1:7" s="140" customFormat="1" ht="17.25" customHeight="1">
      <c r="A159" s="190"/>
      <c r="B159" s="190">
        <v>6402</v>
      </c>
      <c r="C159" s="115" t="s">
        <v>388</v>
      </c>
      <c r="D159" s="114">
        <v>0</v>
      </c>
      <c r="E159" s="256">
        <v>188.9</v>
      </c>
      <c r="F159" s="256">
        <v>188.9</v>
      </c>
      <c r="G159" s="114">
        <f t="shared" si="3"/>
        <v>100</v>
      </c>
    </row>
    <row r="160" spans="1:7" s="140" customFormat="1" ht="15.75" customHeight="1" thickBot="1">
      <c r="A160" s="204"/>
      <c r="B160" s="205"/>
      <c r="C160" s="206"/>
      <c r="D160" s="203"/>
      <c r="E160" s="294"/>
      <c r="F160" s="294"/>
      <c r="G160" s="203"/>
    </row>
    <row r="161" spans="1:7" s="140" customFormat="1" ht="18.75" customHeight="1" thickBot="1" thickTop="1">
      <c r="A161" s="199"/>
      <c r="B161" s="207"/>
      <c r="C161" s="208" t="s">
        <v>486</v>
      </c>
      <c r="D161" s="177">
        <f>SUM(D146:D160)</f>
        <v>119132</v>
      </c>
      <c r="E161" s="285">
        <f>SUM(E146:E160)</f>
        <v>128793.4</v>
      </c>
      <c r="F161" s="285">
        <f>SUM(F146:F160)</f>
        <v>87497.9</v>
      </c>
      <c r="G161" s="177">
        <f>(F161/E161)*100</f>
        <v>67.9366333989164</v>
      </c>
    </row>
    <row r="162" spans="1:7" s="140" customFormat="1" ht="15.75" customHeight="1">
      <c r="A162" s="139"/>
      <c r="B162" s="142"/>
      <c r="C162" s="178"/>
      <c r="D162" s="180"/>
      <c r="E162" s="295"/>
      <c r="F162" s="287"/>
      <c r="G162" s="180"/>
    </row>
    <row r="163" spans="1:7" s="140" customFormat="1" ht="12.75" customHeight="1" hidden="1">
      <c r="A163" s="139"/>
      <c r="B163" s="142"/>
      <c r="C163" s="178"/>
      <c r="D163" s="180"/>
      <c r="E163" s="287"/>
      <c r="F163" s="287"/>
      <c r="G163" s="180"/>
    </row>
    <row r="164" spans="1:7" s="140" customFormat="1" ht="12.75" customHeight="1" hidden="1">
      <c r="A164" s="139"/>
      <c r="B164" s="142"/>
      <c r="C164" s="178"/>
      <c r="D164" s="180"/>
      <c r="E164" s="287"/>
      <c r="F164" s="287"/>
      <c r="G164" s="180"/>
    </row>
    <row r="165" spans="1:7" s="140" customFormat="1" ht="12.75" customHeight="1" hidden="1">
      <c r="A165" s="139"/>
      <c r="B165" s="142"/>
      <c r="C165" s="178"/>
      <c r="D165" s="180"/>
      <c r="E165" s="287"/>
      <c r="F165" s="287"/>
      <c r="G165" s="180"/>
    </row>
    <row r="166" spans="1:7" s="140" customFormat="1" ht="12.75" customHeight="1" hidden="1">
      <c r="A166" s="139"/>
      <c r="B166" s="142"/>
      <c r="C166" s="178"/>
      <c r="D166" s="180"/>
      <c r="E166" s="287"/>
      <c r="F166" s="287"/>
      <c r="G166" s="180"/>
    </row>
    <row r="167" spans="1:7" s="140" customFormat="1" ht="15.75" customHeight="1" thickBot="1">
      <c r="A167" s="139"/>
      <c r="B167" s="142"/>
      <c r="C167" s="178"/>
      <c r="D167" s="180"/>
      <c r="E167" s="287"/>
      <c r="F167" s="287"/>
      <c r="G167" s="180"/>
    </row>
    <row r="168" spans="1:7" s="140" customFormat="1" ht="15.75">
      <c r="A168" s="157" t="s">
        <v>27</v>
      </c>
      <c r="B168" s="158" t="s">
        <v>28</v>
      </c>
      <c r="C168" s="157" t="s">
        <v>30</v>
      </c>
      <c r="D168" s="157" t="s">
        <v>31</v>
      </c>
      <c r="E168" s="280" t="s">
        <v>31</v>
      </c>
      <c r="F168" s="237" t="s">
        <v>8</v>
      </c>
      <c r="G168" s="157" t="s">
        <v>361</v>
      </c>
    </row>
    <row r="169" spans="1:7" s="140" customFormat="1" ht="15.75" customHeight="1" thickBot="1">
      <c r="A169" s="159"/>
      <c r="B169" s="160"/>
      <c r="C169" s="161"/>
      <c r="D169" s="162" t="s">
        <v>33</v>
      </c>
      <c r="E169" s="281" t="s">
        <v>34</v>
      </c>
      <c r="F169" s="239" t="s">
        <v>35</v>
      </c>
      <c r="G169" s="162" t="s">
        <v>362</v>
      </c>
    </row>
    <row r="170" spans="1:7" s="140" customFormat="1" ht="16.5" thickTop="1">
      <c r="A170" s="163">
        <v>50</v>
      </c>
      <c r="B170" s="164"/>
      <c r="C170" s="165" t="s">
        <v>177</v>
      </c>
      <c r="D170" s="98"/>
      <c r="E170" s="250"/>
      <c r="F170" s="250"/>
      <c r="G170" s="98"/>
    </row>
    <row r="171" spans="1:7" s="140" customFormat="1" ht="14.25" customHeight="1">
      <c r="A171" s="163"/>
      <c r="B171" s="164"/>
      <c r="C171" s="165"/>
      <c r="D171" s="98"/>
      <c r="E171" s="250"/>
      <c r="F171" s="250"/>
      <c r="G171" s="98"/>
    </row>
    <row r="172" spans="1:7" s="140" customFormat="1" ht="15">
      <c r="A172" s="74"/>
      <c r="B172" s="168">
        <v>2143</v>
      </c>
      <c r="C172" s="74" t="s">
        <v>487</v>
      </c>
      <c r="D172" s="61">
        <v>0</v>
      </c>
      <c r="E172" s="241">
        <v>84.3</v>
      </c>
      <c r="F172" s="241">
        <v>75.8</v>
      </c>
      <c r="G172" s="114">
        <f aca="true" t="shared" si="4" ref="G172:G215">(F172/E172)*100</f>
        <v>89.91696322657177</v>
      </c>
    </row>
    <row r="173" spans="1:7" s="140" customFormat="1" ht="15">
      <c r="A173" s="74"/>
      <c r="B173" s="168">
        <v>3111</v>
      </c>
      <c r="C173" s="74" t="s">
        <v>366</v>
      </c>
      <c r="D173" s="61">
        <v>0</v>
      </c>
      <c r="E173" s="241">
        <v>3908</v>
      </c>
      <c r="F173" s="241">
        <v>2679.9</v>
      </c>
      <c r="G173" s="114">
        <f t="shared" si="4"/>
        <v>68.57471852610031</v>
      </c>
    </row>
    <row r="174" spans="1:7" s="140" customFormat="1" ht="15">
      <c r="A174" s="74"/>
      <c r="B174" s="168">
        <v>3113</v>
      </c>
      <c r="C174" s="74" t="s">
        <v>367</v>
      </c>
      <c r="D174" s="61">
        <v>0</v>
      </c>
      <c r="E174" s="241">
        <v>17636.5</v>
      </c>
      <c r="F174" s="241">
        <v>12910.9</v>
      </c>
      <c r="G174" s="114">
        <f t="shared" si="4"/>
        <v>73.20556799818559</v>
      </c>
    </row>
    <row r="175" spans="1:7" s="140" customFormat="1" ht="15" hidden="1">
      <c r="A175" s="74"/>
      <c r="B175" s="168">
        <v>3114</v>
      </c>
      <c r="C175" s="74" t="s">
        <v>488</v>
      </c>
      <c r="D175" s="61">
        <v>0</v>
      </c>
      <c r="E175" s="241"/>
      <c r="F175" s="241"/>
      <c r="G175" s="114" t="e">
        <f t="shared" si="4"/>
        <v>#DIV/0!</v>
      </c>
    </row>
    <row r="176" spans="1:7" s="140" customFormat="1" ht="15" hidden="1">
      <c r="A176" s="74"/>
      <c r="B176" s="168">
        <v>3122</v>
      </c>
      <c r="C176" s="74" t="s">
        <v>489</v>
      </c>
      <c r="D176" s="61">
        <v>0</v>
      </c>
      <c r="E176" s="241"/>
      <c r="F176" s="241"/>
      <c r="G176" s="114" t="e">
        <f t="shared" si="4"/>
        <v>#DIV/0!</v>
      </c>
    </row>
    <row r="177" spans="1:7" s="140" customFormat="1" ht="15">
      <c r="A177" s="74"/>
      <c r="B177" s="168">
        <v>3231</v>
      </c>
      <c r="C177" s="74" t="s">
        <v>370</v>
      </c>
      <c r="D177" s="61">
        <v>0</v>
      </c>
      <c r="E177" s="241">
        <v>300</v>
      </c>
      <c r="F177" s="241">
        <v>200</v>
      </c>
      <c r="G177" s="114">
        <f t="shared" si="4"/>
        <v>66.66666666666666</v>
      </c>
    </row>
    <row r="178" spans="1:7" s="140" customFormat="1" ht="15">
      <c r="A178" s="74"/>
      <c r="B178" s="168">
        <v>3313</v>
      </c>
      <c r="C178" s="74" t="s">
        <v>371</v>
      </c>
      <c r="D178" s="61">
        <v>0</v>
      </c>
      <c r="E178" s="241">
        <v>544.2</v>
      </c>
      <c r="F178" s="241">
        <v>268.6</v>
      </c>
      <c r="G178" s="114">
        <f t="shared" si="4"/>
        <v>49.35685409775818</v>
      </c>
    </row>
    <row r="179" spans="1:7" s="140" customFormat="1" ht="15">
      <c r="A179" s="74"/>
      <c r="B179" s="168">
        <v>3314</v>
      </c>
      <c r="C179" s="74" t="s">
        <v>490</v>
      </c>
      <c r="D179" s="61">
        <v>0</v>
      </c>
      <c r="E179" s="241">
        <v>3020</v>
      </c>
      <c r="F179" s="241">
        <v>1820</v>
      </c>
      <c r="G179" s="114">
        <f t="shared" si="4"/>
        <v>60.264900662251655</v>
      </c>
    </row>
    <row r="180" spans="1:7" s="140" customFormat="1" ht="15">
      <c r="A180" s="74"/>
      <c r="B180" s="168">
        <v>3315</v>
      </c>
      <c r="C180" s="74" t="s">
        <v>491</v>
      </c>
      <c r="D180" s="61">
        <v>0</v>
      </c>
      <c r="E180" s="241">
        <v>7302.3</v>
      </c>
      <c r="F180" s="241">
        <v>5112</v>
      </c>
      <c r="G180" s="114">
        <f t="shared" si="4"/>
        <v>70.00534078304096</v>
      </c>
    </row>
    <row r="181" spans="1:7" s="140" customFormat="1" ht="15">
      <c r="A181" s="74"/>
      <c r="B181" s="168">
        <v>3319</v>
      </c>
      <c r="C181" s="74" t="s">
        <v>376</v>
      </c>
      <c r="D181" s="61">
        <v>0</v>
      </c>
      <c r="E181" s="241">
        <v>326</v>
      </c>
      <c r="F181" s="241">
        <v>71.7</v>
      </c>
      <c r="G181" s="114">
        <f t="shared" si="4"/>
        <v>21.993865030674847</v>
      </c>
    </row>
    <row r="182" spans="1:7" s="140" customFormat="1" ht="15">
      <c r="A182" s="74"/>
      <c r="B182" s="168">
        <v>3322</v>
      </c>
      <c r="C182" s="74" t="s">
        <v>377</v>
      </c>
      <c r="D182" s="61">
        <v>0</v>
      </c>
      <c r="E182" s="241">
        <v>50</v>
      </c>
      <c r="F182" s="241">
        <v>0</v>
      </c>
      <c r="G182" s="114">
        <f t="shared" si="4"/>
        <v>0</v>
      </c>
    </row>
    <row r="183" spans="1:7" s="140" customFormat="1" ht="15">
      <c r="A183" s="74"/>
      <c r="B183" s="168">
        <v>3326</v>
      </c>
      <c r="C183" s="74" t="s">
        <v>378</v>
      </c>
      <c r="D183" s="61">
        <v>0</v>
      </c>
      <c r="E183" s="241">
        <v>1.3</v>
      </c>
      <c r="F183" s="241">
        <v>0</v>
      </c>
      <c r="G183" s="114">
        <f t="shared" si="4"/>
        <v>0</v>
      </c>
    </row>
    <row r="184" spans="1:7" s="140" customFormat="1" ht="15">
      <c r="A184" s="74"/>
      <c r="B184" s="168">
        <v>3330</v>
      </c>
      <c r="C184" s="74" t="s">
        <v>379</v>
      </c>
      <c r="D184" s="61">
        <v>0</v>
      </c>
      <c r="E184" s="241">
        <v>145</v>
      </c>
      <c r="F184" s="241">
        <v>0</v>
      </c>
      <c r="G184" s="114">
        <f t="shared" si="4"/>
        <v>0</v>
      </c>
    </row>
    <row r="185" spans="1:7" s="140" customFormat="1" ht="15">
      <c r="A185" s="74"/>
      <c r="B185" s="168">
        <v>3392</v>
      </c>
      <c r="C185" s="74" t="s">
        <v>380</v>
      </c>
      <c r="D185" s="61">
        <v>0</v>
      </c>
      <c r="E185" s="241">
        <v>400</v>
      </c>
      <c r="F185" s="241">
        <v>400</v>
      </c>
      <c r="G185" s="114">
        <f t="shared" si="4"/>
        <v>100</v>
      </c>
    </row>
    <row r="186" spans="1:7" s="140" customFormat="1" ht="15">
      <c r="A186" s="74"/>
      <c r="B186" s="168">
        <v>3399</v>
      </c>
      <c r="C186" s="74" t="s">
        <v>492</v>
      </c>
      <c r="D186" s="61">
        <v>0</v>
      </c>
      <c r="E186" s="241">
        <v>357.6</v>
      </c>
      <c r="F186" s="241">
        <v>548.5</v>
      </c>
      <c r="G186" s="114">
        <f t="shared" si="4"/>
        <v>153.38366890380314</v>
      </c>
    </row>
    <row r="187" spans="1:7" s="140" customFormat="1" ht="15">
      <c r="A187" s="74"/>
      <c r="B187" s="168">
        <v>3412</v>
      </c>
      <c r="C187" s="74" t="s">
        <v>382</v>
      </c>
      <c r="D187" s="61">
        <v>0</v>
      </c>
      <c r="E187" s="241">
        <v>8516</v>
      </c>
      <c r="F187" s="241">
        <v>5456</v>
      </c>
      <c r="G187" s="114">
        <f t="shared" si="4"/>
        <v>64.06763738844528</v>
      </c>
    </row>
    <row r="188" spans="1:7" s="140" customFormat="1" ht="15">
      <c r="A188" s="74"/>
      <c r="B188" s="168">
        <v>3412</v>
      </c>
      <c r="C188" s="74" t="s">
        <v>383</v>
      </c>
      <c r="D188" s="61">
        <v>0</v>
      </c>
      <c r="E188" s="241">
        <f>9012.4-8516</f>
        <v>496.39999999999964</v>
      </c>
      <c r="F188" s="241">
        <f>5694.5-5456</f>
        <v>238.5</v>
      </c>
      <c r="G188" s="114">
        <f t="shared" si="4"/>
        <v>48.04593070104758</v>
      </c>
    </row>
    <row r="189" spans="1:7" s="140" customFormat="1" ht="15">
      <c r="A189" s="74"/>
      <c r="B189" s="168">
        <v>3419</v>
      </c>
      <c r="C189" s="74" t="s">
        <v>384</v>
      </c>
      <c r="D189" s="61">
        <v>0</v>
      </c>
      <c r="E189" s="241">
        <v>1277.2</v>
      </c>
      <c r="F189" s="241">
        <v>655</v>
      </c>
      <c r="G189" s="114">
        <f t="shared" si="4"/>
        <v>51.28405887879737</v>
      </c>
    </row>
    <row r="190" spans="1:7" s="140" customFormat="1" ht="15">
      <c r="A190" s="74"/>
      <c r="B190" s="168">
        <v>3421</v>
      </c>
      <c r="C190" s="74" t="s">
        <v>385</v>
      </c>
      <c r="D190" s="61">
        <v>0</v>
      </c>
      <c r="E190" s="241">
        <v>3083.8</v>
      </c>
      <c r="F190" s="241">
        <v>3072.7</v>
      </c>
      <c r="G190" s="114">
        <f t="shared" si="4"/>
        <v>99.64005447824113</v>
      </c>
    </row>
    <row r="191" spans="1:7" s="140" customFormat="1" ht="15">
      <c r="A191" s="74"/>
      <c r="B191" s="168">
        <v>3429</v>
      </c>
      <c r="C191" s="74" t="s">
        <v>386</v>
      </c>
      <c r="D191" s="61">
        <v>0</v>
      </c>
      <c r="E191" s="241">
        <v>255</v>
      </c>
      <c r="F191" s="241">
        <v>228.4</v>
      </c>
      <c r="G191" s="114">
        <f t="shared" si="4"/>
        <v>89.5686274509804</v>
      </c>
    </row>
    <row r="192" spans="1:7" s="140" customFormat="1" ht="15">
      <c r="A192" s="74"/>
      <c r="B192" s="168">
        <v>3541</v>
      </c>
      <c r="C192" s="74" t="s">
        <v>493</v>
      </c>
      <c r="D192" s="61">
        <v>420</v>
      </c>
      <c r="E192" s="241">
        <v>420</v>
      </c>
      <c r="F192" s="241">
        <v>420</v>
      </c>
      <c r="G192" s="114">
        <f t="shared" si="4"/>
        <v>100</v>
      </c>
    </row>
    <row r="193" spans="1:7" s="140" customFormat="1" ht="15">
      <c r="A193" s="74"/>
      <c r="B193" s="168">
        <v>3599</v>
      </c>
      <c r="C193" s="74" t="s">
        <v>494</v>
      </c>
      <c r="D193" s="61">
        <v>5</v>
      </c>
      <c r="E193" s="241">
        <v>5</v>
      </c>
      <c r="F193" s="241">
        <v>2.3</v>
      </c>
      <c r="G193" s="114">
        <f t="shared" si="4"/>
        <v>46</v>
      </c>
    </row>
    <row r="194" spans="1:7" s="140" customFormat="1" ht="15" hidden="1">
      <c r="A194" s="74"/>
      <c r="B194" s="168">
        <v>4193</v>
      </c>
      <c r="C194" s="74" t="s">
        <v>495</v>
      </c>
      <c r="D194" s="61"/>
      <c r="E194" s="241"/>
      <c r="F194" s="241"/>
      <c r="G194" s="114" t="e">
        <f t="shared" si="4"/>
        <v>#DIV/0!</v>
      </c>
    </row>
    <row r="195" spans="1:7" s="140" customFormat="1" ht="15">
      <c r="A195" s="209"/>
      <c r="B195" s="168">
        <v>4312</v>
      </c>
      <c r="C195" s="74" t="s">
        <v>496</v>
      </c>
      <c r="D195" s="61">
        <v>0</v>
      </c>
      <c r="E195" s="241">
        <v>263.5</v>
      </c>
      <c r="F195" s="241">
        <v>263.5</v>
      </c>
      <c r="G195" s="114">
        <f t="shared" si="4"/>
        <v>100</v>
      </c>
    </row>
    <row r="196" spans="1:7" s="140" customFormat="1" ht="15">
      <c r="A196" s="209"/>
      <c r="B196" s="168">
        <v>4329</v>
      </c>
      <c r="C196" s="74" t="s">
        <v>497</v>
      </c>
      <c r="D196" s="61">
        <v>40</v>
      </c>
      <c r="E196" s="241">
        <v>40</v>
      </c>
      <c r="F196" s="241">
        <v>34</v>
      </c>
      <c r="G196" s="114">
        <f t="shared" si="4"/>
        <v>85</v>
      </c>
    </row>
    <row r="197" spans="1:7" s="140" customFormat="1" ht="15">
      <c r="A197" s="74"/>
      <c r="B197" s="168">
        <v>4333</v>
      </c>
      <c r="C197" s="74" t="s">
        <v>498</v>
      </c>
      <c r="D197" s="61">
        <v>136</v>
      </c>
      <c r="E197" s="241">
        <v>136</v>
      </c>
      <c r="F197" s="241">
        <v>136</v>
      </c>
      <c r="G197" s="114">
        <f t="shared" si="4"/>
        <v>100</v>
      </c>
    </row>
    <row r="198" spans="1:7" s="140" customFormat="1" ht="15" customHeight="1">
      <c r="A198" s="74"/>
      <c r="B198" s="168">
        <v>4339</v>
      </c>
      <c r="C198" s="74" t="s">
        <v>499</v>
      </c>
      <c r="D198" s="61">
        <v>1749</v>
      </c>
      <c r="E198" s="241">
        <v>2987</v>
      </c>
      <c r="F198" s="241">
        <v>1781.2</v>
      </c>
      <c r="G198" s="114">
        <f t="shared" si="4"/>
        <v>59.6317375292936</v>
      </c>
    </row>
    <row r="199" spans="1:7" s="140" customFormat="1" ht="15">
      <c r="A199" s="74"/>
      <c r="B199" s="168">
        <v>4342</v>
      </c>
      <c r="C199" s="74" t="s">
        <v>500</v>
      </c>
      <c r="D199" s="61">
        <v>20</v>
      </c>
      <c r="E199" s="241">
        <v>20</v>
      </c>
      <c r="F199" s="241">
        <v>0</v>
      </c>
      <c r="G199" s="114">
        <f t="shared" si="4"/>
        <v>0</v>
      </c>
    </row>
    <row r="200" spans="1:7" s="140" customFormat="1" ht="15">
      <c r="A200" s="74"/>
      <c r="B200" s="168">
        <v>4343</v>
      </c>
      <c r="C200" s="74" t="s">
        <v>501</v>
      </c>
      <c r="D200" s="61">
        <v>50</v>
      </c>
      <c r="E200" s="241">
        <v>50</v>
      </c>
      <c r="F200" s="241">
        <v>0</v>
      </c>
      <c r="G200" s="114">
        <f t="shared" si="4"/>
        <v>0</v>
      </c>
    </row>
    <row r="201" spans="1:7" s="140" customFormat="1" ht="15">
      <c r="A201" s="74"/>
      <c r="B201" s="168">
        <v>4349</v>
      </c>
      <c r="C201" s="74" t="s">
        <v>502</v>
      </c>
      <c r="D201" s="61">
        <v>1090</v>
      </c>
      <c r="E201" s="241">
        <v>1487.7</v>
      </c>
      <c r="F201" s="241">
        <v>1070.6</v>
      </c>
      <c r="G201" s="114">
        <f t="shared" si="4"/>
        <v>71.9634334879344</v>
      </c>
    </row>
    <row r="202" spans="1:7" s="140" customFormat="1" ht="15">
      <c r="A202" s="209"/>
      <c r="B202" s="210">
        <v>4351</v>
      </c>
      <c r="C202" s="209" t="s">
        <v>503</v>
      </c>
      <c r="D202" s="61">
        <v>2124</v>
      </c>
      <c r="E202" s="241">
        <v>2127</v>
      </c>
      <c r="F202" s="241">
        <v>2127</v>
      </c>
      <c r="G202" s="114">
        <f t="shared" si="4"/>
        <v>100</v>
      </c>
    </row>
    <row r="203" spans="1:7" s="140" customFormat="1" ht="15">
      <c r="A203" s="209"/>
      <c r="B203" s="210">
        <v>4356</v>
      </c>
      <c r="C203" s="209" t="s">
        <v>504</v>
      </c>
      <c r="D203" s="61">
        <v>0</v>
      </c>
      <c r="E203" s="241">
        <v>430.4</v>
      </c>
      <c r="F203" s="241">
        <v>430.4</v>
      </c>
      <c r="G203" s="114">
        <f t="shared" si="4"/>
        <v>100</v>
      </c>
    </row>
    <row r="204" spans="1:7" s="140" customFormat="1" ht="15">
      <c r="A204" s="209"/>
      <c r="B204" s="210">
        <v>4356</v>
      </c>
      <c r="C204" s="209" t="s">
        <v>505</v>
      </c>
      <c r="D204" s="61">
        <v>570</v>
      </c>
      <c r="E204" s="241">
        <v>570</v>
      </c>
      <c r="F204" s="241">
        <v>570</v>
      </c>
      <c r="G204" s="114">
        <f t="shared" si="4"/>
        <v>100</v>
      </c>
    </row>
    <row r="205" spans="1:7" s="140" customFormat="1" ht="15">
      <c r="A205" s="209"/>
      <c r="B205" s="210">
        <v>4357</v>
      </c>
      <c r="C205" s="209" t="s">
        <v>506</v>
      </c>
      <c r="D205" s="61">
        <f>8700-500</f>
        <v>8200</v>
      </c>
      <c r="E205" s="241">
        <f>24608.3-644</f>
        <v>23964.3</v>
      </c>
      <c r="F205" s="241">
        <f>24608.3-644</f>
        <v>23964.3</v>
      </c>
      <c r="G205" s="114">
        <f t="shared" si="4"/>
        <v>100</v>
      </c>
    </row>
    <row r="206" spans="1:7" s="140" customFormat="1" ht="15">
      <c r="A206" s="209"/>
      <c r="B206" s="210">
        <v>4357</v>
      </c>
      <c r="C206" s="209" t="s">
        <v>507</v>
      </c>
      <c r="D206" s="61">
        <v>500</v>
      </c>
      <c r="E206" s="241">
        <v>644</v>
      </c>
      <c r="F206" s="241">
        <v>644</v>
      </c>
      <c r="G206" s="114">
        <f t="shared" si="4"/>
        <v>100</v>
      </c>
    </row>
    <row r="207" spans="1:7" s="140" customFormat="1" ht="15">
      <c r="A207" s="209"/>
      <c r="B207" s="210">
        <v>4359</v>
      </c>
      <c r="C207" s="211" t="s">
        <v>508</v>
      </c>
      <c r="D207" s="61">
        <v>0</v>
      </c>
      <c r="E207" s="241">
        <v>258.2</v>
      </c>
      <c r="F207" s="241">
        <v>258.2</v>
      </c>
      <c r="G207" s="114">
        <f t="shared" si="4"/>
        <v>100</v>
      </c>
    </row>
    <row r="208" spans="1:7" s="140" customFormat="1" ht="15">
      <c r="A208" s="209"/>
      <c r="B208" s="212">
        <v>4359</v>
      </c>
      <c r="C208" s="211" t="s">
        <v>509</v>
      </c>
      <c r="D208" s="213">
        <v>100</v>
      </c>
      <c r="E208" s="242">
        <v>100</v>
      </c>
      <c r="F208" s="242">
        <v>100</v>
      </c>
      <c r="G208" s="114">
        <f t="shared" si="4"/>
        <v>100</v>
      </c>
    </row>
    <row r="209" spans="1:7" s="140" customFormat="1" ht="15">
      <c r="A209" s="74"/>
      <c r="B209" s="168">
        <v>4371</v>
      </c>
      <c r="C209" s="214" t="s">
        <v>510</v>
      </c>
      <c r="D209" s="61">
        <v>486</v>
      </c>
      <c r="E209" s="241">
        <v>486</v>
      </c>
      <c r="F209" s="241">
        <v>486</v>
      </c>
      <c r="G209" s="114">
        <f t="shared" si="4"/>
        <v>100</v>
      </c>
    </row>
    <row r="210" spans="1:7" s="140" customFormat="1" ht="15">
      <c r="A210" s="74"/>
      <c r="B210" s="168">
        <v>4374</v>
      </c>
      <c r="C210" s="74" t="s">
        <v>511</v>
      </c>
      <c r="D210" s="61">
        <v>143</v>
      </c>
      <c r="E210" s="241">
        <v>143</v>
      </c>
      <c r="F210" s="241">
        <v>143</v>
      </c>
      <c r="G210" s="114">
        <f t="shared" si="4"/>
        <v>100</v>
      </c>
    </row>
    <row r="211" spans="1:7" s="140" customFormat="1" ht="15">
      <c r="A211" s="209"/>
      <c r="B211" s="210">
        <v>4399</v>
      </c>
      <c r="C211" s="209" t="s">
        <v>512</v>
      </c>
      <c r="D211" s="213">
        <v>55</v>
      </c>
      <c r="E211" s="242">
        <v>1447</v>
      </c>
      <c r="F211" s="242">
        <v>61.3</v>
      </c>
      <c r="G211" s="114">
        <f t="shared" si="4"/>
        <v>4.236351071181755</v>
      </c>
    </row>
    <row r="212" spans="1:7" s="140" customFormat="1" ht="15" hidden="1">
      <c r="A212" s="209"/>
      <c r="B212" s="210">
        <v>6402</v>
      </c>
      <c r="C212" s="209" t="s">
        <v>513</v>
      </c>
      <c r="D212" s="203"/>
      <c r="E212" s="294"/>
      <c r="F212" s="242"/>
      <c r="G212" s="114" t="e">
        <f t="shared" si="4"/>
        <v>#DIV/0!</v>
      </c>
    </row>
    <row r="213" spans="1:7" s="140" customFormat="1" ht="15" customHeight="1" hidden="1">
      <c r="A213" s="209"/>
      <c r="B213" s="210">
        <v>6409</v>
      </c>
      <c r="C213" s="209" t="s">
        <v>514</v>
      </c>
      <c r="D213" s="203">
        <v>0</v>
      </c>
      <c r="E213" s="294">
        <v>0</v>
      </c>
      <c r="F213" s="294"/>
      <c r="G213" s="114" t="e">
        <f t="shared" si="4"/>
        <v>#DIV/0!</v>
      </c>
    </row>
    <row r="214" spans="1:7" s="140" customFormat="1" ht="15">
      <c r="A214" s="74"/>
      <c r="B214" s="168">
        <v>6223</v>
      </c>
      <c r="C214" s="74" t="s">
        <v>387</v>
      </c>
      <c r="D214" s="61">
        <v>0</v>
      </c>
      <c r="E214" s="241">
        <v>25</v>
      </c>
      <c r="F214" s="241">
        <v>0</v>
      </c>
      <c r="G214" s="114">
        <f t="shared" si="4"/>
        <v>0</v>
      </c>
    </row>
    <row r="215" spans="1:7" s="140" customFormat="1" ht="15">
      <c r="A215" s="74"/>
      <c r="B215" s="168">
        <v>6409</v>
      </c>
      <c r="C215" s="74" t="s">
        <v>515</v>
      </c>
      <c r="D215" s="61">
        <v>0</v>
      </c>
      <c r="E215" s="241">
        <v>223.2</v>
      </c>
      <c r="F215" s="241">
        <v>0</v>
      </c>
      <c r="G215" s="114">
        <f t="shared" si="4"/>
        <v>0</v>
      </c>
    </row>
    <row r="216" spans="1:7" s="140" customFormat="1" ht="15" customHeight="1" thickBot="1">
      <c r="A216" s="209"/>
      <c r="B216" s="210"/>
      <c r="C216" s="209"/>
      <c r="D216" s="203"/>
      <c r="E216" s="294"/>
      <c r="F216" s="294"/>
      <c r="G216" s="114"/>
    </row>
    <row r="217" spans="1:7" s="140" customFormat="1" ht="18.75" customHeight="1" thickBot="1" thickTop="1">
      <c r="A217" s="199"/>
      <c r="B217" s="175"/>
      <c r="C217" s="176" t="s">
        <v>516</v>
      </c>
      <c r="D217" s="177">
        <f>SUM(D172:D216)</f>
        <v>15688</v>
      </c>
      <c r="E217" s="285">
        <f>SUM(E172:E216)</f>
        <v>83530.9</v>
      </c>
      <c r="F217" s="285">
        <f>SUM(F172:F216)</f>
        <v>66229.8</v>
      </c>
      <c r="G217" s="177">
        <f>(F217/E217)*100</f>
        <v>79.2877845204589</v>
      </c>
    </row>
    <row r="218" spans="1:7" s="140" customFormat="1" ht="15.75" customHeight="1">
      <c r="A218" s="139"/>
      <c r="B218" s="142"/>
      <c r="C218" s="178"/>
      <c r="D218" s="179"/>
      <c r="E218" s="286"/>
      <c r="F218" s="286"/>
      <c r="G218" s="179"/>
    </row>
    <row r="219" spans="1:7" s="140" customFormat="1" ht="15.75" customHeight="1">
      <c r="A219" s="139"/>
      <c r="B219" s="142"/>
      <c r="C219" s="178"/>
      <c r="D219" s="179"/>
      <c r="E219" s="286"/>
      <c r="F219" s="286"/>
      <c r="G219" s="179"/>
    </row>
    <row r="220" spans="1:7" s="140" customFormat="1" ht="15.75" customHeight="1">
      <c r="A220" s="139"/>
      <c r="B220" s="142"/>
      <c r="C220" s="178"/>
      <c r="D220" s="179"/>
      <c r="E220" s="286"/>
      <c r="F220" s="286"/>
      <c r="G220" s="179"/>
    </row>
    <row r="221" spans="1:7" s="140" customFormat="1" ht="15.75" customHeight="1">
      <c r="A221" s="139"/>
      <c r="B221" s="142"/>
      <c r="C221" s="178"/>
      <c r="D221" s="179"/>
      <c r="E221" s="286"/>
      <c r="F221" s="286"/>
      <c r="G221" s="179"/>
    </row>
    <row r="222" spans="1:7" s="140" customFormat="1" ht="15.75" customHeight="1">
      <c r="A222" s="139"/>
      <c r="B222" s="142"/>
      <c r="C222" s="178"/>
      <c r="D222" s="179"/>
      <c r="E222" s="286"/>
      <c r="F222" s="286"/>
      <c r="G222" s="179"/>
    </row>
    <row r="223" spans="1:7" s="140" customFormat="1" ht="15.75" customHeight="1">
      <c r="A223" s="139"/>
      <c r="B223" s="142"/>
      <c r="C223" s="178"/>
      <c r="D223" s="179"/>
      <c r="E223" s="286"/>
      <c r="F223" s="286"/>
      <c r="G223" s="179"/>
    </row>
    <row r="224" spans="1:7" s="140" customFormat="1" ht="15.75" customHeight="1">
      <c r="A224" s="139"/>
      <c r="B224" s="142"/>
      <c r="C224" s="178"/>
      <c r="D224" s="179"/>
      <c r="E224" s="286"/>
      <c r="F224" s="286"/>
      <c r="G224" s="179"/>
    </row>
    <row r="225" spans="1:7" s="140" customFormat="1" ht="15.75" customHeight="1">
      <c r="A225" s="139"/>
      <c r="B225" s="142"/>
      <c r="C225" s="178"/>
      <c r="D225" s="179"/>
      <c r="E225" s="286"/>
      <c r="F225" s="286"/>
      <c r="G225" s="179"/>
    </row>
    <row r="226" spans="1:7" s="140" customFormat="1" ht="15.75" customHeight="1">
      <c r="A226" s="139"/>
      <c r="B226" s="142"/>
      <c r="C226" s="178"/>
      <c r="D226" s="179"/>
      <c r="E226" s="286"/>
      <c r="F226" s="286"/>
      <c r="G226" s="179"/>
    </row>
    <row r="227" spans="1:7" s="140" customFormat="1" ht="15.75" customHeight="1">
      <c r="A227" s="139"/>
      <c r="B227" s="142"/>
      <c r="C227" s="178"/>
      <c r="D227" s="179"/>
      <c r="E227" s="286"/>
      <c r="F227" s="286"/>
      <c r="G227" s="179"/>
    </row>
    <row r="228" spans="1:7" s="140" customFormat="1" ht="15.75" customHeight="1">
      <c r="A228" s="139"/>
      <c r="B228" s="142"/>
      <c r="C228" s="178"/>
      <c r="D228" s="180"/>
      <c r="E228" s="287"/>
      <c r="F228" s="287"/>
      <c r="G228" s="180"/>
    </row>
    <row r="229" spans="1:7" s="140" customFormat="1" ht="12.75" customHeight="1" hidden="1">
      <c r="A229" s="139"/>
      <c r="C229" s="142"/>
      <c r="D229" s="180"/>
      <c r="E229" s="287"/>
      <c r="F229" s="287"/>
      <c r="G229" s="180"/>
    </row>
    <row r="230" spans="1:7" s="140" customFormat="1" ht="12.75" customHeight="1" hidden="1">
      <c r="A230" s="139"/>
      <c r="B230" s="142"/>
      <c r="C230" s="178"/>
      <c r="D230" s="180"/>
      <c r="E230" s="287"/>
      <c r="F230" s="287"/>
      <c r="G230" s="180"/>
    </row>
    <row r="231" spans="1:7" s="140" customFormat="1" ht="12.75" customHeight="1" hidden="1">
      <c r="A231" s="139"/>
      <c r="B231" s="142"/>
      <c r="C231" s="178"/>
      <c r="D231" s="180"/>
      <c r="E231" s="287"/>
      <c r="F231" s="287"/>
      <c r="G231" s="180"/>
    </row>
    <row r="232" spans="1:7" s="140" customFormat="1" ht="12.75" customHeight="1" hidden="1">
      <c r="A232" s="139"/>
      <c r="B232" s="142"/>
      <c r="C232" s="178"/>
      <c r="D232" s="180"/>
      <c r="E232" s="287"/>
      <c r="F232" s="287"/>
      <c r="G232" s="180"/>
    </row>
    <row r="233" spans="1:7" s="140" customFormat="1" ht="12.75" customHeight="1" hidden="1">
      <c r="A233" s="139"/>
      <c r="B233" s="142"/>
      <c r="C233" s="178"/>
      <c r="D233" s="180"/>
      <c r="E233" s="287"/>
      <c r="F233" s="287"/>
      <c r="G233" s="180"/>
    </row>
    <row r="234" spans="1:7" s="140" customFormat="1" ht="12.75" customHeight="1" hidden="1">
      <c r="A234" s="139"/>
      <c r="B234" s="142"/>
      <c r="C234" s="178"/>
      <c r="D234" s="180"/>
      <c r="E234" s="287"/>
      <c r="F234" s="287"/>
      <c r="G234" s="180"/>
    </row>
    <row r="235" spans="1:7" s="140" customFormat="1" ht="12.75" customHeight="1" hidden="1">
      <c r="A235" s="139"/>
      <c r="B235" s="142"/>
      <c r="C235" s="178"/>
      <c r="D235" s="180"/>
      <c r="E235" s="274"/>
      <c r="F235" s="274"/>
      <c r="G235" s="149"/>
    </row>
    <row r="236" spans="1:7" s="140" customFormat="1" ht="12.75" customHeight="1" hidden="1">
      <c r="A236" s="139"/>
      <c r="B236" s="142"/>
      <c r="C236" s="178"/>
      <c r="D236" s="180"/>
      <c r="E236" s="287"/>
      <c r="F236" s="287"/>
      <c r="G236" s="180"/>
    </row>
    <row r="237" spans="1:7" s="140" customFormat="1" ht="12.75" customHeight="1" hidden="1">
      <c r="A237" s="139"/>
      <c r="B237" s="142"/>
      <c r="C237" s="178"/>
      <c r="D237" s="180"/>
      <c r="E237" s="287"/>
      <c r="F237" s="287"/>
      <c r="G237" s="180"/>
    </row>
    <row r="238" spans="1:7" s="140" customFormat="1" ht="18" customHeight="1" hidden="1">
      <c r="A238" s="139"/>
      <c r="B238" s="142"/>
      <c r="C238" s="178"/>
      <c r="D238" s="180"/>
      <c r="E238" s="274"/>
      <c r="F238" s="274"/>
      <c r="G238" s="149"/>
    </row>
    <row r="239" spans="1:7" s="140" customFormat="1" ht="15.75" customHeight="1" thickBot="1">
      <c r="A239" s="139"/>
      <c r="B239" s="142"/>
      <c r="C239" s="178"/>
      <c r="D239" s="180"/>
      <c r="E239" s="278"/>
      <c r="F239" s="278"/>
      <c r="G239" s="154"/>
    </row>
    <row r="240" spans="1:7" s="140" customFormat="1" ht="15.75">
      <c r="A240" s="157" t="s">
        <v>27</v>
      </c>
      <c r="B240" s="158" t="s">
        <v>28</v>
      </c>
      <c r="C240" s="157" t="s">
        <v>30</v>
      </c>
      <c r="D240" s="157" t="s">
        <v>31</v>
      </c>
      <c r="E240" s="280" t="s">
        <v>31</v>
      </c>
      <c r="F240" s="237" t="s">
        <v>8</v>
      </c>
      <c r="G240" s="157" t="s">
        <v>361</v>
      </c>
    </row>
    <row r="241" spans="1:7" s="140" customFormat="1" ht="15.75" customHeight="1" thickBot="1">
      <c r="A241" s="159"/>
      <c r="B241" s="160"/>
      <c r="C241" s="161"/>
      <c r="D241" s="162" t="s">
        <v>33</v>
      </c>
      <c r="E241" s="281" t="s">
        <v>34</v>
      </c>
      <c r="F241" s="239" t="s">
        <v>35</v>
      </c>
      <c r="G241" s="162" t="s">
        <v>362</v>
      </c>
    </row>
    <row r="242" spans="1:7" s="140" customFormat="1" ht="16.5" thickTop="1">
      <c r="A242" s="163">
        <v>60</v>
      </c>
      <c r="B242" s="164"/>
      <c r="C242" s="165" t="s">
        <v>219</v>
      </c>
      <c r="D242" s="98"/>
      <c r="E242" s="250"/>
      <c r="F242" s="250"/>
      <c r="G242" s="98"/>
    </row>
    <row r="243" spans="1:7" s="140" customFormat="1" ht="15.75">
      <c r="A243" s="111"/>
      <c r="B243" s="167"/>
      <c r="C243" s="111"/>
      <c r="D243" s="114"/>
      <c r="E243" s="256"/>
      <c r="F243" s="256"/>
      <c r="G243" s="114"/>
    </row>
    <row r="244" spans="1:7" s="140" customFormat="1" ht="15">
      <c r="A244" s="74"/>
      <c r="B244" s="168">
        <v>1014</v>
      </c>
      <c r="C244" s="74" t="s">
        <v>517</v>
      </c>
      <c r="D244" s="58">
        <v>650</v>
      </c>
      <c r="E244" s="241">
        <v>650</v>
      </c>
      <c r="F244" s="241">
        <v>348.8</v>
      </c>
      <c r="G244" s="114">
        <f aca="true" t="shared" si="5" ref="G244:G254">(F244/E244)*100</f>
        <v>53.66153846153846</v>
      </c>
    </row>
    <row r="245" spans="1:7" s="140" customFormat="1" ht="15" customHeight="1" hidden="1">
      <c r="A245" s="209"/>
      <c r="B245" s="210">
        <v>1031</v>
      </c>
      <c r="C245" s="209" t="s">
        <v>518</v>
      </c>
      <c r="D245" s="63"/>
      <c r="E245" s="242"/>
      <c r="F245" s="242"/>
      <c r="G245" s="114" t="e">
        <f t="shared" si="5"/>
        <v>#DIV/0!</v>
      </c>
    </row>
    <row r="246" spans="1:7" s="140" customFormat="1" ht="15">
      <c r="A246" s="74"/>
      <c r="B246" s="168">
        <v>1036</v>
      </c>
      <c r="C246" s="74" t="s">
        <v>519</v>
      </c>
      <c r="D246" s="58">
        <v>0</v>
      </c>
      <c r="E246" s="241">
        <v>50.2</v>
      </c>
      <c r="F246" s="241">
        <v>50.1</v>
      </c>
      <c r="G246" s="114">
        <f t="shared" si="5"/>
        <v>99.800796812749</v>
      </c>
    </row>
    <row r="247" spans="1:7" s="140" customFormat="1" ht="15" customHeight="1">
      <c r="A247" s="209"/>
      <c r="B247" s="210">
        <v>1037</v>
      </c>
      <c r="C247" s="209" t="s">
        <v>520</v>
      </c>
      <c r="D247" s="63">
        <v>0</v>
      </c>
      <c r="E247" s="242">
        <v>14</v>
      </c>
      <c r="F247" s="242">
        <v>13.9</v>
      </c>
      <c r="G247" s="114">
        <f t="shared" si="5"/>
        <v>99.28571428571429</v>
      </c>
    </row>
    <row r="248" spans="1:7" s="140" customFormat="1" ht="15" hidden="1">
      <c r="A248" s="209"/>
      <c r="B248" s="210">
        <v>1039</v>
      </c>
      <c r="C248" s="209" t="s">
        <v>521</v>
      </c>
      <c r="D248" s="63">
        <v>0</v>
      </c>
      <c r="E248" s="242"/>
      <c r="F248" s="242"/>
      <c r="G248" s="114" t="e">
        <f t="shared" si="5"/>
        <v>#DIV/0!</v>
      </c>
    </row>
    <row r="249" spans="1:7" s="140" customFormat="1" ht="15">
      <c r="A249" s="209"/>
      <c r="B249" s="210">
        <v>1070</v>
      </c>
      <c r="C249" s="209" t="s">
        <v>522</v>
      </c>
      <c r="D249" s="63">
        <v>7</v>
      </c>
      <c r="E249" s="242">
        <v>7</v>
      </c>
      <c r="F249" s="242">
        <v>7</v>
      </c>
      <c r="G249" s="114">
        <f t="shared" si="5"/>
        <v>100</v>
      </c>
    </row>
    <row r="250" spans="1:7" s="140" customFormat="1" ht="15" hidden="1">
      <c r="A250" s="209"/>
      <c r="B250" s="210">
        <v>2331</v>
      </c>
      <c r="C250" s="209" t="s">
        <v>523</v>
      </c>
      <c r="D250" s="63"/>
      <c r="E250" s="242"/>
      <c r="F250" s="241"/>
      <c r="G250" s="114" t="e">
        <f t="shared" si="5"/>
        <v>#DIV/0!</v>
      </c>
    </row>
    <row r="251" spans="1:7" s="140" customFormat="1" ht="15">
      <c r="A251" s="209"/>
      <c r="B251" s="210">
        <v>3739</v>
      </c>
      <c r="C251" s="209" t="s">
        <v>524</v>
      </c>
      <c r="D251" s="58">
        <v>50</v>
      </c>
      <c r="E251" s="241">
        <v>50</v>
      </c>
      <c r="F251" s="241">
        <v>0</v>
      </c>
      <c r="G251" s="114">
        <f t="shared" si="5"/>
        <v>0</v>
      </c>
    </row>
    <row r="252" spans="1:7" s="140" customFormat="1" ht="15">
      <c r="A252" s="74"/>
      <c r="B252" s="168">
        <v>3749</v>
      </c>
      <c r="C252" s="74" t="s">
        <v>525</v>
      </c>
      <c r="D252" s="58">
        <v>100</v>
      </c>
      <c r="E252" s="241">
        <v>120</v>
      </c>
      <c r="F252" s="241">
        <v>31.6</v>
      </c>
      <c r="G252" s="114">
        <f t="shared" si="5"/>
        <v>26.333333333333336</v>
      </c>
    </row>
    <row r="253" spans="1:7" s="140" customFormat="1" ht="15" hidden="1">
      <c r="A253" s="74"/>
      <c r="B253" s="168">
        <v>5272</v>
      </c>
      <c r="C253" s="74" t="s">
        <v>526</v>
      </c>
      <c r="D253" s="58"/>
      <c r="E253" s="241"/>
      <c r="F253" s="241"/>
      <c r="G253" s="114" t="e">
        <f t="shared" si="5"/>
        <v>#DIV/0!</v>
      </c>
    </row>
    <row r="254" spans="1:7" s="140" customFormat="1" ht="15">
      <c r="A254" s="74"/>
      <c r="B254" s="168">
        <v>6171</v>
      </c>
      <c r="C254" s="74" t="s">
        <v>527</v>
      </c>
      <c r="D254" s="58">
        <v>10</v>
      </c>
      <c r="E254" s="241">
        <v>10</v>
      </c>
      <c r="F254" s="241">
        <v>0</v>
      </c>
      <c r="G254" s="114">
        <f t="shared" si="5"/>
        <v>0</v>
      </c>
    </row>
    <row r="255" spans="1:7" s="140" customFormat="1" ht="15.75" thickBot="1">
      <c r="A255" s="170"/>
      <c r="B255" s="215"/>
      <c r="C255" s="170"/>
      <c r="D255" s="203"/>
      <c r="E255" s="294"/>
      <c r="F255" s="294"/>
      <c r="G255" s="203"/>
    </row>
    <row r="256" spans="1:7" s="140" customFormat="1" ht="18.75" customHeight="1" thickBot="1" thickTop="1">
      <c r="A256" s="174"/>
      <c r="B256" s="216"/>
      <c r="C256" s="217" t="s">
        <v>528</v>
      </c>
      <c r="D256" s="177">
        <f>SUM(D242:D255)</f>
        <v>817</v>
      </c>
      <c r="E256" s="285">
        <f>SUM(E243:E255)</f>
        <v>901.2</v>
      </c>
      <c r="F256" s="285">
        <f>SUM(F242:F255)</f>
        <v>451.40000000000003</v>
      </c>
      <c r="G256" s="177">
        <f>(F256/E256)*100</f>
        <v>50.08877052818465</v>
      </c>
    </row>
    <row r="257" spans="1:7" s="140" customFormat="1" ht="12.75" customHeight="1">
      <c r="A257" s="139"/>
      <c r="B257" s="142"/>
      <c r="C257" s="178"/>
      <c r="D257" s="180"/>
      <c r="E257" s="287"/>
      <c r="F257" s="287"/>
      <c r="G257" s="180"/>
    </row>
    <row r="258" spans="1:7" s="140" customFormat="1" ht="12.75" customHeight="1" hidden="1">
      <c r="A258" s="139"/>
      <c r="B258" s="142"/>
      <c r="C258" s="178"/>
      <c r="D258" s="180"/>
      <c r="E258" s="287"/>
      <c r="F258" s="287"/>
      <c r="G258" s="180"/>
    </row>
    <row r="259" spans="1:7" s="140" customFormat="1" ht="12.75" customHeight="1" hidden="1">
      <c r="A259" s="139"/>
      <c r="B259" s="142"/>
      <c r="C259" s="178"/>
      <c r="D259" s="180"/>
      <c r="E259" s="287"/>
      <c r="F259" s="287"/>
      <c r="G259" s="180"/>
    </row>
    <row r="260" spans="1:7" s="140" customFormat="1" ht="12.75" customHeight="1" hidden="1">
      <c r="A260" s="139"/>
      <c r="B260" s="142"/>
      <c r="C260" s="178"/>
      <c r="D260" s="180"/>
      <c r="E260" s="287"/>
      <c r="F260" s="287"/>
      <c r="G260" s="180"/>
    </row>
    <row r="261" spans="2:6" s="140" customFormat="1" ht="12.75" customHeight="1" hidden="1">
      <c r="B261" s="181"/>
      <c r="E261" s="288"/>
      <c r="F261" s="288"/>
    </row>
    <row r="262" spans="2:6" s="140" customFormat="1" ht="12.75" customHeight="1">
      <c r="B262" s="181"/>
      <c r="E262" s="288"/>
      <c r="F262" s="288"/>
    </row>
    <row r="263" spans="2:6" s="140" customFormat="1" ht="12.75" customHeight="1" thickBot="1">
      <c r="B263" s="181"/>
      <c r="E263" s="288"/>
      <c r="F263" s="288"/>
    </row>
    <row r="264" spans="1:7" s="140" customFormat="1" ht="15.75">
      <c r="A264" s="157" t="s">
        <v>27</v>
      </c>
      <c r="B264" s="158" t="s">
        <v>28</v>
      </c>
      <c r="C264" s="157" t="s">
        <v>30</v>
      </c>
      <c r="D264" s="157" t="s">
        <v>31</v>
      </c>
      <c r="E264" s="280" t="s">
        <v>31</v>
      </c>
      <c r="F264" s="237" t="s">
        <v>8</v>
      </c>
      <c r="G264" s="157" t="s">
        <v>361</v>
      </c>
    </row>
    <row r="265" spans="1:7" s="140" customFormat="1" ht="15.75" customHeight="1" thickBot="1">
      <c r="A265" s="159"/>
      <c r="B265" s="160"/>
      <c r="C265" s="161"/>
      <c r="D265" s="162" t="s">
        <v>33</v>
      </c>
      <c r="E265" s="281" t="s">
        <v>34</v>
      </c>
      <c r="F265" s="239" t="s">
        <v>35</v>
      </c>
      <c r="G265" s="162" t="s">
        <v>362</v>
      </c>
    </row>
    <row r="266" spans="1:7" s="140" customFormat="1" ht="16.5" thickTop="1">
      <c r="A266" s="163">
        <v>80</v>
      </c>
      <c r="B266" s="163"/>
      <c r="C266" s="165" t="s">
        <v>234</v>
      </c>
      <c r="D266" s="98"/>
      <c r="E266" s="250"/>
      <c r="F266" s="250"/>
      <c r="G266" s="98"/>
    </row>
    <row r="267" spans="1:7" s="140" customFormat="1" ht="15.75">
      <c r="A267" s="111"/>
      <c r="B267" s="202"/>
      <c r="C267" s="111"/>
      <c r="D267" s="114"/>
      <c r="E267" s="256"/>
      <c r="F267" s="256"/>
      <c r="G267" s="114"/>
    </row>
    <row r="268" spans="1:7" s="140" customFormat="1" ht="15">
      <c r="A268" s="74"/>
      <c r="B268" s="190">
        <v>2219</v>
      </c>
      <c r="C268" s="74" t="s">
        <v>529</v>
      </c>
      <c r="D268" s="117">
        <v>400</v>
      </c>
      <c r="E268" s="241">
        <v>714</v>
      </c>
      <c r="F268" s="241">
        <v>514.9</v>
      </c>
      <c r="G268" s="114">
        <f aca="true" t="shared" si="6" ref="G268:G275">(F268/E268)*100</f>
        <v>72.11484593837535</v>
      </c>
    </row>
    <row r="269" spans="1:82" s="139" customFormat="1" ht="15">
      <c r="A269" s="74"/>
      <c r="B269" s="190">
        <v>2221</v>
      </c>
      <c r="C269" s="74" t="s">
        <v>530</v>
      </c>
      <c r="D269" s="117">
        <v>19280</v>
      </c>
      <c r="E269" s="241">
        <v>19519</v>
      </c>
      <c r="F269" s="241">
        <v>16338.9</v>
      </c>
      <c r="G269" s="114">
        <f t="shared" si="6"/>
        <v>83.70766945027921</v>
      </c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0"/>
      <c r="CA269" s="140"/>
      <c r="CB269" s="140"/>
      <c r="CC269" s="140"/>
      <c r="CD269" s="140"/>
    </row>
    <row r="270" spans="1:82" s="139" customFormat="1" ht="15">
      <c r="A270" s="74"/>
      <c r="B270" s="190">
        <v>2229</v>
      </c>
      <c r="C270" s="74" t="s">
        <v>531</v>
      </c>
      <c r="D270" s="117">
        <v>0</v>
      </c>
      <c r="E270" s="241">
        <v>47</v>
      </c>
      <c r="F270" s="241">
        <v>46.8</v>
      </c>
      <c r="G270" s="114">
        <f t="shared" si="6"/>
        <v>99.57446808510639</v>
      </c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0"/>
      <c r="CA270" s="140"/>
      <c r="CB270" s="140"/>
      <c r="CC270" s="140"/>
      <c r="CD270" s="140"/>
    </row>
    <row r="271" spans="1:82" s="139" customFormat="1" ht="15" hidden="1">
      <c r="A271" s="74"/>
      <c r="B271" s="190">
        <v>2232</v>
      </c>
      <c r="C271" s="74" t="s">
        <v>532</v>
      </c>
      <c r="D271" s="58">
        <v>0</v>
      </c>
      <c r="E271" s="241"/>
      <c r="F271" s="241"/>
      <c r="G271" s="114" t="e">
        <f t="shared" si="6"/>
        <v>#DIV/0!</v>
      </c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0"/>
      <c r="CA271" s="140"/>
      <c r="CB271" s="140"/>
      <c r="CC271" s="140"/>
      <c r="CD271" s="140"/>
    </row>
    <row r="272" spans="1:82" s="139" customFormat="1" ht="15">
      <c r="A272" s="74"/>
      <c r="B272" s="190">
        <v>2299</v>
      </c>
      <c r="C272" s="74" t="s">
        <v>531</v>
      </c>
      <c r="D272" s="58">
        <v>0</v>
      </c>
      <c r="E272" s="241">
        <v>2</v>
      </c>
      <c r="F272" s="241">
        <v>16.5</v>
      </c>
      <c r="G272" s="114">
        <f t="shared" si="6"/>
        <v>825</v>
      </c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0"/>
      <c r="CA272" s="140"/>
      <c r="CB272" s="140"/>
      <c r="CC272" s="140"/>
      <c r="CD272" s="140"/>
    </row>
    <row r="273" spans="1:82" s="139" customFormat="1" ht="15">
      <c r="A273" s="209"/>
      <c r="B273" s="218">
        <v>3399</v>
      </c>
      <c r="C273" s="209" t="s">
        <v>533</v>
      </c>
      <c r="D273" s="114">
        <v>0</v>
      </c>
      <c r="E273" s="256">
        <v>70</v>
      </c>
      <c r="F273" s="256">
        <v>37.6</v>
      </c>
      <c r="G273" s="114">
        <f t="shared" si="6"/>
        <v>53.714285714285715</v>
      </c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0"/>
      <c r="CA273" s="140"/>
      <c r="CB273" s="140"/>
      <c r="CC273" s="140"/>
      <c r="CD273" s="140"/>
    </row>
    <row r="274" spans="1:82" s="139" customFormat="1" ht="15">
      <c r="A274" s="209"/>
      <c r="B274" s="218">
        <v>6171</v>
      </c>
      <c r="C274" s="209" t="s">
        <v>534</v>
      </c>
      <c r="D274" s="114">
        <v>0</v>
      </c>
      <c r="E274" s="256">
        <v>16</v>
      </c>
      <c r="F274" s="256">
        <v>28</v>
      </c>
      <c r="G274" s="114">
        <f t="shared" si="6"/>
        <v>175</v>
      </c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0"/>
      <c r="CA274" s="140"/>
      <c r="CB274" s="140"/>
      <c r="CC274" s="140"/>
      <c r="CD274" s="140"/>
    </row>
    <row r="275" spans="1:82" s="139" customFormat="1" ht="15">
      <c r="A275" s="209"/>
      <c r="B275" s="218">
        <v>6402</v>
      </c>
      <c r="C275" s="209" t="s">
        <v>535</v>
      </c>
      <c r="D275" s="114">
        <v>0</v>
      </c>
      <c r="E275" s="256">
        <v>55</v>
      </c>
      <c r="F275" s="256">
        <v>54.1</v>
      </c>
      <c r="G275" s="114">
        <f t="shared" si="6"/>
        <v>98.36363636363636</v>
      </c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  <c r="BZ275" s="140"/>
      <c r="CA275" s="140"/>
      <c r="CB275" s="140"/>
      <c r="CC275" s="140"/>
      <c r="CD275" s="140"/>
    </row>
    <row r="276" spans="1:82" s="139" customFormat="1" ht="15" hidden="1">
      <c r="A276" s="209"/>
      <c r="B276" s="218">
        <v>6409</v>
      </c>
      <c r="C276" s="209" t="s">
        <v>536</v>
      </c>
      <c r="D276" s="114">
        <v>0</v>
      </c>
      <c r="E276" s="256"/>
      <c r="F276" s="256"/>
      <c r="G276" s="114" t="e">
        <f>(#REF!/E276)*100</f>
        <v>#REF!</v>
      </c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  <c r="BZ276" s="140"/>
      <c r="CA276" s="140"/>
      <c r="CB276" s="140"/>
      <c r="CC276" s="140"/>
      <c r="CD276" s="140"/>
    </row>
    <row r="277" spans="1:82" s="139" customFormat="1" ht="15.75" thickBot="1">
      <c r="A277" s="206"/>
      <c r="B277" s="205"/>
      <c r="C277" s="206"/>
      <c r="D277" s="173"/>
      <c r="E277" s="284"/>
      <c r="F277" s="284"/>
      <c r="G277" s="173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  <c r="BZ277" s="140"/>
      <c r="CA277" s="140"/>
      <c r="CB277" s="140"/>
      <c r="CC277" s="140"/>
      <c r="CD277" s="140"/>
    </row>
    <row r="278" spans="1:82" s="139" customFormat="1" ht="18.75" customHeight="1" thickBot="1" thickTop="1">
      <c r="A278" s="174"/>
      <c r="B278" s="219"/>
      <c r="C278" s="217" t="s">
        <v>537</v>
      </c>
      <c r="D278" s="177">
        <f>SUM(D268:D276)</f>
        <v>19680</v>
      </c>
      <c r="E278" s="285">
        <f>SUM(E268:E276)</f>
        <v>20423</v>
      </c>
      <c r="F278" s="285">
        <f>SUM(F268:F276)</f>
        <v>17036.799999999996</v>
      </c>
      <c r="G278" s="177">
        <f>(F278/E278)*100</f>
        <v>83.4196738970768</v>
      </c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  <c r="BZ278" s="140"/>
      <c r="CA278" s="140"/>
      <c r="CB278" s="140"/>
      <c r="CC278" s="140"/>
      <c r="CD278" s="140"/>
    </row>
    <row r="279" spans="2:82" s="139" customFormat="1" ht="15.75" customHeight="1">
      <c r="B279" s="142"/>
      <c r="C279" s="178"/>
      <c r="D279" s="180"/>
      <c r="E279" s="287"/>
      <c r="F279" s="287"/>
      <c r="G279" s="18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0"/>
      <c r="CA279" s="140"/>
      <c r="CB279" s="140"/>
      <c r="CC279" s="140"/>
      <c r="CD279" s="140"/>
    </row>
    <row r="280" spans="2:82" s="139" customFormat="1" ht="12.75" customHeight="1" hidden="1">
      <c r="B280" s="142"/>
      <c r="C280" s="178"/>
      <c r="D280" s="180"/>
      <c r="E280" s="287"/>
      <c r="F280" s="287"/>
      <c r="G280" s="18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  <c r="BZ280" s="140"/>
      <c r="CA280" s="140"/>
      <c r="CB280" s="140"/>
      <c r="CC280" s="140"/>
      <c r="CD280" s="140"/>
    </row>
    <row r="281" spans="2:82" s="139" customFormat="1" ht="12.75" customHeight="1" hidden="1">
      <c r="B281" s="142"/>
      <c r="C281" s="178"/>
      <c r="D281" s="180"/>
      <c r="E281" s="287"/>
      <c r="F281" s="287"/>
      <c r="G281" s="18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0"/>
      <c r="CA281" s="140"/>
      <c r="CB281" s="140"/>
      <c r="CC281" s="140"/>
      <c r="CD281" s="140"/>
    </row>
    <row r="282" spans="2:82" s="139" customFormat="1" ht="12.75" customHeight="1" hidden="1">
      <c r="B282" s="142"/>
      <c r="C282" s="178"/>
      <c r="D282" s="180"/>
      <c r="E282" s="287"/>
      <c r="F282" s="287"/>
      <c r="G282" s="18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0"/>
      <c r="CA282" s="140"/>
      <c r="CB282" s="140"/>
      <c r="CC282" s="140"/>
      <c r="CD282" s="140"/>
    </row>
    <row r="283" spans="2:82" s="139" customFormat="1" ht="12.75" customHeight="1" hidden="1">
      <c r="B283" s="142"/>
      <c r="C283" s="178"/>
      <c r="D283" s="180"/>
      <c r="E283" s="287"/>
      <c r="F283" s="287"/>
      <c r="G283" s="18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0"/>
      <c r="CA283" s="140"/>
      <c r="CB283" s="140"/>
      <c r="CC283" s="140"/>
      <c r="CD283" s="140"/>
    </row>
    <row r="284" spans="2:82" s="139" customFormat="1" ht="12.75" customHeight="1" hidden="1">
      <c r="B284" s="142"/>
      <c r="C284" s="178"/>
      <c r="D284" s="180"/>
      <c r="E284" s="287"/>
      <c r="F284" s="287"/>
      <c r="G284" s="18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0"/>
      <c r="CA284" s="140"/>
      <c r="CB284" s="140"/>
      <c r="CC284" s="140"/>
      <c r="CD284" s="140"/>
    </row>
    <row r="285" spans="2:82" s="139" customFormat="1" ht="12.75" customHeight="1" hidden="1">
      <c r="B285" s="142"/>
      <c r="C285" s="178"/>
      <c r="D285" s="180"/>
      <c r="E285" s="287"/>
      <c r="F285" s="287"/>
      <c r="G285" s="18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0"/>
      <c r="CA285" s="140"/>
      <c r="CB285" s="140"/>
      <c r="CC285" s="140"/>
      <c r="CD285" s="140"/>
    </row>
    <row r="286" spans="2:82" s="139" customFormat="1" ht="12.75" customHeight="1" hidden="1">
      <c r="B286" s="142"/>
      <c r="C286" s="178"/>
      <c r="D286" s="180"/>
      <c r="E286" s="287"/>
      <c r="F286" s="287"/>
      <c r="G286" s="18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0"/>
      <c r="CA286" s="140"/>
      <c r="CB286" s="140"/>
      <c r="CC286" s="140"/>
      <c r="CD286" s="140"/>
    </row>
    <row r="287" spans="2:82" s="139" customFormat="1" ht="15.75" customHeight="1">
      <c r="B287" s="142"/>
      <c r="C287" s="178"/>
      <c r="D287" s="180"/>
      <c r="E287" s="274"/>
      <c r="F287" s="274"/>
      <c r="G287" s="149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0"/>
      <c r="CA287" s="140"/>
      <c r="CB287" s="140"/>
      <c r="CC287" s="140"/>
      <c r="CD287" s="140"/>
    </row>
    <row r="288" spans="2:82" s="139" customFormat="1" ht="15.75" customHeight="1">
      <c r="B288" s="142"/>
      <c r="C288" s="178"/>
      <c r="D288" s="180"/>
      <c r="E288" s="287"/>
      <c r="F288" s="287"/>
      <c r="G288" s="18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0"/>
      <c r="CA288" s="140"/>
      <c r="CB288" s="140"/>
      <c r="CC288" s="140"/>
      <c r="CD288" s="140"/>
    </row>
    <row r="289" spans="2:82" s="139" customFormat="1" ht="15.75" customHeight="1" thickBot="1">
      <c r="B289" s="142"/>
      <c r="C289" s="178"/>
      <c r="D289" s="180"/>
      <c r="E289" s="278"/>
      <c r="F289" s="278"/>
      <c r="G289" s="154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0"/>
      <c r="CA289" s="140"/>
      <c r="CB289" s="140"/>
      <c r="CC289" s="140"/>
      <c r="CD289" s="140"/>
    </row>
    <row r="290" spans="1:82" s="139" customFormat="1" ht="15.75" customHeight="1">
      <c r="A290" s="157" t="s">
        <v>27</v>
      </c>
      <c r="B290" s="158" t="s">
        <v>28</v>
      </c>
      <c r="C290" s="157" t="s">
        <v>30</v>
      </c>
      <c r="D290" s="157" t="s">
        <v>31</v>
      </c>
      <c r="E290" s="280" t="s">
        <v>31</v>
      </c>
      <c r="F290" s="237" t="s">
        <v>8</v>
      </c>
      <c r="G290" s="157" t="s">
        <v>361</v>
      </c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0"/>
      <c r="CA290" s="140"/>
      <c r="CB290" s="140"/>
      <c r="CC290" s="140"/>
      <c r="CD290" s="140"/>
    </row>
    <row r="291" spans="1:7" s="140" customFormat="1" ht="15.75" customHeight="1" thickBot="1">
      <c r="A291" s="159"/>
      <c r="B291" s="160"/>
      <c r="C291" s="161"/>
      <c r="D291" s="162" t="s">
        <v>33</v>
      </c>
      <c r="E291" s="281" t="s">
        <v>34</v>
      </c>
      <c r="F291" s="239" t="s">
        <v>35</v>
      </c>
      <c r="G291" s="162" t="s">
        <v>362</v>
      </c>
    </row>
    <row r="292" spans="1:7" s="140" customFormat="1" ht="16.5" thickTop="1">
      <c r="A292" s="163">
        <v>90</v>
      </c>
      <c r="B292" s="163"/>
      <c r="C292" s="165" t="s">
        <v>248</v>
      </c>
      <c r="D292" s="98"/>
      <c r="E292" s="250"/>
      <c r="F292" s="250"/>
      <c r="G292" s="98"/>
    </row>
    <row r="293" spans="1:7" s="140" customFormat="1" ht="15.75">
      <c r="A293" s="111"/>
      <c r="B293" s="202"/>
      <c r="C293" s="111"/>
      <c r="D293" s="114"/>
      <c r="E293" s="256"/>
      <c r="F293" s="256"/>
      <c r="G293" s="114"/>
    </row>
    <row r="294" spans="1:7" s="140" customFormat="1" ht="15">
      <c r="A294" s="74"/>
      <c r="B294" s="190">
        <v>2219</v>
      </c>
      <c r="C294" s="74" t="s">
        <v>395</v>
      </c>
      <c r="D294" s="114">
        <v>3159</v>
      </c>
      <c r="E294" s="256">
        <v>4145</v>
      </c>
      <c r="F294" s="256">
        <v>3244.1</v>
      </c>
      <c r="G294" s="114">
        <f>(F294/E294)*100</f>
        <v>78.26537997587455</v>
      </c>
    </row>
    <row r="295" spans="1:7" s="140" customFormat="1" ht="15">
      <c r="A295" s="74"/>
      <c r="B295" s="190">
        <v>4349</v>
      </c>
      <c r="C295" s="74" t="s">
        <v>538</v>
      </c>
      <c r="D295" s="114">
        <v>0</v>
      </c>
      <c r="E295" s="256">
        <v>2764.7</v>
      </c>
      <c r="F295" s="256">
        <v>755.6</v>
      </c>
      <c r="G295" s="114">
        <f>(F295/E295)*100</f>
        <v>27.330270915470035</v>
      </c>
    </row>
    <row r="296" spans="1:7" s="140" customFormat="1" ht="15">
      <c r="A296" s="74"/>
      <c r="B296" s="190">
        <v>5311</v>
      </c>
      <c r="C296" s="74" t="s">
        <v>539</v>
      </c>
      <c r="D296" s="114">
        <v>20166</v>
      </c>
      <c r="E296" s="256">
        <v>20909.5</v>
      </c>
      <c r="F296" s="256">
        <v>17428.3</v>
      </c>
      <c r="G296" s="114">
        <f>(F296/E296)*100</f>
        <v>83.35110834788014</v>
      </c>
    </row>
    <row r="297" spans="1:7" s="140" customFormat="1" ht="15.75">
      <c r="A297" s="202"/>
      <c r="B297" s="191">
        <v>6409</v>
      </c>
      <c r="C297" s="192" t="s">
        <v>540</v>
      </c>
      <c r="D297" s="61">
        <v>0</v>
      </c>
      <c r="E297" s="241">
        <v>0</v>
      </c>
      <c r="F297" s="241">
        <v>0</v>
      </c>
      <c r="G297" s="114" t="e">
        <f>(F297/E297)*100</f>
        <v>#DIV/0!</v>
      </c>
    </row>
    <row r="298" spans="1:7" s="140" customFormat="1" ht="16.5" thickBot="1">
      <c r="A298" s="204"/>
      <c r="B298" s="204"/>
      <c r="C298" s="220"/>
      <c r="D298" s="221"/>
      <c r="E298" s="296"/>
      <c r="F298" s="296"/>
      <c r="G298" s="221"/>
    </row>
    <row r="299" spans="1:7" s="140" customFormat="1" ht="18.75" customHeight="1" thickBot="1" thickTop="1">
      <c r="A299" s="174"/>
      <c r="B299" s="219"/>
      <c r="C299" s="217" t="s">
        <v>541</v>
      </c>
      <c r="D299" s="177">
        <f>SUM(D292:D298)</f>
        <v>23325</v>
      </c>
      <c r="E299" s="285">
        <f>SUM(E292:E298)</f>
        <v>27819.2</v>
      </c>
      <c r="F299" s="285">
        <f>SUM(F292:F298)</f>
        <v>21428</v>
      </c>
      <c r="G299" s="177">
        <f>(F299/E299)*100</f>
        <v>77.02593891988266</v>
      </c>
    </row>
    <row r="300" spans="1:7" s="140" customFormat="1" ht="15.75" customHeight="1">
      <c r="A300" s="139"/>
      <c r="B300" s="142"/>
      <c r="C300" s="178"/>
      <c r="D300" s="180"/>
      <c r="E300" s="287"/>
      <c r="F300" s="287"/>
      <c r="G300" s="180"/>
    </row>
    <row r="301" spans="1:7" s="140" customFormat="1" ht="15.75" customHeight="1" thickBot="1">
      <c r="A301" s="139"/>
      <c r="B301" s="142"/>
      <c r="C301" s="178"/>
      <c r="D301" s="180"/>
      <c r="E301" s="287"/>
      <c r="F301" s="287"/>
      <c r="G301" s="180"/>
    </row>
    <row r="302" spans="1:82" s="139" customFormat="1" ht="15.75" customHeight="1">
      <c r="A302" s="157" t="s">
        <v>27</v>
      </c>
      <c r="B302" s="158" t="s">
        <v>28</v>
      </c>
      <c r="C302" s="157" t="s">
        <v>30</v>
      </c>
      <c r="D302" s="157" t="s">
        <v>31</v>
      </c>
      <c r="E302" s="280" t="s">
        <v>31</v>
      </c>
      <c r="F302" s="237" t="s">
        <v>8</v>
      </c>
      <c r="G302" s="157" t="s">
        <v>361</v>
      </c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  <c r="BZ302" s="140"/>
      <c r="CA302" s="140"/>
      <c r="CB302" s="140"/>
      <c r="CC302" s="140"/>
      <c r="CD302" s="140"/>
    </row>
    <row r="303" spans="1:7" s="140" customFormat="1" ht="15.75" customHeight="1" thickBot="1">
      <c r="A303" s="159"/>
      <c r="B303" s="160"/>
      <c r="C303" s="161"/>
      <c r="D303" s="162" t="s">
        <v>33</v>
      </c>
      <c r="E303" s="281" t="s">
        <v>34</v>
      </c>
      <c r="F303" s="239" t="s">
        <v>35</v>
      </c>
      <c r="G303" s="162" t="s">
        <v>362</v>
      </c>
    </row>
    <row r="304" spans="1:7" s="140" customFormat="1" ht="16.5" thickTop="1">
      <c r="A304" s="163">
        <v>100</v>
      </c>
      <c r="B304" s="163"/>
      <c r="C304" s="111" t="s">
        <v>263</v>
      </c>
      <c r="D304" s="98"/>
      <c r="E304" s="250"/>
      <c r="F304" s="250"/>
      <c r="G304" s="98"/>
    </row>
    <row r="305" spans="1:7" s="140" customFormat="1" ht="15.75">
      <c r="A305" s="111"/>
      <c r="B305" s="202"/>
      <c r="C305" s="111"/>
      <c r="D305" s="114"/>
      <c r="E305" s="256"/>
      <c r="F305" s="256"/>
      <c r="G305" s="114"/>
    </row>
    <row r="306" spans="1:7" s="140" customFormat="1" ht="15.75">
      <c r="A306" s="111"/>
      <c r="B306" s="202"/>
      <c r="C306" s="111"/>
      <c r="D306" s="114"/>
      <c r="E306" s="256"/>
      <c r="F306" s="256"/>
      <c r="G306" s="114"/>
    </row>
    <row r="307" spans="1:7" s="140" customFormat="1" ht="15.75">
      <c r="A307" s="202"/>
      <c r="B307" s="191">
        <v>2169</v>
      </c>
      <c r="C307" s="192" t="s">
        <v>542</v>
      </c>
      <c r="D307" s="61">
        <v>300</v>
      </c>
      <c r="E307" s="241">
        <v>300</v>
      </c>
      <c r="F307" s="241">
        <v>58.2</v>
      </c>
      <c r="G307" s="114">
        <f>(F307/E307)*100</f>
        <v>19.400000000000002</v>
      </c>
    </row>
    <row r="308" spans="1:7" s="140" customFormat="1" ht="15.75">
      <c r="A308" s="202"/>
      <c r="B308" s="191">
        <v>6171</v>
      </c>
      <c r="C308" s="192" t="s">
        <v>543</v>
      </c>
      <c r="D308" s="61">
        <v>0</v>
      </c>
      <c r="E308" s="241">
        <v>0</v>
      </c>
      <c r="F308" s="241">
        <v>0</v>
      </c>
      <c r="G308" s="114" t="e">
        <f>(F308/E308)*100</f>
        <v>#DIV/0!</v>
      </c>
    </row>
    <row r="309" spans="1:7" s="140" customFormat="1" ht="16.5" thickBot="1">
      <c r="A309" s="204"/>
      <c r="B309" s="222"/>
      <c r="C309" s="223"/>
      <c r="D309" s="224"/>
      <c r="E309" s="261"/>
      <c r="F309" s="261"/>
      <c r="G309" s="114"/>
    </row>
    <row r="310" spans="1:7" s="140" customFormat="1" ht="18.75" customHeight="1" thickBot="1" thickTop="1">
      <c r="A310" s="174"/>
      <c r="B310" s="219"/>
      <c r="C310" s="217" t="s">
        <v>544</v>
      </c>
      <c r="D310" s="177">
        <f>SUM(D304:D309)</f>
        <v>300</v>
      </c>
      <c r="E310" s="285">
        <f>SUM(E304:E309)</f>
        <v>300</v>
      </c>
      <c r="F310" s="285">
        <f>SUM(F304:F309)</f>
        <v>58.2</v>
      </c>
      <c r="G310" s="177">
        <f>(F310/E310)*100</f>
        <v>19.400000000000002</v>
      </c>
    </row>
    <row r="311" spans="1:7" s="140" customFormat="1" ht="15.75" customHeight="1">
      <c r="A311" s="139"/>
      <c r="B311" s="142"/>
      <c r="C311" s="178"/>
      <c r="D311" s="180"/>
      <c r="E311" s="287"/>
      <c r="F311" s="287"/>
      <c r="G311" s="180"/>
    </row>
    <row r="312" spans="1:7" s="140" customFormat="1" ht="15.75" customHeight="1">
      <c r="A312" s="139"/>
      <c r="B312" s="142"/>
      <c r="C312" s="178"/>
      <c r="D312" s="180"/>
      <c r="E312" s="287"/>
      <c r="F312" s="287"/>
      <c r="G312" s="180"/>
    </row>
    <row r="313" spans="1:7" s="140" customFormat="1" ht="15.75" customHeight="1">
      <c r="A313" s="139"/>
      <c r="B313" s="142"/>
      <c r="C313" s="178"/>
      <c r="D313" s="180"/>
      <c r="E313" s="287"/>
      <c r="F313" s="287"/>
      <c r="G313" s="180"/>
    </row>
    <row r="314" spans="1:7" s="140" customFormat="1" ht="15.75" customHeight="1">
      <c r="A314" s="139"/>
      <c r="B314" s="142"/>
      <c r="C314" s="178"/>
      <c r="D314" s="180"/>
      <c r="E314" s="287"/>
      <c r="F314" s="287"/>
      <c r="G314" s="180"/>
    </row>
    <row r="315" spans="1:7" s="140" customFormat="1" ht="15.75" customHeight="1">
      <c r="A315" s="139"/>
      <c r="B315" s="142"/>
      <c r="C315" s="178"/>
      <c r="D315" s="180"/>
      <c r="E315" s="287"/>
      <c r="F315" s="287"/>
      <c r="G315" s="180"/>
    </row>
    <row r="316" spans="1:7" s="140" customFormat="1" ht="15.75" customHeight="1">
      <c r="A316" s="139"/>
      <c r="B316" s="142"/>
      <c r="C316" s="178"/>
      <c r="D316" s="180"/>
      <c r="E316" s="287"/>
      <c r="F316" s="287"/>
      <c r="G316" s="180"/>
    </row>
    <row r="317" spans="1:7" s="140" customFormat="1" ht="15.75" customHeight="1">
      <c r="A317" s="139"/>
      <c r="B317" s="142"/>
      <c r="C317" s="178"/>
      <c r="D317" s="180"/>
      <c r="E317" s="287"/>
      <c r="F317" s="287"/>
      <c r="G317" s="180"/>
    </row>
    <row r="318" spans="1:7" s="140" customFormat="1" ht="15.75" customHeight="1">
      <c r="A318" s="139"/>
      <c r="B318" s="142"/>
      <c r="C318" s="178"/>
      <c r="D318" s="180"/>
      <c r="E318" s="287"/>
      <c r="F318" s="287"/>
      <c r="G318" s="180"/>
    </row>
    <row r="319" spans="1:7" s="140" customFormat="1" ht="15.75" customHeight="1">
      <c r="A319" s="139"/>
      <c r="B319" s="142"/>
      <c r="C319" s="178"/>
      <c r="D319" s="180"/>
      <c r="E319" s="287"/>
      <c r="F319" s="287"/>
      <c r="G319" s="180"/>
    </row>
    <row r="320" spans="1:7" s="140" customFormat="1" ht="15.75" customHeight="1">
      <c r="A320" s="139"/>
      <c r="B320" s="142"/>
      <c r="C320" s="178"/>
      <c r="D320" s="180"/>
      <c r="E320" s="287"/>
      <c r="F320" s="287"/>
      <c r="G320" s="180"/>
    </row>
    <row r="321" spans="1:7" s="140" customFormat="1" ht="15.75" customHeight="1">
      <c r="A321" s="139"/>
      <c r="B321" s="142"/>
      <c r="C321" s="178"/>
      <c r="D321" s="180"/>
      <c r="E321" s="287"/>
      <c r="F321" s="287"/>
      <c r="G321" s="180"/>
    </row>
    <row r="322" spans="1:7" s="140" customFormat="1" ht="15.75" customHeight="1">
      <c r="A322" s="139"/>
      <c r="B322" s="142"/>
      <c r="C322" s="178"/>
      <c r="D322" s="180"/>
      <c r="E322" s="287"/>
      <c r="F322" s="287"/>
      <c r="G322" s="180"/>
    </row>
    <row r="323" spans="1:7" s="140" customFormat="1" ht="15.75" customHeight="1">
      <c r="A323" s="139"/>
      <c r="B323" s="142"/>
      <c r="C323" s="178"/>
      <c r="D323" s="180"/>
      <c r="E323" s="287"/>
      <c r="F323" s="287"/>
      <c r="G323" s="180"/>
    </row>
    <row r="324" spans="1:7" s="140" customFormat="1" ht="15.75" customHeight="1">
      <c r="A324" s="139"/>
      <c r="B324" s="142"/>
      <c r="C324" s="178"/>
      <c r="D324" s="180"/>
      <c r="E324" s="287"/>
      <c r="F324" s="287"/>
      <c r="G324" s="180"/>
    </row>
    <row r="325" spans="1:7" s="140" customFormat="1" ht="15.75" customHeight="1">
      <c r="A325" s="139"/>
      <c r="B325" s="142"/>
      <c r="C325" s="178"/>
      <c r="D325" s="180"/>
      <c r="E325" s="287"/>
      <c r="F325" s="287"/>
      <c r="G325" s="180"/>
    </row>
    <row r="326" spans="1:7" s="140" customFormat="1" ht="15.75" customHeight="1">
      <c r="A326" s="139"/>
      <c r="B326" s="142"/>
      <c r="C326" s="178"/>
      <c r="D326" s="180"/>
      <c r="E326" s="287"/>
      <c r="F326" s="287"/>
      <c r="G326" s="180"/>
    </row>
    <row r="327" spans="1:7" s="140" customFormat="1" ht="15.75" customHeight="1">
      <c r="A327" s="139"/>
      <c r="B327" s="142"/>
      <c r="C327" s="178"/>
      <c r="D327" s="180"/>
      <c r="E327" s="287"/>
      <c r="F327" s="287"/>
      <c r="G327" s="180"/>
    </row>
    <row r="328" spans="1:7" s="140" customFormat="1" ht="15.75" customHeight="1">
      <c r="A328" s="139"/>
      <c r="B328" s="142"/>
      <c r="C328" s="178"/>
      <c r="D328" s="180"/>
      <c r="E328" s="287"/>
      <c r="F328" s="287"/>
      <c r="G328" s="180"/>
    </row>
    <row r="329" spans="1:7" s="140" customFormat="1" ht="15.75" customHeight="1">
      <c r="A329" s="139"/>
      <c r="B329" s="142"/>
      <c r="C329" s="178"/>
      <c r="D329" s="180"/>
      <c r="E329" s="287"/>
      <c r="F329" s="287"/>
      <c r="G329" s="180"/>
    </row>
    <row r="330" spans="1:7" s="140" customFormat="1" ht="15.75" customHeight="1">
      <c r="A330" s="139"/>
      <c r="B330" s="142"/>
      <c r="C330" s="178"/>
      <c r="D330" s="180"/>
      <c r="E330" s="287"/>
      <c r="F330" s="287"/>
      <c r="G330" s="180"/>
    </row>
    <row r="331" spans="1:7" s="140" customFormat="1" ht="15.75" customHeight="1">
      <c r="A331" s="139"/>
      <c r="B331" s="142"/>
      <c r="C331" s="178"/>
      <c r="D331" s="180"/>
      <c r="E331" s="287"/>
      <c r="F331" s="287"/>
      <c r="G331" s="180"/>
    </row>
    <row r="332" spans="1:7" s="140" customFormat="1" ht="15.75" customHeight="1">
      <c r="A332" s="139"/>
      <c r="B332" s="142"/>
      <c r="C332" s="178"/>
      <c r="D332" s="180"/>
      <c r="E332" s="287"/>
      <c r="F332" s="287"/>
      <c r="G332" s="180"/>
    </row>
    <row r="333" spans="1:7" s="140" customFormat="1" ht="15.75" customHeight="1">
      <c r="A333" s="139"/>
      <c r="B333" s="142"/>
      <c r="C333" s="178"/>
      <c r="D333" s="180"/>
      <c r="E333" s="287"/>
      <c r="F333" s="287"/>
      <c r="G333" s="180"/>
    </row>
    <row r="334" spans="1:7" s="140" customFormat="1" ht="15.75" customHeight="1">
      <c r="A334" s="139"/>
      <c r="B334" s="142"/>
      <c r="C334" s="178"/>
      <c r="D334" s="180"/>
      <c r="E334" s="287"/>
      <c r="F334" s="287"/>
      <c r="G334" s="180"/>
    </row>
    <row r="335" spans="1:7" s="140" customFormat="1" ht="15.75" customHeight="1">
      <c r="A335" s="139"/>
      <c r="B335" s="142"/>
      <c r="C335" s="178"/>
      <c r="D335" s="180"/>
      <c r="E335" s="287"/>
      <c r="F335" s="287"/>
      <c r="G335" s="180"/>
    </row>
    <row r="336" spans="1:7" s="140" customFormat="1" ht="15.75" customHeight="1">
      <c r="A336" s="139"/>
      <c r="B336" s="142"/>
      <c r="C336" s="178"/>
      <c r="D336" s="180"/>
      <c r="E336" s="287"/>
      <c r="F336" s="287"/>
      <c r="G336" s="180"/>
    </row>
    <row r="337" spans="1:7" s="140" customFormat="1" ht="15.75" customHeight="1">
      <c r="A337" s="139"/>
      <c r="B337" s="142"/>
      <c r="C337" s="178"/>
      <c r="D337" s="180"/>
      <c r="E337" s="287"/>
      <c r="F337" s="287"/>
      <c r="G337" s="180"/>
    </row>
    <row r="338" spans="1:7" s="140" customFormat="1" ht="15.75" customHeight="1">
      <c r="A338" s="139"/>
      <c r="B338" s="142"/>
      <c r="C338" s="178"/>
      <c r="D338" s="180"/>
      <c r="E338" s="287"/>
      <c r="F338" s="287"/>
      <c r="G338" s="180"/>
    </row>
    <row r="339" spans="2:6" s="140" customFormat="1" ht="15.75" customHeight="1" thickBot="1">
      <c r="B339" s="181"/>
      <c r="E339" s="288"/>
      <c r="F339" s="288"/>
    </row>
    <row r="340" spans="1:7" s="140" customFormat="1" ht="15.75">
      <c r="A340" s="157" t="s">
        <v>27</v>
      </c>
      <c r="B340" s="158" t="s">
        <v>28</v>
      </c>
      <c r="C340" s="157" t="s">
        <v>30</v>
      </c>
      <c r="D340" s="157" t="s">
        <v>31</v>
      </c>
      <c r="E340" s="280" t="s">
        <v>31</v>
      </c>
      <c r="F340" s="237" t="s">
        <v>8</v>
      </c>
      <c r="G340" s="157" t="s">
        <v>361</v>
      </c>
    </row>
    <row r="341" spans="1:7" s="140" customFormat="1" ht="15.75" customHeight="1" thickBot="1">
      <c r="A341" s="159"/>
      <c r="B341" s="160"/>
      <c r="C341" s="161"/>
      <c r="D341" s="162" t="s">
        <v>33</v>
      </c>
      <c r="E341" s="281" t="s">
        <v>34</v>
      </c>
      <c r="F341" s="239" t="s">
        <v>35</v>
      </c>
      <c r="G341" s="162" t="s">
        <v>362</v>
      </c>
    </row>
    <row r="342" spans="1:7" s="140" customFormat="1" ht="16.5" thickTop="1">
      <c r="A342" s="163">
        <v>110</v>
      </c>
      <c r="B342" s="163"/>
      <c r="C342" s="165" t="s">
        <v>268</v>
      </c>
      <c r="D342" s="98"/>
      <c r="E342" s="250"/>
      <c r="F342" s="250"/>
      <c r="G342" s="98"/>
    </row>
    <row r="343" spans="1:7" s="140" customFormat="1" ht="15" customHeight="1">
      <c r="A343" s="111"/>
      <c r="B343" s="202"/>
      <c r="C343" s="111"/>
      <c r="D343" s="114"/>
      <c r="E343" s="256"/>
      <c r="F343" s="256"/>
      <c r="G343" s="114"/>
    </row>
    <row r="344" spans="1:7" s="140" customFormat="1" ht="15" customHeight="1">
      <c r="A344" s="74"/>
      <c r="B344" s="190">
        <v>6171</v>
      </c>
      <c r="C344" s="74" t="s">
        <v>545</v>
      </c>
      <c r="D344" s="114">
        <v>0</v>
      </c>
      <c r="E344" s="256">
        <v>3</v>
      </c>
      <c r="F344" s="294">
        <v>61.6</v>
      </c>
      <c r="G344" s="114">
        <f aca="true" t="shared" si="7" ref="G344:G349">(F344/E344)*100</f>
        <v>2053.3333333333335</v>
      </c>
    </row>
    <row r="345" spans="1:7" s="140" customFormat="1" ht="15">
      <c r="A345" s="74"/>
      <c r="B345" s="190">
        <v>6310</v>
      </c>
      <c r="C345" s="74" t="s">
        <v>546</v>
      </c>
      <c r="D345" s="114">
        <v>1020</v>
      </c>
      <c r="E345" s="256">
        <v>1020</v>
      </c>
      <c r="F345" s="256">
        <v>735.3</v>
      </c>
      <c r="G345" s="114">
        <f t="shared" si="7"/>
        <v>72.08823529411764</v>
      </c>
    </row>
    <row r="346" spans="1:7" s="140" customFormat="1" ht="15">
      <c r="A346" s="74"/>
      <c r="B346" s="190">
        <v>6399</v>
      </c>
      <c r="C346" s="74" t="s">
        <v>547</v>
      </c>
      <c r="D346" s="114">
        <v>12411</v>
      </c>
      <c r="E346" s="256">
        <v>9323</v>
      </c>
      <c r="F346" s="256">
        <v>8603</v>
      </c>
      <c r="G346" s="114">
        <f t="shared" si="7"/>
        <v>92.27716400300332</v>
      </c>
    </row>
    <row r="347" spans="1:7" s="140" customFormat="1" ht="15" hidden="1">
      <c r="A347" s="74"/>
      <c r="B347" s="190">
        <v>6402</v>
      </c>
      <c r="C347" s="74" t="s">
        <v>548</v>
      </c>
      <c r="D347" s="114">
        <v>0</v>
      </c>
      <c r="E347" s="256">
        <v>0</v>
      </c>
      <c r="F347" s="256"/>
      <c r="G347" s="114" t="e">
        <f t="shared" si="7"/>
        <v>#DIV/0!</v>
      </c>
    </row>
    <row r="348" spans="1:7" s="140" customFormat="1" ht="15">
      <c r="A348" s="74"/>
      <c r="B348" s="190">
        <v>6409</v>
      </c>
      <c r="C348" s="74" t="s">
        <v>549</v>
      </c>
      <c r="D348" s="114">
        <v>0</v>
      </c>
      <c r="E348" s="256">
        <v>0</v>
      </c>
      <c r="F348" s="256">
        <v>0.5</v>
      </c>
      <c r="G348" s="114" t="e">
        <f t="shared" si="7"/>
        <v>#DIV/0!</v>
      </c>
    </row>
    <row r="349" spans="1:7" s="145" customFormat="1" ht="15.75" customHeight="1">
      <c r="A349" s="165"/>
      <c r="B349" s="163">
        <v>6409</v>
      </c>
      <c r="C349" s="165" t="s">
        <v>550</v>
      </c>
      <c r="D349" s="225">
        <v>8416</v>
      </c>
      <c r="E349" s="297">
        <v>676.2</v>
      </c>
      <c r="F349" s="289">
        <v>0</v>
      </c>
      <c r="G349" s="114">
        <f t="shared" si="7"/>
        <v>0</v>
      </c>
    </row>
    <row r="350" spans="1:7" s="140" customFormat="1" ht="15.75" thickBot="1">
      <c r="A350" s="206"/>
      <c r="B350" s="205"/>
      <c r="C350" s="206"/>
      <c r="D350" s="226"/>
      <c r="E350" s="298"/>
      <c r="F350" s="298"/>
      <c r="G350" s="226"/>
    </row>
    <row r="351" spans="1:7" s="140" customFormat="1" ht="18.75" customHeight="1" thickBot="1" thickTop="1">
      <c r="A351" s="174"/>
      <c r="B351" s="219"/>
      <c r="C351" s="217" t="s">
        <v>551</v>
      </c>
      <c r="D351" s="227">
        <f>SUM(D343:D349)</f>
        <v>21847</v>
      </c>
      <c r="E351" s="299">
        <f>SUM(E343:E349)</f>
        <v>11022.2</v>
      </c>
      <c r="F351" s="299">
        <f>SUM(F343:F349)</f>
        <v>9400.4</v>
      </c>
      <c r="G351" s="177">
        <f>(F351/E351)*100</f>
        <v>85.28605904447387</v>
      </c>
    </row>
    <row r="352" spans="1:7" s="140" customFormat="1" ht="18.75" customHeight="1">
      <c r="A352" s="139"/>
      <c r="B352" s="142"/>
      <c r="C352" s="178"/>
      <c r="D352" s="180"/>
      <c r="E352" s="287"/>
      <c r="F352" s="287"/>
      <c r="G352" s="180"/>
    </row>
    <row r="353" spans="1:7" s="140" customFormat="1" ht="13.5" customHeight="1" hidden="1">
      <c r="A353" s="139"/>
      <c r="B353" s="142"/>
      <c r="C353" s="178"/>
      <c r="D353" s="180"/>
      <c r="E353" s="287"/>
      <c r="F353" s="287"/>
      <c r="G353" s="180"/>
    </row>
    <row r="354" spans="1:7" s="140" customFormat="1" ht="13.5" customHeight="1" hidden="1">
      <c r="A354" s="139"/>
      <c r="B354" s="142"/>
      <c r="C354" s="178"/>
      <c r="D354" s="180"/>
      <c r="E354" s="287"/>
      <c r="F354" s="287"/>
      <c r="G354" s="180"/>
    </row>
    <row r="355" spans="1:7" s="140" customFormat="1" ht="13.5" customHeight="1" hidden="1">
      <c r="A355" s="139"/>
      <c r="B355" s="142"/>
      <c r="C355" s="178"/>
      <c r="D355" s="180"/>
      <c r="E355" s="287"/>
      <c r="F355" s="287"/>
      <c r="G355" s="180"/>
    </row>
    <row r="356" spans="1:7" s="140" customFormat="1" ht="13.5" customHeight="1" hidden="1">
      <c r="A356" s="139"/>
      <c r="B356" s="142"/>
      <c r="C356" s="178"/>
      <c r="D356" s="180"/>
      <c r="E356" s="287"/>
      <c r="F356" s="287"/>
      <c r="G356" s="180"/>
    </row>
    <row r="357" spans="1:7" s="140" customFormat="1" ht="13.5" customHeight="1" hidden="1">
      <c r="A357" s="139"/>
      <c r="B357" s="142"/>
      <c r="C357" s="178"/>
      <c r="D357" s="180"/>
      <c r="E357" s="287"/>
      <c r="F357" s="287"/>
      <c r="G357" s="180"/>
    </row>
    <row r="358" spans="1:7" s="140" customFormat="1" ht="16.5" customHeight="1">
      <c r="A358" s="139"/>
      <c r="B358" s="142"/>
      <c r="C358" s="178"/>
      <c r="D358" s="180"/>
      <c r="E358" s="287"/>
      <c r="F358" s="287"/>
      <c r="G358" s="180"/>
    </row>
    <row r="359" spans="1:7" s="140" customFormat="1" ht="15.75" customHeight="1" thickBot="1">
      <c r="A359" s="139"/>
      <c r="B359" s="142"/>
      <c r="C359" s="178"/>
      <c r="D359" s="180"/>
      <c r="E359" s="287"/>
      <c r="F359" s="287"/>
      <c r="G359" s="180"/>
    </row>
    <row r="360" spans="1:7" s="140" customFormat="1" ht="15.75">
      <c r="A360" s="157" t="s">
        <v>27</v>
      </c>
      <c r="B360" s="158" t="s">
        <v>28</v>
      </c>
      <c r="C360" s="157" t="s">
        <v>30</v>
      </c>
      <c r="D360" s="157" t="s">
        <v>31</v>
      </c>
      <c r="E360" s="280" t="s">
        <v>31</v>
      </c>
      <c r="F360" s="237" t="s">
        <v>8</v>
      </c>
      <c r="G360" s="157" t="s">
        <v>361</v>
      </c>
    </row>
    <row r="361" spans="1:7" s="140" customFormat="1" ht="15.75" customHeight="1" thickBot="1">
      <c r="A361" s="159"/>
      <c r="B361" s="160"/>
      <c r="C361" s="161"/>
      <c r="D361" s="162" t="s">
        <v>33</v>
      </c>
      <c r="E361" s="281" t="s">
        <v>34</v>
      </c>
      <c r="F361" s="239" t="s">
        <v>35</v>
      </c>
      <c r="G361" s="162" t="s">
        <v>362</v>
      </c>
    </row>
    <row r="362" spans="1:7" s="140" customFormat="1" ht="16.5" thickTop="1">
      <c r="A362" s="163">
        <v>120</v>
      </c>
      <c r="B362" s="163"/>
      <c r="C362" s="94" t="s">
        <v>297</v>
      </c>
      <c r="D362" s="98"/>
      <c r="E362" s="250"/>
      <c r="F362" s="250"/>
      <c r="G362" s="98"/>
    </row>
    <row r="363" spans="1:7" s="140" customFormat="1" ht="15" customHeight="1">
      <c r="A363" s="111"/>
      <c r="B363" s="202"/>
      <c r="C363" s="94"/>
      <c r="D363" s="114"/>
      <c r="E363" s="256"/>
      <c r="F363" s="256"/>
      <c r="G363" s="114"/>
    </row>
    <row r="364" spans="1:7" s="140" customFormat="1" ht="15" customHeight="1">
      <c r="A364" s="111"/>
      <c r="B364" s="202"/>
      <c r="C364" s="94"/>
      <c r="D364" s="203"/>
      <c r="E364" s="294"/>
      <c r="F364" s="294"/>
      <c r="G364" s="114"/>
    </row>
    <row r="365" spans="1:7" s="145" customFormat="1" ht="15.75" hidden="1">
      <c r="A365" s="74"/>
      <c r="B365" s="168">
        <v>2221</v>
      </c>
      <c r="C365" s="115" t="s">
        <v>396</v>
      </c>
      <c r="D365" s="114">
        <v>0</v>
      </c>
      <c r="E365" s="256"/>
      <c r="F365" s="294"/>
      <c r="G365" s="114" t="e">
        <f>(#REF!/E365)*100</f>
        <v>#REF!</v>
      </c>
    </row>
    <row r="366" spans="1:7" s="140" customFormat="1" ht="15.75">
      <c r="A366" s="111"/>
      <c r="B366" s="190">
        <v>2310</v>
      </c>
      <c r="C366" s="74" t="s">
        <v>552</v>
      </c>
      <c r="D366" s="203">
        <v>20</v>
      </c>
      <c r="E366" s="294">
        <v>20</v>
      </c>
      <c r="F366" s="294">
        <v>0</v>
      </c>
      <c r="G366" s="114">
        <f aca="true" t="shared" si="8" ref="G366:G377">(F366/E366)*100</f>
        <v>0</v>
      </c>
    </row>
    <row r="367" spans="1:7" s="140" customFormat="1" ht="15.75" customHeight="1" hidden="1">
      <c r="A367" s="111"/>
      <c r="B367" s="190">
        <v>2321</v>
      </c>
      <c r="C367" s="74" t="s">
        <v>553</v>
      </c>
      <c r="D367" s="203">
        <v>0</v>
      </c>
      <c r="E367" s="294"/>
      <c r="F367" s="294"/>
      <c r="G367" s="114" t="e">
        <f t="shared" si="8"/>
        <v>#DIV/0!</v>
      </c>
    </row>
    <row r="368" spans="1:7" s="140" customFormat="1" ht="15">
      <c r="A368" s="74"/>
      <c r="B368" s="190">
        <v>3612</v>
      </c>
      <c r="C368" s="74" t="s">
        <v>554</v>
      </c>
      <c r="D368" s="114">
        <v>10952</v>
      </c>
      <c r="E368" s="256">
        <v>10108.3</v>
      </c>
      <c r="F368" s="256">
        <v>7306.8</v>
      </c>
      <c r="G368" s="114">
        <f t="shared" si="8"/>
        <v>72.28515180594167</v>
      </c>
    </row>
    <row r="369" spans="1:7" s="140" customFormat="1" ht="15">
      <c r="A369" s="74"/>
      <c r="B369" s="190">
        <v>3613</v>
      </c>
      <c r="C369" s="74" t="s">
        <v>555</v>
      </c>
      <c r="D369" s="114">
        <v>6575</v>
      </c>
      <c r="E369" s="256">
        <v>8611.6</v>
      </c>
      <c r="F369" s="256">
        <v>5999</v>
      </c>
      <c r="G369" s="114">
        <f t="shared" si="8"/>
        <v>69.66185145617538</v>
      </c>
    </row>
    <row r="370" spans="1:7" s="140" customFormat="1" ht="15">
      <c r="A370" s="74"/>
      <c r="B370" s="190">
        <v>3632</v>
      </c>
      <c r="C370" s="74" t="s">
        <v>416</v>
      </c>
      <c r="D370" s="114">
        <v>1222</v>
      </c>
      <c r="E370" s="256">
        <v>1222</v>
      </c>
      <c r="F370" s="256">
        <v>500.5</v>
      </c>
      <c r="G370" s="114">
        <f t="shared" si="8"/>
        <v>40.95744680851064</v>
      </c>
    </row>
    <row r="371" spans="1:7" s="140" customFormat="1" ht="15">
      <c r="A371" s="74"/>
      <c r="B371" s="190">
        <v>3634</v>
      </c>
      <c r="C371" s="74" t="s">
        <v>556</v>
      </c>
      <c r="D371" s="114">
        <v>800</v>
      </c>
      <c r="E371" s="256">
        <v>802.5</v>
      </c>
      <c r="F371" s="256">
        <v>573.3</v>
      </c>
      <c r="G371" s="114">
        <f t="shared" si="8"/>
        <v>71.43925233644859</v>
      </c>
    </row>
    <row r="372" spans="1:7" s="140" customFormat="1" ht="15">
      <c r="A372" s="74"/>
      <c r="B372" s="190">
        <v>3639</v>
      </c>
      <c r="C372" s="74" t="s">
        <v>557</v>
      </c>
      <c r="D372" s="114">
        <f>14607-10740</f>
        <v>3867</v>
      </c>
      <c r="E372" s="256">
        <f>13592.5-9134.5</f>
        <v>4458</v>
      </c>
      <c r="F372" s="256">
        <f>6273.5-2805.2</f>
        <v>3468.3</v>
      </c>
      <c r="G372" s="114">
        <f t="shared" si="8"/>
        <v>77.79946164199193</v>
      </c>
    </row>
    <row r="373" spans="1:7" s="140" customFormat="1" ht="15" customHeight="1" hidden="1">
      <c r="A373" s="74"/>
      <c r="B373" s="190">
        <v>3639</v>
      </c>
      <c r="C373" s="74" t="s">
        <v>558</v>
      </c>
      <c r="D373" s="114">
        <v>0</v>
      </c>
      <c r="E373" s="256"/>
      <c r="F373" s="256"/>
      <c r="G373" s="114" t="e">
        <f t="shared" si="8"/>
        <v>#DIV/0!</v>
      </c>
    </row>
    <row r="374" spans="1:7" s="140" customFormat="1" ht="15">
      <c r="A374" s="74"/>
      <c r="B374" s="190">
        <v>3639</v>
      </c>
      <c r="C374" s="74" t="s">
        <v>559</v>
      </c>
      <c r="D374" s="114">
        <v>10740</v>
      </c>
      <c r="E374" s="256">
        <v>9134.5</v>
      </c>
      <c r="F374" s="256">
        <v>2805.2</v>
      </c>
      <c r="G374" s="114">
        <f t="shared" si="8"/>
        <v>30.709945809841805</v>
      </c>
    </row>
    <row r="375" spans="1:7" s="140" customFormat="1" ht="15">
      <c r="A375" s="74"/>
      <c r="B375" s="190">
        <v>3729</v>
      </c>
      <c r="C375" s="74" t="s">
        <v>560</v>
      </c>
      <c r="D375" s="114">
        <v>1</v>
      </c>
      <c r="E375" s="256">
        <v>1</v>
      </c>
      <c r="F375" s="256">
        <v>0.5</v>
      </c>
      <c r="G375" s="114">
        <f t="shared" si="8"/>
        <v>50</v>
      </c>
    </row>
    <row r="376" spans="1:7" s="140" customFormat="1" ht="15">
      <c r="A376" s="209"/>
      <c r="B376" s="218">
        <v>4349</v>
      </c>
      <c r="C376" s="209" t="s">
        <v>561</v>
      </c>
      <c r="D376" s="203">
        <v>0</v>
      </c>
      <c r="E376" s="294">
        <v>48.4</v>
      </c>
      <c r="F376" s="294">
        <v>48.3</v>
      </c>
      <c r="G376" s="114">
        <f t="shared" si="8"/>
        <v>99.79338842975206</v>
      </c>
    </row>
    <row r="377" spans="1:7" s="140" customFormat="1" ht="15">
      <c r="A377" s="209"/>
      <c r="B377" s="218">
        <v>6409</v>
      </c>
      <c r="C377" s="209" t="s">
        <v>562</v>
      </c>
      <c r="D377" s="203">
        <v>0</v>
      </c>
      <c r="E377" s="294">
        <v>3.7</v>
      </c>
      <c r="F377" s="294">
        <v>3.6</v>
      </c>
      <c r="G377" s="114">
        <f t="shared" si="8"/>
        <v>97.29729729729729</v>
      </c>
    </row>
    <row r="378" spans="1:7" s="140" customFormat="1" ht="15" customHeight="1" thickBot="1">
      <c r="A378" s="204"/>
      <c r="B378" s="204"/>
      <c r="C378" s="220"/>
      <c r="D378" s="226"/>
      <c r="E378" s="298"/>
      <c r="F378" s="298"/>
      <c r="G378" s="226"/>
    </row>
    <row r="379" spans="1:7" s="140" customFormat="1" ht="18.75" customHeight="1" thickBot="1" thickTop="1">
      <c r="A379" s="199"/>
      <c r="B379" s="219"/>
      <c r="C379" s="217" t="s">
        <v>563</v>
      </c>
      <c r="D379" s="227">
        <f>SUM(D365:D377)</f>
        <v>34177</v>
      </c>
      <c r="E379" s="299">
        <f>SUM(E365:E377)</f>
        <v>34410</v>
      </c>
      <c r="F379" s="299">
        <f>SUM(F365:F377)</f>
        <v>20705.499999999996</v>
      </c>
      <c r="G379" s="177">
        <f>(F379/E379)*100</f>
        <v>60.172914850334195</v>
      </c>
    </row>
    <row r="380" spans="1:7" s="140" customFormat="1" ht="15.75" customHeight="1">
      <c r="A380" s="139"/>
      <c r="B380" s="142"/>
      <c r="C380" s="178"/>
      <c r="D380" s="180"/>
      <c r="E380" s="287"/>
      <c r="F380" s="287"/>
      <c r="G380" s="180"/>
    </row>
    <row r="381" spans="1:7" s="140" customFormat="1" ht="15.75" customHeight="1">
      <c r="A381" s="139"/>
      <c r="B381" s="142"/>
      <c r="C381" s="178"/>
      <c r="D381" s="180"/>
      <c r="E381" s="287"/>
      <c r="F381" s="287"/>
      <c r="G381" s="180"/>
    </row>
    <row r="382" spans="5:6" s="140" customFormat="1" ht="15.75" customHeight="1" thickBot="1">
      <c r="E382" s="288"/>
      <c r="F382" s="288"/>
    </row>
    <row r="383" spans="1:7" s="140" customFormat="1" ht="15.75">
      <c r="A383" s="157" t="s">
        <v>27</v>
      </c>
      <c r="B383" s="158" t="s">
        <v>28</v>
      </c>
      <c r="C383" s="157" t="s">
        <v>30</v>
      </c>
      <c r="D383" s="157" t="s">
        <v>31</v>
      </c>
      <c r="E383" s="280" t="s">
        <v>31</v>
      </c>
      <c r="F383" s="237" t="s">
        <v>8</v>
      </c>
      <c r="G383" s="157" t="s">
        <v>361</v>
      </c>
    </row>
    <row r="384" spans="1:7" s="140" customFormat="1" ht="15.75" customHeight="1" thickBot="1">
      <c r="A384" s="159"/>
      <c r="B384" s="160"/>
      <c r="C384" s="161"/>
      <c r="D384" s="162" t="s">
        <v>33</v>
      </c>
      <c r="E384" s="281" t="s">
        <v>34</v>
      </c>
      <c r="F384" s="239" t="s">
        <v>35</v>
      </c>
      <c r="G384" s="162" t="s">
        <v>362</v>
      </c>
    </row>
    <row r="385" spans="1:7" s="140" customFormat="1" ht="38.25" customHeight="1" thickBot="1" thickTop="1">
      <c r="A385" s="217"/>
      <c r="B385" s="228"/>
      <c r="C385" s="229" t="s">
        <v>564</v>
      </c>
      <c r="D385" s="230">
        <f>SUM(D35,D133,D161,D217,D256,D278,D299,D310,D351,D379,)</f>
        <v>439083</v>
      </c>
      <c r="E385" s="300">
        <f>SUM(E35,E133,E161,E217,E256,E278,E299,E310,E351,E379)</f>
        <v>495490.7000000001</v>
      </c>
      <c r="F385" s="300">
        <f>SUM(F35,F133,F161,F217,F256,F278,F299,F310,F351,F379,)</f>
        <v>367634.60000000003</v>
      </c>
      <c r="G385" s="231">
        <f>(F385/E385)*100</f>
        <v>74.1960646284582</v>
      </c>
    </row>
    <row r="386" spans="1:7" ht="15">
      <c r="A386" s="70"/>
      <c r="B386" s="70"/>
      <c r="C386" s="70"/>
      <c r="D386" s="70"/>
      <c r="E386" s="301"/>
      <c r="F386" s="301"/>
      <c r="G386" s="70"/>
    </row>
    <row r="387" spans="1:7" ht="15" customHeight="1">
      <c r="A387" s="70"/>
      <c r="B387" s="70"/>
      <c r="C387" s="70"/>
      <c r="D387" s="70"/>
      <c r="E387" s="301"/>
      <c r="F387" s="301"/>
      <c r="G387" s="70"/>
    </row>
    <row r="388" spans="1:7" ht="15" customHeight="1">
      <c r="A388" s="70"/>
      <c r="B388" s="70"/>
      <c r="C388" s="70"/>
      <c r="D388" s="70"/>
      <c r="E388" s="301"/>
      <c r="F388" s="301"/>
      <c r="G388" s="70"/>
    </row>
    <row r="389" spans="1:7" ht="15" customHeight="1">
      <c r="A389" s="70"/>
      <c r="B389" s="70"/>
      <c r="C389" s="70"/>
      <c r="D389" s="70"/>
      <c r="E389" s="301"/>
      <c r="F389" s="301"/>
      <c r="G389" s="70"/>
    </row>
    <row r="390" spans="1:7" ht="15">
      <c r="A390" s="70"/>
      <c r="B390" s="70"/>
      <c r="C390" s="70"/>
      <c r="D390" s="70"/>
      <c r="E390" s="301"/>
      <c r="F390" s="301"/>
      <c r="G390" s="70"/>
    </row>
    <row r="391" spans="1:7" ht="15">
      <c r="A391" s="70"/>
      <c r="B391" s="70"/>
      <c r="C391" s="70"/>
      <c r="D391" s="70"/>
      <c r="E391" s="301"/>
      <c r="F391" s="301"/>
      <c r="G391" s="70"/>
    </row>
    <row r="392" spans="1:7" ht="15">
      <c r="A392" s="70"/>
      <c r="B392" s="70"/>
      <c r="C392" s="71"/>
      <c r="D392" s="70"/>
      <c r="E392" s="301"/>
      <c r="F392" s="301"/>
      <c r="G392" s="70"/>
    </row>
    <row r="393" spans="1:7" ht="15">
      <c r="A393" s="70"/>
      <c r="B393" s="70"/>
      <c r="C393" s="70"/>
      <c r="D393" s="70"/>
      <c r="E393" s="301"/>
      <c r="F393" s="301"/>
      <c r="G393" s="70"/>
    </row>
    <row r="394" spans="1:7" ht="15">
      <c r="A394" s="70"/>
      <c r="B394" s="70"/>
      <c r="C394" s="70"/>
      <c r="D394" s="70"/>
      <c r="E394" s="301"/>
      <c r="F394" s="301"/>
      <c r="G394" s="70"/>
    </row>
    <row r="395" spans="1:7" ht="15">
      <c r="A395" s="70"/>
      <c r="B395" s="70"/>
      <c r="C395" s="70"/>
      <c r="D395" s="70"/>
      <c r="E395" s="301"/>
      <c r="F395" s="301"/>
      <c r="G395" s="70"/>
    </row>
    <row r="396" spans="1:7" ht="15">
      <c r="A396" s="70"/>
      <c r="B396" s="70"/>
      <c r="C396" s="70"/>
      <c r="D396" s="70"/>
      <c r="E396" s="301"/>
      <c r="F396" s="301"/>
      <c r="G396" s="70"/>
    </row>
    <row r="397" spans="1:7" ht="15">
      <c r="A397" s="70"/>
      <c r="B397" s="70"/>
      <c r="C397" s="70"/>
      <c r="D397" s="70"/>
      <c r="E397" s="301"/>
      <c r="F397" s="301"/>
      <c r="G397" s="70"/>
    </row>
    <row r="398" spans="1:7" ht="15">
      <c r="A398" s="70"/>
      <c r="B398" s="70"/>
      <c r="C398" s="70"/>
      <c r="D398" s="70"/>
      <c r="E398" s="301"/>
      <c r="F398" s="301"/>
      <c r="G398" s="70"/>
    </row>
    <row r="399" spans="1:7" ht="15">
      <c r="A399" s="70"/>
      <c r="B399" s="70"/>
      <c r="C399" s="70"/>
      <c r="D399" s="70"/>
      <c r="E399" s="301"/>
      <c r="F399" s="301"/>
      <c r="G399" s="70"/>
    </row>
    <row r="400" spans="1:7" ht="15">
      <c r="A400" s="70"/>
      <c r="B400" s="70"/>
      <c r="C400" s="70"/>
      <c r="D400" s="70"/>
      <c r="E400" s="301"/>
      <c r="F400" s="301"/>
      <c r="G400" s="70"/>
    </row>
    <row r="401" spans="1:7" ht="15">
      <c r="A401" s="70"/>
      <c r="B401" s="70"/>
      <c r="C401" s="70"/>
      <c r="D401" s="70"/>
      <c r="E401" s="301"/>
      <c r="F401" s="301"/>
      <c r="G401" s="70"/>
    </row>
    <row r="402" spans="1:7" ht="15">
      <c r="A402" s="70"/>
      <c r="B402" s="70"/>
      <c r="C402" s="70"/>
      <c r="D402" s="70"/>
      <c r="E402" s="301"/>
      <c r="F402" s="301"/>
      <c r="G402" s="70"/>
    </row>
    <row r="403" spans="1:7" ht="15">
      <c r="A403" s="70"/>
      <c r="B403" s="70"/>
      <c r="C403" s="70"/>
      <c r="D403" s="70"/>
      <c r="E403" s="301"/>
      <c r="F403" s="301"/>
      <c r="G403" s="70"/>
    </row>
    <row r="404" spans="1:7" ht="15">
      <c r="A404" s="70"/>
      <c r="B404" s="70"/>
      <c r="C404" s="70"/>
      <c r="D404" s="70"/>
      <c r="E404" s="301"/>
      <c r="F404" s="301"/>
      <c r="G404" s="70"/>
    </row>
    <row r="405" spans="1:7" ht="15">
      <c r="A405" s="70"/>
      <c r="B405" s="70"/>
      <c r="C405" s="70"/>
      <c r="D405" s="70"/>
      <c r="E405" s="301"/>
      <c r="F405" s="301"/>
      <c r="G405" s="70"/>
    </row>
    <row r="406" spans="1:7" ht="15">
      <c r="A406" s="70"/>
      <c r="B406" s="70"/>
      <c r="C406" s="70"/>
      <c r="D406" s="70"/>
      <c r="E406" s="301"/>
      <c r="F406" s="301"/>
      <c r="G406" s="70"/>
    </row>
  </sheetData>
  <sheetProtection/>
  <printOptions/>
  <pageMargins left="0.2362204724409449" right="0.2362204724409449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5.7109375" style="359" customWidth="1"/>
    <col min="2" max="2" width="12.57421875" style="359" customWidth="1"/>
    <col min="3" max="4" width="0" style="359" hidden="1" customWidth="1"/>
    <col min="5" max="5" width="0" style="362" hidden="1" customWidth="1"/>
    <col min="6" max="8" width="0" style="359" hidden="1" customWidth="1"/>
    <col min="9" max="20" width="9.140625" style="359" customWidth="1"/>
    <col min="21" max="22" width="0" style="359" hidden="1" customWidth="1"/>
    <col min="23" max="23" width="11.140625" style="359" customWidth="1"/>
    <col min="24" max="16384" width="9.140625" style="359" customWidth="1"/>
  </cols>
  <sheetData>
    <row r="1" spans="1:17" s="532" customFormat="1" ht="15">
      <c r="A1" s="531" t="s">
        <v>565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</row>
    <row r="2" spans="1:24" ht="18.75" thickBot="1">
      <c r="A2" s="360"/>
      <c r="B2" s="361"/>
      <c r="J2" s="363"/>
      <c r="R2" s="352" t="s">
        <v>566</v>
      </c>
      <c r="S2" s="352"/>
      <c r="T2" s="352"/>
      <c r="U2" s="352"/>
      <c r="V2" s="352"/>
      <c r="W2" s="352"/>
      <c r="X2" s="352"/>
    </row>
    <row r="3" spans="1:10" ht="15.75" thickBot="1">
      <c r="A3" s="364" t="s">
        <v>567</v>
      </c>
      <c r="B3" s="365" t="s">
        <v>568</v>
      </c>
      <c r="C3" s="353"/>
      <c r="D3" s="353"/>
      <c r="E3" s="366"/>
      <c r="F3" s="353"/>
      <c r="G3" s="354"/>
      <c r="H3" s="336"/>
      <c r="I3" s="336"/>
      <c r="J3" s="367"/>
    </row>
    <row r="4" spans="1:10" ht="13.5" thickBot="1">
      <c r="A4" s="363" t="s">
        <v>569</v>
      </c>
      <c r="J4" s="363"/>
    </row>
    <row r="5" spans="1:24" ht="15">
      <c r="A5" s="368"/>
      <c r="B5" s="369"/>
      <c r="C5" s="369"/>
      <c r="D5" s="369"/>
      <c r="E5" s="370"/>
      <c r="F5" s="369"/>
      <c r="G5" s="371"/>
      <c r="H5" s="369"/>
      <c r="I5" s="369"/>
      <c r="J5" s="372" t="s">
        <v>31</v>
      </c>
      <c r="K5" s="373"/>
      <c r="L5" s="374"/>
      <c r="M5" s="374"/>
      <c r="N5" s="374"/>
      <c r="O5" s="374"/>
      <c r="P5" s="355" t="s">
        <v>570</v>
      </c>
      <c r="Q5" s="374"/>
      <c r="R5" s="374"/>
      <c r="S5" s="374"/>
      <c r="T5" s="374"/>
      <c r="U5" s="374"/>
      <c r="V5" s="374"/>
      <c r="W5" s="372" t="s">
        <v>571</v>
      </c>
      <c r="X5" s="375" t="s">
        <v>572</v>
      </c>
    </row>
    <row r="6" spans="1:24" ht="13.5" thickBot="1">
      <c r="A6" s="376" t="s">
        <v>29</v>
      </c>
      <c r="B6" s="377" t="s">
        <v>573</v>
      </c>
      <c r="C6" s="377" t="s">
        <v>574</v>
      </c>
      <c r="D6" s="377" t="s">
        <v>575</v>
      </c>
      <c r="E6" s="377" t="s">
        <v>576</v>
      </c>
      <c r="F6" s="377" t="s">
        <v>577</v>
      </c>
      <c r="G6" s="377" t="s">
        <v>578</v>
      </c>
      <c r="H6" s="377" t="s">
        <v>579</v>
      </c>
      <c r="I6" s="377" t="s">
        <v>580</v>
      </c>
      <c r="J6" s="378">
        <v>2015</v>
      </c>
      <c r="K6" s="379" t="s">
        <v>581</v>
      </c>
      <c r="L6" s="380" t="s">
        <v>582</v>
      </c>
      <c r="M6" s="380" t="s">
        <v>583</v>
      </c>
      <c r="N6" s="380" t="s">
        <v>584</v>
      </c>
      <c r="O6" s="380" t="s">
        <v>585</v>
      </c>
      <c r="P6" s="380" t="s">
        <v>586</v>
      </c>
      <c r="Q6" s="380" t="s">
        <v>587</v>
      </c>
      <c r="R6" s="380" t="s">
        <v>588</v>
      </c>
      <c r="S6" s="380" t="s">
        <v>589</v>
      </c>
      <c r="T6" s="380" t="s">
        <v>590</v>
      </c>
      <c r="U6" s="380" t="s">
        <v>591</v>
      </c>
      <c r="V6" s="379" t="s">
        <v>592</v>
      </c>
      <c r="W6" s="378" t="s">
        <v>593</v>
      </c>
      <c r="X6" s="381" t="s">
        <v>594</v>
      </c>
    </row>
    <row r="7" spans="1:24" ht="12.75">
      <c r="A7" s="382" t="s">
        <v>595</v>
      </c>
      <c r="B7" s="383"/>
      <c r="C7" s="384">
        <v>104</v>
      </c>
      <c r="D7" s="384">
        <v>104</v>
      </c>
      <c r="E7" s="385"/>
      <c r="F7" s="386">
        <v>133</v>
      </c>
      <c r="G7" s="387">
        <v>139</v>
      </c>
      <c r="H7" s="388">
        <v>139</v>
      </c>
      <c r="I7" s="389">
        <v>158</v>
      </c>
      <c r="J7" s="390">
        <v>156</v>
      </c>
      <c r="K7" s="391">
        <v>154</v>
      </c>
      <c r="L7" s="392">
        <v>155</v>
      </c>
      <c r="M7" s="392">
        <v>154</v>
      </c>
      <c r="N7" s="392">
        <v>152</v>
      </c>
      <c r="O7" s="393">
        <v>154</v>
      </c>
      <c r="P7" s="393">
        <v>151</v>
      </c>
      <c r="Q7" s="393">
        <v>149</v>
      </c>
      <c r="R7" s="393">
        <v>147</v>
      </c>
      <c r="S7" s="393">
        <v>148</v>
      </c>
      <c r="T7" s="393">
        <v>146</v>
      </c>
      <c r="U7" s="393"/>
      <c r="V7" s="393"/>
      <c r="W7" s="394" t="s">
        <v>596</v>
      </c>
      <c r="X7" s="395" t="s">
        <v>596</v>
      </c>
    </row>
    <row r="8" spans="1:24" ht="13.5" thickBot="1">
      <c r="A8" s="396" t="s">
        <v>597</v>
      </c>
      <c r="B8" s="397"/>
      <c r="C8" s="398">
        <v>101</v>
      </c>
      <c r="D8" s="398">
        <v>104</v>
      </c>
      <c r="E8" s="399"/>
      <c r="F8" s="398">
        <v>129</v>
      </c>
      <c r="G8" s="400">
        <v>138</v>
      </c>
      <c r="H8" s="401">
        <v>138</v>
      </c>
      <c r="I8" s="400">
        <v>153.35</v>
      </c>
      <c r="J8" s="402">
        <v>151.68</v>
      </c>
      <c r="K8" s="403">
        <v>149.6</v>
      </c>
      <c r="L8" s="404">
        <v>150.35</v>
      </c>
      <c r="M8" s="405">
        <v>149.35</v>
      </c>
      <c r="N8" s="405">
        <v>147.6</v>
      </c>
      <c r="O8" s="404">
        <v>149.1</v>
      </c>
      <c r="P8" s="404">
        <v>146.6</v>
      </c>
      <c r="Q8" s="404">
        <v>145.1</v>
      </c>
      <c r="R8" s="404">
        <v>144.3</v>
      </c>
      <c r="S8" s="404">
        <v>144.63</v>
      </c>
      <c r="T8" s="404">
        <v>143.385</v>
      </c>
      <c r="U8" s="404"/>
      <c r="V8" s="403"/>
      <c r="W8" s="406"/>
      <c r="X8" s="407" t="s">
        <v>596</v>
      </c>
    </row>
    <row r="9" spans="1:24" ht="12.75">
      <c r="A9" s="408" t="s">
        <v>598</v>
      </c>
      <c r="B9" s="409" t="s">
        <v>599</v>
      </c>
      <c r="C9" s="410">
        <v>37915</v>
      </c>
      <c r="D9" s="410">
        <v>39774</v>
      </c>
      <c r="E9" s="356" t="s">
        <v>600</v>
      </c>
      <c r="F9" s="411">
        <v>24376</v>
      </c>
      <c r="G9" s="412">
        <v>24327</v>
      </c>
      <c r="H9" s="413">
        <v>24978</v>
      </c>
      <c r="I9" s="414">
        <v>28151</v>
      </c>
      <c r="J9" s="415" t="s">
        <v>596</v>
      </c>
      <c r="K9" s="416">
        <v>27887</v>
      </c>
      <c r="L9" s="417">
        <v>28235</v>
      </c>
      <c r="M9" s="418">
        <v>28309</v>
      </c>
      <c r="N9" s="418">
        <v>28309</v>
      </c>
      <c r="O9" s="419">
        <v>28272</v>
      </c>
      <c r="P9" s="419">
        <v>28836</v>
      </c>
      <c r="Q9" s="420">
        <v>28836</v>
      </c>
      <c r="R9" s="420">
        <v>28884</v>
      </c>
      <c r="S9" s="420">
        <v>28909</v>
      </c>
      <c r="T9" s="420">
        <v>29321</v>
      </c>
      <c r="U9" s="420"/>
      <c r="V9" s="421"/>
      <c r="W9" s="339" t="s">
        <v>596</v>
      </c>
      <c r="X9" s="422" t="s">
        <v>596</v>
      </c>
    </row>
    <row r="10" spans="1:24" ht="12.75">
      <c r="A10" s="423" t="s">
        <v>601</v>
      </c>
      <c r="B10" s="424" t="s">
        <v>602</v>
      </c>
      <c r="C10" s="425">
        <v>-16164</v>
      </c>
      <c r="D10" s="425">
        <v>-17825</v>
      </c>
      <c r="E10" s="356" t="s">
        <v>603</v>
      </c>
      <c r="F10" s="411">
        <v>-22365</v>
      </c>
      <c r="G10" s="412">
        <v>22791</v>
      </c>
      <c r="H10" s="426">
        <v>23076</v>
      </c>
      <c r="I10" s="412">
        <v>26173</v>
      </c>
      <c r="J10" s="427" t="s">
        <v>596</v>
      </c>
      <c r="K10" s="428">
        <v>25944</v>
      </c>
      <c r="L10" s="429">
        <v>25965</v>
      </c>
      <c r="M10" s="430">
        <v>26077</v>
      </c>
      <c r="N10" s="430">
        <v>26116</v>
      </c>
      <c r="O10" s="419">
        <v>26117</v>
      </c>
      <c r="P10" s="419">
        <v>26215</v>
      </c>
      <c r="Q10" s="420">
        <v>26258</v>
      </c>
      <c r="R10" s="420">
        <v>26349</v>
      </c>
      <c r="S10" s="420">
        <v>26416</v>
      </c>
      <c r="T10" s="420">
        <v>26538</v>
      </c>
      <c r="U10" s="420"/>
      <c r="V10" s="421"/>
      <c r="W10" s="339" t="s">
        <v>596</v>
      </c>
      <c r="X10" s="422" t="s">
        <v>596</v>
      </c>
    </row>
    <row r="11" spans="1:24" ht="12.75">
      <c r="A11" s="423" t="s">
        <v>604</v>
      </c>
      <c r="B11" s="424" t="s">
        <v>605</v>
      </c>
      <c r="C11" s="425">
        <v>604</v>
      </c>
      <c r="D11" s="425">
        <v>619</v>
      </c>
      <c r="E11" s="356" t="s">
        <v>606</v>
      </c>
      <c r="F11" s="411">
        <v>754</v>
      </c>
      <c r="G11" s="412">
        <v>666</v>
      </c>
      <c r="H11" s="426">
        <v>526</v>
      </c>
      <c r="I11" s="412">
        <v>494</v>
      </c>
      <c r="J11" s="427" t="s">
        <v>596</v>
      </c>
      <c r="K11" s="431">
        <v>487</v>
      </c>
      <c r="L11" s="429">
        <v>476</v>
      </c>
      <c r="M11" s="430">
        <v>532</v>
      </c>
      <c r="N11" s="430">
        <v>579</v>
      </c>
      <c r="O11" s="419">
        <v>498</v>
      </c>
      <c r="P11" s="419">
        <v>531</v>
      </c>
      <c r="Q11" s="420">
        <v>601</v>
      </c>
      <c r="R11" s="420">
        <v>558</v>
      </c>
      <c r="S11" s="420">
        <v>547</v>
      </c>
      <c r="T11" s="420">
        <v>554</v>
      </c>
      <c r="U11" s="420"/>
      <c r="V11" s="421"/>
      <c r="W11" s="339" t="s">
        <v>596</v>
      </c>
      <c r="X11" s="422" t="s">
        <v>596</v>
      </c>
    </row>
    <row r="12" spans="1:24" ht="12.75">
      <c r="A12" s="423" t="s">
        <v>607</v>
      </c>
      <c r="B12" s="424" t="s">
        <v>608</v>
      </c>
      <c r="C12" s="425">
        <v>221</v>
      </c>
      <c r="D12" s="425">
        <v>610</v>
      </c>
      <c r="E12" s="356" t="s">
        <v>596</v>
      </c>
      <c r="F12" s="411">
        <v>1032</v>
      </c>
      <c r="G12" s="412">
        <v>586</v>
      </c>
      <c r="H12" s="426">
        <v>3077</v>
      </c>
      <c r="I12" s="412">
        <v>2956</v>
      </c>
      <c r="J12" s="427" t="s">
        <v>596</v>
      </c>
      <c r="K12" s="431">
        <v>3298</v>
      </c>
      <c r="L12" s="429">
        <v>9783</v>
      </c>
      <c r="M12" s="430">
        <v>5662</v>
      </c>
      <c r="N12" s="430">
        <v>4164</v>
      </c>
      <c r="O12" s="419">
        <v>1543</v>
      </c>
      <c r="P12" s="419">
        <v>9831</v>
      </c>
      <c r="Q12" s="420">
        <v>12666</v>
      </c>
      <c r="R12" s="420">
        <v>15187</v>
      </c>
      <c r="S12" s="420">
        <v>17361</v>
      </c>
      <c r="T12" s="420">
        <v>19957</v>
      </c>
      <c r="U12" s="420"/>
      <c r="V12" s="421"/>
      <c r="W12" s="339" t="s">
        <v>596</v>
      </c>
      <c r="X12" s="422" t="s">
        <v>596</v>
      </c>
    </row>
    <row r="13" spans="1:24" ht="13.5" thickBot="1">
      <c r="A13" s="382" t="s">
        <v>609</v>
      </c>
      <c r="B13" s="432" t="s">
        <v>610</v>
      </c>
      <c r="C13" s="433">
        <v>2021</v>
      </c>
      <c r="D13" s="433">
        <v>852</v>
      </c>
      <c r="E13" s="337" t="s">
        <v>611</v>
      </c>
      <c r="F13" s="434">
        <v>5236</v>
      </c>
      <c r="G13" s="435">
        <v>2489</v>
      </c>
      <c r="H13" s="436">
        <v>4741</v>
      </c>
      <c r="I13" s="435">
        <v>7389</v>
      </c>
      <c r="J13" s="437" t="s">
        <v>596</v>
      </c>
      <c r="K13" s="431">
        <v>4557</v>
      </c>
      <c r="L13" s="438">
        <v>2434</v>
      </c>
      <c r="M13" s="439">
        <v>4290</v>
      </c>
      <c r="N13" s="439">
        <v>3921</v>
      </c>
      <c r="O13" s="440">
        <v>14744</v>
      </c>
      <c r="P13" s="440">
        <v>12974</v>
      </c>
      <c r="Q13" s="441">
        <v>16825</v>
      </c>
      <c r="R13" s="441">
        <v>15235</v>
      </c>
      <c r="S13" s="441">
        <v>14181</v>
      </c>
      <c r="T13" s="441">
        <v>11941</v>
      </c>
      <c r="U13" s="441"/>
      <c r="V13" s="441"/>
      <c r="W13" s="442" t="s">
        <v>596</v>
      </c>
      <c r="X13" s="395" t="s">
        <v>596</v>
      </c>
    </row>
    <row r="14" spans="1:24" ht="13.5" thickBot="1">
      <c r="A14" s="443" t="s">
        <v>612</v>
      </c>
      <c r="B14" s="444"/>
      <c r="C14" s="445">
        <v>24618</v>
      </c>
      <c r="D14" s="445">
        <v>24087</v>
      </c>
      <c r="E14" s="446"/>
      <c r="F14" s="447">
        <v>9034</v>
      </c>
      <c r="G14" s="447">
        <v>5277</v>
      </c>
      <c r="H14" s="448">
        <v>10245</v>
      </c>
      <c r="I14" s="447">
        <v>12817</v>
      </c>
      <c r="J14" s="449" t="s">
        <v>596</v>
      </c>
      <c r="K14" s="450">
        <v>10285</v>
      </c>
      <c r="L14" s="451">
        <v>14965</v>
      </c>
      <c r="M14" s="452">
        <v>12716</v>
      </c>
      <c r="N14" s="452">
        <v>10858</v>
      </c>
      <c r="O14" s="451">
        <v>18941</v>
      </c>
      <c r="P14" s="451">
        <v>25957</v>
      </c>
      <c r="Q14" s="453">
        <v>32671</v>
      </c>
      <c r="R14" s="453">
        <v>33515</v>
      </c>
      <c r="S14" s="453">
        <v>34582</v>
      </c>
      <c r="T14" s="453">
        <v>35236</v>
      </c>
      <c r="U14" s="453"/>
      <c r="V14" s="454"/>
      <c r="W14" s="446" t="s">
        <v>596</v>
      </c>
      <c r="X14" s="449" t="s">
        <v>596</v>
      </c>
    </row>
    <row r="15" spans="1:24" ht="12.75">
      <c r="A15" s="382" t="s">
        <v>613</v>
      </c>
      <c r="B15" s="409" t="s">
        <v>614</v>
      </c>
      <c r="C15" s="410">
        <v>7043</v>
      </c>
      <c r="D15" s="410">
        <v>7240</v>
      </c>
      <c r="E15" s="337">
        <v>401</v>
      </c>
      <c r="F15" s="434">
        <v>2011</v>
      </c>
      <c r="G15" s="435">
        <v>1536</v>
      </c>
      <c r="H15" s="436">
        <v>1902</v>
      </c>
      <c r="I15" s="435">
        <v>1978</v>
      </c>
      <c r="J15" s="415" t="s">
        <v>596</v>
      </c>
      <c r="K15" s="416">
        <v>1942</v>
      </c>
      <c r="L15" s="440">
        <v>2269</v>
      </c>
      <c r="M15" s="439">
        <v>2231</v>
      </c>
      <c r="N15" s="439">
        <v>2193</v>
      </c>
      <c r="O15" s="440">
        <v>2154</v>
      </c>
      <c r="P15" s="440">
        <v>2620</v>
      </c>
      <c r="Q15" s="441">
        <v>2577</v>
      </c>
      <c r="R15" s="441">
        <v>2535</v>
      </c>
      <c r="S15" s="441">
        <v>2492</v>
      </c>
      <c r="T15" s="441">
        <v>2783</v>
      </c>
      <c r="U15" s="441"/>
      <c r="V15" s="441"/>
      <c r="W15" s="442" t="s">
        <v>596</v>
      </c>
      <c r="X15" s="395" t="s">
        <v>596</v>
      </c>
    </row>
    <row r="16" spans="1:24" ht="12.75">
      <c r="A16" s="423" t="s">
        <v>615</v>
      </c>
      <c r="B16" s="424" t="s">
        <v>616</v>
      </c>
      <c r="C16" s="425">
        <v>1001</v>
      </c>
      <c r="D16" s="425">
        <v>820</v>
      </c>
      <c r="E16" s="356" t="s">
        <v>617</v>
      </c>
      <c r="F16" s="411">
        <v>1401</v>
      </c>
      <c r="G16" s="412">
        <v>1388</v>
      </c>
      <c r="H16" s="426">
        <v>1714</v>
      </c>
      <c r="I16" s="412">
        <v>2265</v>
      </c>
      <c r="J16" s="427" t="s">
        <v>596</v>
      </c>
      <c r="K16" s="428">
        <v>2330</v>
      </c>
      <c r="L16" s="419">
        <v>1978</v>
      </c>
      <c r="M16" s="418">
        <v>2031</v>
      </c>
      <c r="N16" s="418">
        <v>2624</v>
      </c>
      <c r="O16" s="419">
        <v>2842</v>
      </c>
      <c r="P16" s="419">
        <v>2405</v>
      </c>
      <c r="Q16" s="420">
        <v>2416</v>
      </c>
      <c r="R16" s="420">
        <v>2531</v>
      </c>
      <c r="S16" s="420">
        <v>2633</v>
      </c>
      <c r="T16" s="420">
        <v>2733</v>
      </c>
      <c r="U16" s="420"/>
      <c r="V16" s="421"/>
      <c r="W16" s="339" t="s">
        <v>596</v>
      </c>
      <c r="X16" s="422" t="s">
        <v>596</v>
      </c>
    </row>
    <row r="17" spans="1:24" ht="12.75">
      <c r="A17" s="423" t="s">
        <v>618</v>
      </c>
      <c r="B17" s="424" t="s">
        <v>619</v>
      </c>
      <c r="C17" s="425">
        <v>14718</v>
      </c>
      <c r="D17" s="425">
        <v>14718</v>
      </c>
      <c r="E17" s="356" t="s">
        <v>596</v>
      </c>
      <c r="F17" s="411">
        <v>0</v>
      </c>
      <c r="G17" s="412">
        <v>0</v>
      </c>
      <c r="H17" s="426">
        <v>0</v>
      </c>
      <c r="I17" s="412">
        <v>0</v>
      </c>
      <c r="J17" s="427" t="s">
        <v>596</v>
      </c>
      <c r="K17" s="431">
        <v>0</v>
      </c>
      <c r="L17" s="429">
        <v>0</v>
      </c>
      <c r="M17" s="430">
        <v>0</v>
      </c>
      <c r="N17" s="430">
        <v>0</v>
      </c>
      <c r="O17" s="419">
        <v>0</v>
      </c>
      <c r="P17" s="419">
        <v>0</v>
      </c>
      <c r="Q17" s="420">
        <v>0</v>
      </c>
      <c r="R17" s="420">
        <v>0</v>
      </c>
      <c r="S17" s="420">
        <v>0</v>
      </c>
      <c r="T17" s="420">
        <v>0</v>
      </c>
      <c r="U17" s="420"/>
      <c r="V17" s="421"/>
      <c r="W17" s="339" t="s">
        <v>596</v>
      </c>
      <c r="X17" s="422" t="s">
        <v>596</v>
      </c>
    </row>
    <row r="18" spans="1:24" ht="12.75">
      <c r="A18" s="423" t="s">
        <v>620</v>
      </c>
      <c r="B18" s="424" t="s">
        <v>621</v>
      </c>
      <c r="C18" s="425">
        <v>1758</v>
      </c>
      <c r="D18" s="425">
        <v>1762</v>
      </c>
      <c r="E18" s="356" t="s">
        <v>596</v>
      </c>
      <c r="F18" s="411">
        <v>5453</v>
      </c>
      <c r="G18" s="412">
        <v>8278</v>
      </c>
      <c r="H18" s="426">
        <v>8491</v>
      </c>
      <c r="I18" s="412">
        <v>8397</v>
      </c>
      <c r="J18" s="427" t="s">
        <v>596</v>
      </c>
      <c r="K18" s="431">
        <v>6686</v>
      </c>
      <c r="L18" s="429">
        <v>11074</v>
      </c>
      <c r="M18" s="430">
        <v>9127</v>
      </c>
      <c r="N18" s="430">
        <v>7255</v>
      </c>
      <c r="O18" s="419">
        <v>14748</v>
      </c>
      <c r="P18" s="419">
        <v>15927</v>
      </c>
      <c r="Q18" s="420">
        <v>21833</v>
      </c>
      <c r="R18" s="420">
        <v>21282</v>
      </c>
      <c r="S18" s="420">
        <v>22367</v>
      </c>
      <c r="T18" s="420">
        <v>22653</v>
      </c>
      <c r="U18" s="420"/>
      <c r="V18" s="421"/>
      <c r="W18" s="339" t="s">
        <v>596</v>
      </c>
      <c r="X18" s="422" t="s">
        <v>596</v>
      </c>
    </row>
    <row r="19" spans="1:24" ht="13.5" thickBot="1">
      <c r="A19" s="396" t="s">
        <v>622</v>
      </c>
      <c r="B19" s="455" t="s">
        <v>623</v>
      </c>
      <c r="C19" s="456">
        <v>0</v>
      </c>
      <c r="D19" s="456">
        <v>0</v>
      </c>
      <c r="E19" s="357" t="s">
        <v>596</v>
      </c>
      <c r="F19" s="397">
        <v>0</v>
      </c>
      <c r="G19" s="412">
        <v>0</v>
      </c>
      <c r="H19" s="457">
        <v>0</v>
      </c>
      <c r="I19" s="458">
        <v>0</v>
      </c>
      <c r="J19" s="459" t="s">
        <v>596</v>
      </c>
      <c r="K19" s="431">
        <v>0</v>
      </c>
      <c r="L19" s="429">
        <v>0</v>
      </c>
      <c r="M19" s="430">
        <v>0</v>
      </c>
      <c r="N19" s="430">
        <v>0</v>
      </c>
      <c r="O19" s="419">
        <v>0</v>
      </c>
      <c r="P19" s="419">
        <v>0</v>
      </c>
      <c r="Q19" s="420">
        <v>0</v>
      </c>
      <c r="R19" s="420">
        <v>0</v>
      </c>
      <c r="S19" s="420">
        <v>0</v>
      </c>
      <c r="T19" s="420">
        <v>0</v>
      </c>
      <c r="U19" s="420"/>
      <c r="V19" s="421"/>
      <c r="W19" s="460" t="s">
        <v>596</v>
      </c>
      <c r="X19" s="461" t="s">
        <v>596</v>
      </c>
    </row>
    <row r="20" spans="1:24" ht="14.25">
      <c r="A20" s="462" t="s">
        <v>624</v>
      </c>
      <c r="B20" s="409" t="s">
        <v>625</v>
      </c>
      <c r="C20" s="410">
        <v>12472</v>
      </c>
      <c r="D20" s="410">
        <v>13728</v>
      </c>
      <c r="E20" s="338" t="s">
        <v>596</v>
      </c>
      <c r="F20" s="374">
        <v>26221</v>
      </c>
      <c r="G20" s="463">
        <v>16950</v>
      </c>
      <c r="H20" s="464">
        <v>27292</v>
      </c>
      <c r="I20" s="463">
        <v>25127</v>
      </c>
      <c r="J20" s="465">
        <v>15708</v>
      </c>
      <c r="K20" s="466">
        <v>0</v>
      </c>
      <c r="L20" s="467">
        <v>0</v>
      </c>
      <c r="M20" s="468">
        <v>0</v>
      </c>
      <c r="N20" s="468">
        <v>2652</v>
      </c>
      <c r="O20" s="468">
        <v>2752</v>
      </c>
      <c r="P20" s="468">
        <v>2690</v>
      </c>
      <c r="Q20" s="468">
        <v>2768</v>
      </c>
      <c r="R20" s="468">
        <v>2490</v>
      </c>
      <c r="S20" s="468">
        <v>1988</v>
      </c>
      <c r="T20" s="468">
        <v>2614</v>
      </c>
      <c r="U20" s="468"/>
      <c r="V20" s="469"/>
      <c r="W20" s="470">
        <f>SUM(K20:V20)</f>
        <v>17954</v>
      </c>
      <c r="X20" s="471">
        <f>IF(J20&lt;&gt;0,+W20/J20," - - - ")</f>
        <v>1.1429844665138782</v>
      </c>
    </row>
    <row r="21" spans="1:24" ht="14.25">
      <c r="A21" s="423" t="s">
        <v>626</v>
      </c>
      <c r="B21" s="424" t="s">
        <v>627</v>
      </c>
      <c r="C21" s="425">
        <v>0</v>
      </c>
      <c r="D21" s="425">
        <v>0</v>
      </c>
      <c r="E21" s="339" t="s">
        <v>596</v>
      </c>
      <c r="F21" s="472">
        <v>0</v>
      </c>
      <c r="G21" s="412">
        <v>0</v>
      </c>
      <c r="H21" s="426">
        <v>481</v>
      </c>
      <c r="I21" s="412">
        <v>1600</v>
      </c>
      <c r="J21" s="473">
        <v>488</v>
      </c>
      <c r="K21" s="474">
        <v>0</v>
      </c>
      <c r="L21" s="475">
        <v>0</v>
      </c>
      <c r="M21" s="420">
        <v>0</v>
      </c>
      <c r="N21" s="420">
        <v>488</v>
      </c>
      <c r="O21" s="420">
        <v>0</v>
      </c>
      <c r="P21" s="420">
        <v>0</v>
      </c>
      <c r="Q21" s="420">
        <v>0</v>
      </c>
      <c r="R21" s="420">
        <v>0</v>
      </c>
      <c r="S21" s="420">
        <v>0</v>
      </c>
      <c r="T21" s="420">
        <v>0</v>
      </c>
      <c r="U21" s="420"/>
      <c r="V21" s="421"/>
      <c r="W21" s="476">
        <f aca="true" t="shared" si="0" ref="W21:W43">SUM(K21:V21)</f>
        <v>488</v>
      </c>
      <c r="X21" s="477">
        <f aca="true" t="shared" si="1" ref="X21:X43">IF(J21&lt;&gt;0,+W21/J21," - - - ")</f>
        <v>1</v>
      </c>
    </row>
    <row r="22" spans="1:24" ht="15" thickBot="1">
      <c r="A22" s="396" t="s">
        <v>628</v>
      </c>
      <c r="B22" s="455" t="s">
        <v>627</v>
      </c>
      <c r="C22" s="456">
        <v>0</v>
      </c>
      <c r="D22" s="456">
        <v>1215</v>
      </c>
      <c r="E22" s="340">
        <v>672</v>
      </c>
      <c r="F22" s="478">
        <v>6200</v>
      </c>
      <c r="G22" s="435">
        <v>12200</v>
      </c>
      <c r="H22" s="479">
        <v>8467</v>
      </c>
      <c r="I22" s="480">
        <v>6600</v>
      </c>
      <c r="J22" s="481">
        <v>8200</v>
      </c>
      <c r="K22" s="482">
        <v>0</v>
      </c>
      <c r="L22" s="483">
        <v>4000</v>
      </c>
      <c r="M22" s="441">
        <v>2100</v>
      </c>
      <c r="N22" s="441">
        <v>900</v>
      </c>
      <c r="O22" s="441">
        <v>2200</v>
      </c>
      <c r="P22" s="441">
        <v>0</v>
      </c>
      <c r="Q22" s="441">
        <v>0</v>
      </c>
      <c r="R22" s="441">
        <v>0</v>
      </c>
      <c r="S22" s="441">
        <v>520</v>
      </c>
      <c r="T22" s="441">
        <v>0</v>
      </c>
      <c r="U22" s="441"/>
      <c r="V22" s="441"/>
      <c r="W22" s="484">
        <f t="shared" si="0"/>
        <v>9720</v>
      </c>
      <c r="X22" s="485">
        <f t="shared" si="1"/>
        <v>1.1853658536585365</v>
      </c>
    </row>
    <row r="23" spans="1:24" ht="14.25">
      <c r="A23" s="408" t="s">
        <v>629</v>
      </c>
      <c r="B23" s="409" t="s">
        <v>630</v>
      </c>
      <c r="C23" s="410">
        <v>6341</v>
      </c>
      <c r="D23" s="410">
        <v>6960</v>
      </c>
      <c r="E23" s="341">
        <v>501</v>
      </c>
      <c r="F23" s="374">
        <v>13542</v>
      </c>
      <c r="G23" s="463">
        <v>11081</v>
      </c>
      <c r="H23" s="464">
        <v>11002</v>
      </c>
      <c r="I23" s="463">
        <v>12086</v>
      </c>
      <c r="J23" s="486">
        <v>10700</v>
      </c>
      <c r="K23" s="487">
        <v>964</v>
      </c>
      <c r="L23" s="467">
        <v>899</v>
      </c>
      <c r="M23" s="467">
        <v>1054</v>
      </c>
      <c r="N23" s="467">
        <v>969</v>
      </c>
      <c r="O23" s="467">
        <v>945</v>
      </c>
      <c r="P23" s="467">
        <v>993</v>
      </c>
      <c r="Q23" s="467">
        <v>994</v>
      </c>
      <c r="R23" s="467">
        <v>917</v>
      </c>
      <c r="S23" s="467">
        <v>962</v>
      </c>
      <c r="T23" s="467">
        <v>969</v>
      </c>
      <c r="U23" s="467"/>
      <c r="V23" s="488"/>
      <c r="W23" s="489">
        <f t="shared" si="0"/>
        <v>9666</v>
      </c>
      <c r="X23" s="490">
        <f t="shared" si="1"/>
        <v>0.9033644859813084</v>
      </c>
    </row>
    <row r="24" spans="1:24" ht="14.25">
      <c r="A24" s="423" t="s">
        <v>631</v>
      </c>
      <c r="B24" s="424" t="s">
        <v>632</v>
      </c>
      <c r="C24" s="425">
        <v>1745</v>
      </c>
      <c r="D24" s="425">
        <v>2223</v>
      </c>
      <c r="E24" s="342">
        <v>502</v>
      </c>
      <c r="F24" s="472">
        <v>4450</v>
      </c>
      <c r="G24" s="412">
        <v>3230</v>
      </c>
      <c r="H24" s="426">
        <v>4770</v>
      </c>
      <c r="I24" s="412">
        <v>3611</v>
      </c>
      <c r="J24" s="491">
        <v>4760</v>
      </c>
      <c r="K24" s="492">
        <v>180</v>
      </c>
      <c r="L24" s="420">
        <v>180</v>
      </c>
      <c r="M24" s="420">
        <v>833</v>
      </c>
      <c r="N24" s="420">
        <v>180</v>
      </c>
      <c r="O24" s="420">
        <v>180</v>
      </c>
      <c r="P24" s="420">
        <v>352</v>
      </c>
      <c r="Q24" s="420">
        <v>180</v>
      </c>
      <c r="R24" s="420">
        <v>180</v>
      </c>
      <c r="S24" s="420">
        <v>360</v>
      </c>
      <c r="T24" s="420">
        <v>180</v>
      </c>
      <c r="U24" s="420"/>
      <c r="V24" s="493"/>
      <c r="W24" s="489">
        <f t="shared" si="0"/>
        <v>2805</v>
      </c>
      <c r="X24" s="477">
        <f t="shared" si="1"/>
        <v>0.5892857142857143</v>
      </c>
    </row>
    <row r="25" spans="1:24" ht="14.25">
      <c r="A25" s="423" t="s">
        <v>633</v>
      </c>
      <c r="B25" s="424" t="s">
        <v>634</v>
      </c>
      <c r="C25" s="425">
        <v>0</v>
      </c>
      <c r="D25" s="425">
        <v>0</v>
      </c>
      <c r="E25" s="342">
        <v>504</v>
      </c>
      <c r="F25" s="472">
        <v>0</v>
      </c>
      <c r="G25" s="412">
        <v>0</v>
      </c>
      <c r="H25" s="426">
        <v>0</v>
      </c>
      <c r="I25" s="412">
        <v>0</v>
      </c>
      <c r="J25" s="491">
        <v>0</v>
      </c>
      <c r="K25" s="492">
        <v>0</v>
      </c>
      <c r="L25" s="420">
        <v>0</v>
      </c>
      <c r="M25" s="420">
        <v>0</v>
      </c>
      <c r="N25" s="420">
        <v>0</v>
      </c>
      <c r="O25" s="420">
        <v>0</v>
      </c>
      <c r="P25" s="420">
        <v>0</v>
      </c>
      <c r="Q25" s="420">
        <v>0</v>
      </c>
      <c r="R25" s="420">
        <v>0</v>
      </c>
      <c r="S25" s="420">
        <v>0</v>
      </c>
      <c r="T25" s="420">
        <v>0</v>
      </c>
      <c r="U25" s="420"/>
      <c r="V25" s="493"/>
      <c r="W25" s="489">
        <f t="shared" si="0"/>
        <v>0</v>
      </c>
      <c r="X25" s="477" t="str">
        <f t="shared" si="1"/>
        <v> - - - </v>
      </c>
    </row>
    <row r="26" spans="1:24" ht="14.25">
      <c r="A26" s="423" t="s">
        <v>635</v>
      </c>
      <c r="B26" s="424" t="s">
        <v>636</v>
      </c>
      <c r="C26" s="425">
        <v>428</v>
      </c>
      <c r="D26" s="425">
        <v>253</v>
      </c>
      <c r="E26" s="342">
        <v>511</v>
      </c>
      <c r="F26" s="472">
        <v>1878</v>
      </c>
      <c r="G26" s="412">
        <v>298</v>
      </c>
      <c r="H26" s="426">
        <v>733</v>
      </c>
      <c r="I26" s="412">
        <v>1287</v>
      </c>
      <c r="J26" s="491">
        <v>230</v>
      </c>
      <c r="K26" s="492">
        <v>63</v>
      </c>
      <c r="L26" s="420">
        <v>137</v>
      </c>
      <c r="M26" s="420">
        <v>10</v>
      </c>
      <c r="N26" s="420">
        <v>143</v>
      </c>
      <c r="O26" s="420">
        <v>21</v>
      </c>
      <c r="P26" s="420">
        <v>42</v>
      </c>
      <c r="Q26" s="420">
        <v>40</v>
      </c>
      <c r="R26" s="420">
        <v>32</v>
      </c>
      <c r="S26" s="420">
        <v>22</v>
      </c>
      <c r="T26" s="420">
        <v>25</v>
      </c>
      <c r="U26" s="420"/>
      <c r="V26" s="493"/>
      <c r="W26" s="489">
        <f t="shared" si="0"/>
        <v>535</v>
      </c>
      <c r="X26" s="477">
        <f t="shared" si="1"/>
        <v>2.3260869565217392</v>
      </c>
    </row>
    <row r="27" spans="1:24" ht="14.25">
      <c r="A27" s="423" t="s">
        <v>637</v>
      </c>
      <c r="B27" s="424" t="s">
        <v>638</v>
      </c>
      <c r="C27" s="425">
        <v>1057</v>
      </c>
      <c r="D27" s="425">
        <v>1451</v>
      </c>
      <c r="E27" s="342">
        <v>518</v>
      </c>
      <c r="F27" s="472">
        <v>5643</v>
      </c>
      <c r="G27" s="412">
        <v>4031</v>
      </c>
      <c r="H27" s="426">
        <v>3542</v>
      </c>
      <c r="I27" s="412">
        <v>3965</v>
      </c>
      <c r="J27" s="491">
        <v>2797</v>
      </c>
      <c r="K27" s="492">
        <v>410</v>
      </c>
      <c r="L27" s="420">
        <v>246</v>
      </c>
      <c r="M27" s="420">
        <v>375</v>
      </c>
      <c r="N27" s="420">
        <v>215</v>
      </c>
      <c r="O27" s="420">
        <v>230</v>
      </c>
      <c r="P27" s="420">
        <v>298</v>
      </c>
      <c r="Q27" s="420">
        <v>359</v>
      </c>
      <c r="R27" s="420">
        <v>168</v>
      </c>
      <c r="S27" s="420">
        <v>281</v>
      </c>
      <c r="T27" s="420">
        <v>260</v>
      </c>
      <c r="U27" s="420"/>
      <c r="V27" s="493"/>
      <c r="W27" s="489">
        <f t="shared" si="0"/>
        <v>2842</v>
      </c>
      <c r="X27" s="477">
        <f t="shared" si="1"/>
        <v>1.016088666428316</v>
      </c>
    </row>
    <row r="28" spans="1:24" ht="14.25">
      <c r="A28" s="423" t="s">
        <v>639</v>
      </c>
      <c r="B28" s="358" t="s">
        <v>640</v>
      </c>
      <c r="C28" s="425">
        <v>10408</v>
      </c>
      <c r="D28" s="425">
        <v>11792</v>
      </c>
      <c r="E28" s="342">
        <v>521</v>
      </c>
      <c r="F28" s="472">
        <v>30358</v>
      </c>
      <c r="G28" s="412">
        <v>30500</v>
      </c>
      <c r="H28" s="426">
        <v>31926</v>
      </c>
      <c r="I28" s="412">
        <v>34798</v>
      </c>
      <c r="J28" s="491">
        <v>36200</v>
      </c>
      <c r="K28" s="426">
        <v>2842</v>
      </c>
      <c r="L28" s="420">
        <v>2749</v>
      </c>
      <c r="M28" s="420">
        <v>3150</v>
      </c>
      <c r="N28" s="420">
        <v>2665</v>
      </c>
      <c r="O28" s="420">
        <v>2861</v>
      </c>
      <c r="P28" s="420">
        <v>2837</v>
      </c>
      <c r="Q28" s="420">
        <v>2996</v>
      </c>
      <c r="R28" s="420">
        <v>2826</v>
      </c>
      <c r="S28" s="420">
        <v>3188</v>
      </c>
      <c r="T28" s="420">
        <v>3623</v>
      </c>
      <c r="U28" s="420"/>
      <c r="V28" s="493"/>
      <c r="W28" s="489">
        <f t="shared" si="0"/>
        <v>29737</v>
      </c>
      <c r="X28" s="477">
        <f t="shared" si="1"/>
        <v>0.8214640883977901</v>
      </c>
    </row>
    <row r="29" spans="1:24" ht="14.25">
      <c r="A29" s="423" t="s">
        <v>641</v>
      </c>
      <c r="B29" s="358" t="s">
        <v>642</v>
      </c>
      <c r="C29" s="425">
        <v>3640</v>
      </c>
      <c r="D29" s="425">
        <v>4174</v>
      </c>
      <c r="E29" s="342" t="s">
        <v>643</v>
      </c>
      <c r="F29" s="472">
        <v>10317</v>
      </c>
      <c r="G29" s="412">
        <v>10420</v>
      </c>
      <c r="H29" s="426">
        <v>11205</v>
      </c>
      <c r="I29" s="412">
        <v>12181</v>
      </c>
      <c r="J29" s="491">
        <v>12850</v>
      </c>
      <c r="K29" s="426">
        <v>984</v>
      </c>
      <c r="L29" s="420">
        <v>951</v>
      </c>
      <c r="M29" s="420">
        <v>1010</v>
      </c>
      <c r="N29" s="420">
        <v>922</v>
      </c>
      <c r="O29" s="420">
        <v>990</v>
      </c>
      <c r="P29" s="420">
        <v>1023</v>
      </c>
      <c r="Q29" s="420">
        <v>1031</v>
      </c>
      <c r="R29" s="420">
        <v>966</v>
      </c>
      <c r="S29" s="420">
        <v>998</v>
      </c>
      <c r="T29" s="420">
        <v>1186</v>
      </c>
      <c r="U29" s="420"/>
      <c r="V29" s="493"/>
      <c r="W29" s="489">
        <f t="shared" si="0"/>
        <v>10061</v>
      </c>
      <c r="X29" s="477">
        <f t="shared" si="1"/>
        <v>0.7829571984435798</v>
      </c>
    </row>
    <row r="30" spans="1:24" ht="14.25">
      <c r="A30" s="423" t="s">
        <v>644</v>
      </c>
      <c r="B30" s="424" t="s">
        <v>645</v>
      </c>
      <c r="C30" s="425">
        <v>0</v>
      </c>
      <c r="D30" s="425">
        <v>0</v>
      </c>
      <c r="E30" s="342">
        <v>557</v>
      </c>
      <c r="F30" s="472">
        <v>0</v>
      </c>
      <c r="G30" s="412">
        <v>0</v>
      </c>
      <c r="H30" s="426">
        <v>0</v>
      </c>
      <c r="I30" s="412">
        <v>0</v>
      </c>
      <c r="J30" s="491">
        <v>0</v>
      </c>
      <c r="K30" s="492">
        <v>0</v>
      </c>
      <c r="L30" s="420">
        <v>0</v>
      </c>
      <c r="M30" s="420">
        <v>0</v>
      </c>
      <c r="N30" s="420">
        <v>0</v>
      </c>
      <c r="O30" s="420">
        <v>0</v>
      </c>
      <c r="P30" s="420">
        <v>0</v>
      </c>
      <c r="Q30" s="420">
        <v>0</v>
      </c>
      <c r="R30" s="420">
        <v>0</v>
      </c>
      <c r="S30" s="420">
        <v>0</v>
      </c>
      <c r="T30" s="420">
        <v>0</v>
      </c>
      <c r="U30" s="420"/>
      <c r="V30" s="493"/>
      <c r="W30" s="489">
        <f t="shared" si="0"/>
        <v>0</v>
      </c>
      <c r="X30" s="477" t="str">
        <f t="shared" si="1"/>
        <v> - - - </v>
      </c>
    </row>
    <row r="31" spans="1:24" ht="14.25">
      <c r="A31" s="423" t="s">
        <v>646</v>
      </c>
      <c r="B31" s="424" t="s">
        <v>647</v>
      </c>
      <c r="C31" s="425">
        <v>1711</v>
      </c>
      <c r="D31" s="425">
        <v>1801</v>
      </c>
      <c r="E31" s="342">
        <v>551</v>
      </c>
      <c r="F31" s="472">
        <v>648</v>
      </c>
      <c r="G31" s="412">
        <v>475</v>
      </c>
      <c r="H31" s="426">
        <v>448</v>
      </c>
      <c r="I31" s="412">
        <v>479</v>
      </c>
      <c r="J31" s="491">
        <v>505</v>
      </c>
      <c r="K31" s="492">
        <v>35</v>
      </c>
      <c r="L31" s="420">
        <v>35</v>
      </c>
      <c r="M31" s="420">
        <v>38</v>
      </c>
      <c r="N31" s="420">
        <v>38</v>
      </c>
      <c r="O31" s="420">
        <v>38</v>
      </c>
      <c r="P31" s="420">
        <v>38</v>
      </c>
      <c r="Q31" s="420">
        <v>42</v>
      </c>
      <c r="R31" s="420">
        <v>42</v>
      </c>
      <c r="S31" s="420">
        <v>42</v>
      </c>
      <c r="T31" s="420">
        <v>44</v>
      </c>
      <c r="U31" s="420"/>
      <c r="V31" s="493"/>
      <c r="W31" s="489">
        <f t="shared" si="0"/>
        <v>392</v>
      </c>
      <c r="X31" s="477">
        <f t="shared" si="1"/>
        <v>0.7762376237623763</v>
      </c>
    </row>
    <row r="32" spans="1:24" ht="15" thickBot="1">
      <c r="A32" s="382" t="s">
        <v>648</v>
      </c>
      <c r="B32" s="432"/>
      <c r="C32" s="433">
        <v>569</v>
      </c>
      <c r="D32" s="433">
        <v>614</v>
      </c>
      <c r="E32" s="343" t="s">
        <v>649</v>
      </c>
      <c r="F32" s="494">
        <v>863</v>
      </c>
      <c r="G32" s="480">
        <v>1061</v>
      </c>
      <c r="H32" s="426">
        <v>1624</v>
      </c>
      <c r="I32" s="412">
        <v>3480</v>
      </c>
      <c r="J32" s="495">
        <v>392</v>
      </c>
      <c r="K32" s="496">
        <v>24</v>
      </c>
      <c r="L32" s="497">
        <v>51</v>
      </c>
      <c r="M32" s="497">
        <v>88</v>
      </c>
      <c r="N32" s="497">
        <v>14</v>
      </c>
      <c r="O32" s="497">
        <v>0</v>
      </c>
      <c r="P32" s="497">
        <v>154</v>
      </c>
      <c r="Q32" s="497">
        <v>20</v>
      </c>
      <c r="R32" s="497">
        <v>75</v>
      </c>
      <c r="S32" s="497">
        <v>42</v>
      </c>
      <c r="T32" s="497">
        <v>40</v>
      </c>
      <c r="U32" s="497"/>
      <c r="V32" s="498"/>
      <c r="W32" s="499">
        <f t="shared" si="0"/>
        <v>508</v>
      </c>
      <c r="X32" s="500">
        <f t="shared" si="1"/>
        <v>1.2959183673469388</v>
      </c>
    </row>
    <row r="33" spans="1:24" ht="15" thickBot="1">
      <c r="A33" s="501" t="s">
        <v>650</v>
      </c>
      <c r="B33" s="502" t="s">
        <v>651</v>
      </c>
      <c r="C33" s="503">
        <v>25899</v>
      </c>
      <c r="D33" s="503">
        <v>29268</v>
      </c>
      <c r="E33" s="446"/>
      <c r="F33" s="504">
        <v>67699</v>
      </c>
      <c r="G33" s="503">
        <v>61096</v>
      </c>
      <c r="H33" s="505">
        <v>64802</v>
      </c>
      <c r="I33" s="503">
        <v>71887</v>
      </c>
      <c r="J33" s="506">
        <f>SUM(J23:J32)</f>
        <v>68434</v>
      </c>
      <c r="K33" s="504">
        <f>SUM(K23:K32)</f>
        <v>5502</v>
      </c>
      <c r="L33" s="507">
        <f>SUM(L23:L32)</f>
        <v>5248</v>
      </c>
      <c r="M33" s="507">
        <f aca="true" t="shared" si="2" ref="M33:V33">SUM(M23:M32)</f>
        <v>6558</v>
      </c>
      <c r="N33" s="507">
        <f t="shared" si="2"/>
        <v>5146</v>
      </c>
      <c r="O33" s="507">
        <v>5275</v>
      </c>
      <c r="P33" s="507">
        <f t="shared" si="2"/>
        <v>5737</v>
      </c>
      <c r="Q33" s="507">
        <f t="shared" si="2"/>
        <v>5662</v>
      </c>
      <c r="R33" s="507">
        <f t="shared" si="2"/>
        <v>5206</v>
      </c>
      <c r="S33" s="507">
        <f t="shared" si="2"/>
        <v>5895</v>
      </c>
      <c r="T33" s="507">
        <f t="shared" si="2"/>
        <v>6327</v>
      </c>
      <c r="U33" s="507">
        <f t="shared" si="2"/>
        <v>0</v>
      </c>
      <c r="V33" s="507">
        <f t="shared" si="2"/>
        <v>0</v>
      </c>
      <c r="W33" s="508">
        <f t="shared" si="0"/>
        <v>56556</v>
      </c>
      <c r="X33" s="509">
        <f t="shared" si="1"/>
        <v>0.8264313060759272</v>
      </c>
    </row>
    <row r="34" spans="1:24" ht="14.25">
      <c r="A34" s="408" t="s">
        <v>652</v>
      </c>
      <c r="B34" s="409" t="s">
        <v>653</v>
      </c>
      <c r="C34" s="410">
        <v>0</v>
      </c>
      <c r="D34" s="410">
        <v>0</v>
      </c>
      <c r="E34" s="341">
        <v>601</v>
      </c>
      <c r="F34" s="344">
        <v>2944</v>
      </c>
      <c r="G34" s="345">
        <v>3214</v>
      </c>
      <c r="H34" s="346">
        <v>1971</v>
      </c>
      <c r="I34" s="345">
        <v>2379</v>
      </c>
      <c r="J34" s="465">
        <v>2020</v>
      </c>
      <c r="K34" s="474">
        <v>245</v>
      </c>
      <c r="L34" s="420">
        <v>230</v>
      </c>
      <c r="M34" s="420">
        <v>276</v>
      </c>
      <c r="N34" s="420">
        <v>242</v>
      </c>
      <c r="O34" s="420">
        <v>273</v>
      </c>
      <c r="P34" s="420">
        <v>246</v>
      </c>
      <c r="Q34" s="420">
        <v>268</v>
      </c>
      <c r="R34" s="420">
        <v>262</v>
      </c>
      <c r="S34" s="420">
        <v>264</v>
      </c>
      <c r="T34" s="420">
        <v>280</v>
      </c>
      <c r="U34" s="420"/>
      <c r="V34" s="421"/>
      <c r="W34" s="510">
        <f t="shared" si="0"/>
        <v>2586</v>
      </c>
      <c r="X34" s="490">
        <f t="shared" si="1"/>
        <v>1.2801980198019802</v>
      </c>
    </row>
    <row r="35" spans="1:24" ht="14.25">
      <c r="A35" s="423" t="s">
        <v>654</v>
      </c>
      <c r="B35" s="424" t="s">
        <v>655</v>
      </c>
      <c r="C35" s="425">
        <v>1190</v>
      </c>
      <c r="D35" s="425">
        <v>1857</v>
      </c>
      <c r="E35" s="342">
        <v>602</v>
      </c>
      <c r="F35" s="347">
        <v>6073</v>
      </c>
      <c r="G35" s="348">
        <v>4204</v>
      </c>
      <c r="H35" s="346">
        <v>4477</v>
      </c>
      <c r="I35" s="345">
        <v>4641</v>
      </c>
      <c r="J35" s="473">
        <v>39200</v>
      </c>
      <c r="K35" s="474">
        <v>3222</v>
      </c>
      <c r="L35" s="420">
        <v>3108</v>
      </c>
      <c r="M35" s="420">
        <v>3276</v>
      </c>
      <c r="N35" s="420">
        <v>3275</v>
      </c>
      <c r="O35" s="420">
        <v>3300</v>
      </c>
      <c r="P35" s="420">
        <v>3270</v>
      </c>
      <c r="Q35" s="420">
        <v>3399</v>
      </c>
      <c r="R35" s="420">
        <v>3542</v>
      </c>
      <c r="S35" s="420">
        <v>3241</v>
      </c>
      <c r="T35" s="420">
        <v>3402</v>
      </c>
      <c r="U35" s="420"/>
      <c r="V35" s="421"/>
      <c r="W35" s="476">
        <f t="shared" si="0"/>
        <v>33035</v>
      </c>
      <c r="X35" s="477">
        <f t="shared" si="1"/>
        <v>0.8427295918367347</v>
      </c>
    </row>
    <row r="36" spans="1:24" ht="14.25">
      <c r="A36" s="423" t="s">
        <v>656</v>
      </c>
      <c r="B36" s="424" t="s">
        <v>657</v>
      </c>
      <c r="C36" s="425">
        <v>0</v>
      </c>
      <c r="D36" s="425">
        <v>0</v>
      </c>
      <c r="E36" s="342">
        <v>604</v>
      </c>
      <c r="F36" s="347">
        <v>0</v>
      </c>
      <c r="G36" s="348">
        <v>0</v>
      </c>
      <c r="H36" s="349">
        <v>0</v>
      </c>
      <c r="I36" s="348">
        <v>0</v>
      </c>
      <c r="J36" s="473">
        <v>0</v>
      </c>
      <c r="K36" s="474">
        <v>0</v>
      </c>
      <c r="L36" s="420">
        <v>0</v>
      </c>
      <c r="M36" s="420">
        <v>0</v>
      </c>
      <c r="N36" s="420">
        <v>0</v>
      </c>
      <c r="O36" s="420">
        <v>0</v>
      </c>
      <c r="P36" s="420">
        <v>0</v>
      </c>
      <c r="Q36" s="420">
        <v>0</v>
      </c>
      <c r="R36" s="420">
        <v>0</v>
      </c>
      <c r="S36" s="420">
        <v>0</v>
      </c>
      <c r="T36" s="420">
        <v>0</v>
      </c>
      <c r="U36" s="420"/>
      <c r="V36" s="421"/>
      <c r="W36" s="476">
        <f t="shared" si="0"/>
        <v>0</v>
      </c>
      <c r="X36" s="477" t="str">
        <f t="shared" si="1"/>
        <v> - - - </v>
      </c>
    </row>
    <row r="37" spans="1:24" ht="14.25">
      <c r="A37" s="423" t="s">
        <v>658</v>
      </c>
      <c r="B37" s="424" t="s">
        <v>659</v>
      </c>
      <c r="C37" s="425">
        <v>12472</v>
      </c>
      <c r="D37" s="425">
        <v>13728</v>
      </c>
      <c r="E37" s="342" t="s">
        <v>660</v>
      </c>
      <c r="F37" s="347">
        <v>26221</v>
      </c>
      <c r="G37" s="348">
        <v>12950</v>
      </c>
      <c r="H37" s="349">
        <v>26544</v>
      </c>
      <c r="I37" s="348">
        <v>30727</v>
      </c>
      <c r="J37" s="473">
        <v>26512</v>
      </c>
      <c r="K37" s="474">
        <v>1000</v>
      </c>
      <c r="L37" s="420">
        <v>2000</v>
      </c>
      <c r="M37" s="420">
        <v>3100</v>
      </c>
      <c r="N37" s="420">
        <v>3552</v>
      </c>
      <c r="O37" s="420">
        <v>4952</v>
      </c>
      <c r="P37" s="420">
        <v>2690</v>
      </c>
      <c r="Q37" s="420">
        <v>2768</v>
      </c>
      <c r="R37" s="420">
        <v>2490</v>
      </c>
      <c r="S37" s="420">
        <v>2399</v>
      </c>
      <c r="T37" s="420">
        <v>2614</v>
      </c>
      <c r="U37" s="420"/>
      <c r="V37" s="421"/>
      <c r="W37" s="476">
        <f t="shared" si="0"/>
        <v>27565</v>
      </c>
      <c r="X37" s="477">
        <f t="shared" si="1"/>
        <v>1.0397178636089317</v>
      </c>
    </row>
    <row r="38" spans="1:24" ht="15" thickBot="1">
      <c r="A38" s="382" t="s">
        <v>661</v>
      </c>
      <c r="B38" s="432"/>
      <c r="C38" s="433">
        <v>12330</v>
      </c>
      <c r="D38" s="433">
        <v>13218</v>
      </c>
      <c r="E38" s="343" t="s">
        <v>662</v>
      </c>
      <c r="F38" s="350">
        <v>32629</v>
      </c>
      <c r="G38" s="351">
        <v>34803</v>
      </c>
      <c r="H38" s="349">
        <v>35874</v>
      </c>
      <c r="I38" s="348">
        <v>36177</v>
      </c>
      <c r="J38" s="511">
        <v>772</v>
      </c>
      <c r="K38" s="512">
        <v>42</v>
      </c>
      <c r="L38" s="441">
        <v>20</v>
      </c>
      <c r="M38" s="441">
        <v>23</v>
      </c>
      <c r="N38" s="441">
        <v>33</v>
      </c>
      <c r="O38" s="441">
        <v>78</v>
      </c>
      <c r="P38" s="441">
        <v>17</v>
      </c>
      <c r="Q38" s="441">
        <v>11</v>
      </c>
      <c r="R38" s="441">
        <v>74</v>
      </c>
      <c r="S38" s="441">
        <v>17</v>
      </c>
      <c r="T38" s="441">
        <v>26</v>
      </c>
      <c r="U38" s="441"/>
      <c r="V38" s="441"/>
      <c r="W38" s="476">
        <f t="shared" si="0"/>
        <v>341</v>
      </c>
      <c r="X38" s="500">
        <f t="shared" si="1"/>
        <v>0.4417098445595855</v>
      </c>
    </row>
    <row r="39" spans="1:24" ht="15" thickBot="1">
      <c r="A39" s="501" t="s">
        <v>663</v>
      </c>
      <c r="B39" s="502" t="s">
        <v>664</v>
      </c>
      <c r="C39" s="503">
        <v>25992</v>
      </c>
      <c r="D39" s="503">
        <v>28803</v>
      </c>
      <c r="E39" s="513" t="s">
        <v>596</v>
      </c>
      <c r="F39" s="505">
        <v>67867</v>
      </c>
      <c r="G39" s="503">
        <v>55171</v>
      </c>
      <c r="H39" s="504">
        <v>68866</v>
      </c>
      <c r="I39" s="503">
        <v>73924</v>
      </c>
      <c r="J39" s="514">
        <f>SUM(J34:J38)</f>
        <v>68504</v>
      </c>
      <c r="K39" s="507">
        <f>SUM(K34:K38)</f>
        <v>4509</v>
      </c>
      <c r="L39" s="507">
        <f>SUM(L34:L38)</f>
        <v>5358</v>
      </c>
      <c r="M39" s="514">
        <f>SUM(M34:M38)</f>
        <v>6675</v>
      </c>
      <c r="N39" s="514">
        <f aca="true" t="shared" si="3" ref="N39:U39">SUM(N34:N38)</f>
        <v>7102</v>
      </c>
      <c r="O39" s="507">
        <f t="shared" si="3"/>
        <v>8603</v>
      </c>
      <c r="P39" s="507">
        <f t="shared" si="3"/>
        <v>6223</v>
      </c>
      <c r="Q39" s="507">
        <f t="shared" si="3"/>
        <v>6446</v>
      </c>
      <c r="R39" s="507">
        <f t="shared" si="3"/>
        <v>6368</v>
      </c>
      <c r="S39" s="507">
        <f t="shared" si="3"/>
        <v>5921</v>
      </c>
      <c r="T39" s="507">
        <f t="shared" si="3"/>
        <v>6322</v>
      </c>
      <c r="U39" s="507">
        <f t="shared" si="3"/>
        <v>0</v>
      </c>
      <c r="V39" s="507">
        <f>SUM(V34:V38)</f>
        <v>0</v>
      </c>
      <c r="W39" s="508">
        <f t="shared" si="0"/>
        <v>63527</v>
      </c>
      <c r="X39" s="509">
        <f t="shared" si="1"/>
        <v>0.9273473081863832</v>
      </c>
    </row>
    <row r="40" spans="1:24" ht="15" thickBot="1">
      <c r="A40" s="382"/>
      <c r="B40" s="434"/>
      <c r="C40" s="515"/>
      <c r="D40" s="515"/>
      <c r="E40" s="516"/>
      <c r="F40" s="517"/>
      <c r="G40" s="517"/>
      <c r="H40" s="517"/>
      <c r="I40" s="517"/>
      <c r="J40" s="503"/>
      <c r="K40" s="518"/>
      <c r="L40" s="519"/>
      <c r="M40" s="520"/>
      <c r="N40" s="520"/>
      <c r="O40" s="519"/>
      <c r="P40" s="519"/>
      <c r="Q40" s="519"/>
      <c r="R40" s="519"/>
      <c r="S40" s="519"/>
      <c r="T40" s="519"/>
      <c r="U40" s="519"/>
      <c r="V40" s="521"/>
      <c r="W40" s="522"/>
      <c r="X40" s="523"/>
    </row>
    <row r="41" spans="1:24" ht="15" thickBot="1">
      <c r="A41" s="524" t="s">
        <v>665</v>
      </c>
      <c r="B41" s="502" t="s">
        <v>627</v>
      </c>
      <c r="C41" s="503">
        <v>13520</v>
      </c>
      <c r="D41" s="503">
        <v>15075</v>
      </c>
      <c r="E41" s="513" t="s">
        <v>596</v>
      </c>
      <c r="F41" s="503">
        <v>41646</v>
      </c>
      <c r="G41" s="503">
        <v>42221</v>
      </c>
      <c r="H41" s="503">
        <v>42322</v>
      </c>
      <c r="I41" s="504">
        <v>43197</v>
      </c>
      <c r="J41" s="503">
        <f>J39-J37</f>
        <v>41992</v>
      </c>
      <c r="K41" s="504">
        <f>K39-K37</f>
        <v>3509</v>
      </c>
      <c r="L41" s="507">
        <f aca="true" t="shared" si="4" ref="L41:V41">L39-L37</f>
        <v>3358</v>
      </c>
      <c r="M41" s="507">
        <f t="shared" si="4"/>
        <v>3575</v>
      </c>
      <c r="N41" s="507">
        <f t="shared" si="4"/>
        <v>3550</v>
      </c>
      <c r="O41" s="507">
        <f t="shared" si="4"/>
        <v>3651</v>
      </c>
      <c r="P41" s="507">
        <f t="shared" si="4"/>
        <v>3533</v>
      </c>
      <c r="Q41" s="507">
        <f t="shared" si="4"/>
        <v>3678</v>
      </c>
      <c r="R41" s="507">
        <f t="shared" si="4"/>
        <v>3878</v>
      </c>
      <c r="S41" s="507">
        <f t="shared" si="4"/>
        <v>3522</v>
      </c>
      <c r="T41" s="507">
        <f t="shared" si="4"/>
        <v>3708</v>
      </c>
      <c r="U41" s="507">
        <f t="shared" si="4"/>
        <v>0</v>
      </c>
      <c r="V41" s="507">
        <f t="shared" si="4"/>
        <v>0</v>
      </c>
      <c r="W41" s="525">
        <f t="shared" si="0"/>
        <v>35962</v>
      </c>
      <c r="X41" s="509">
        <f t="shared" si="1"/>
        <v>0.8564012192798628</v>
      </c>
    </row>
    <row r="42" spans="1:24" ht="15" thickBot="1">
      <c r="A42" s="501" t="s">
        <v>666</v>
      </c>
      <c r="B42" s="502" t="s">
        <v>667</v>
      </c>
      <c r="C42" s="503">
        <v>93</v>
      </c>
      <c r="D42" s="503">
        <v>-465</v>
      </c>
      <c r="E42" s="513" t="s">
        <v>596</v>
      </c>
      <c r="F42" s="503">
        <v>168</v>
      </c>
      <c r="G42" s="503">
        <v>-5925</v>
      </c>
      <c r="H42" s="503">
        <v>4064</v>
      </c>
      <c r="I42" s="504">
        <v>2037</v>
      </c>
      <c r="J42" s="503">
        <f>J39-J33</f>
        <v>70</v>
      </c>
      <c r="K42" s="504">
        <f>K39-K33</f>
        <v>-993</v>
      </c>
      <c r="L42" s="507">
        <f aca="true" t="shared" si="5" ref="L42:V42">L39-L33</f>
        <v>110</v>
      </c>
      <c r="M42" s="507">
        <f t="shared" si="5"/>
        <v>117</v>
      </c>
      <c r="N42" s="507">
        <f t="shared" si="5"/>
        <v>1956</v>
      </c>
      <c r="O42" s="507">
        <f t="shared" si="5"/>
        <v>3328</v>
      </c>
      <c r="P42" s="507">
        <f t="shared" si="5"/>
        <v>486</v>
      </c>
      <c r="Q42" s="507">
        <f t="shared" si="5"/>
        <v>784</v>
      </c>
      <c r="R42" s="507">
        <f t="shared" si="5"/>
        <v>1162</v>
      </c>
      <c r="S42" s="507">
        <f t="shared" si="5"/>
        <v>26</v>
      </c>
      <c r="T42" s="507">
        <f t="shared" si="5"/>
        <v>-5</v>
      </c>
      <c r="U42" s="507">
        <f t="shared" si="5"/>
        <v>0</v>
      </c>
      <c r="V42" s="526">
        <f t="shared" si="5"/>
        <v>0</v>
      </c>
      <c r="W42" s="525">
        <f t="shared" si="0"/>
        <v>6971</v>
      </c>
      <c r="X42" s="509">
        <f t="shared" si="1"/>
        <v>99.58571428571429</v>
      </c>
    </row>
    <row r="43" spans="1:24" ht="15" thickBot="1">
      <c r="A43" s="527" t="s">
        <v>668</v>
      </c>
      <c r="B43" s="528" t="s">
        <v>627</v>
      </c>
      <c r="C43" s="529">
        <v>-12379</v>
      </c>
      <c r="D43" s="529">
        <v>-14193</v>
      </c>
      <c r="E43" s="530" t="s">
        <v>596</v>
      </c>
      <c r="F43" s="529">
        <v>-26053</v>
      </c>
      <c r="G43" s="529">
        <v>-18875</v>
      </c>
      <c r="H43" s="529">
        <v>-22480</v>
      </c>
      <c r="I43" s="504">
        <v>-28690</v>
      </c>
      <c r="J43" s="503">
        <f>J41-J33</f>
        <v>-26442</v>
      </c>
      <c r="K43" s="504">
        <f>K41-K33</f>
        <v>-1993</v>
      </c>
      <c r="L43" s="507">
        <f aca="true" t="shared" si="6" ref="L43:V43">L41-L33</f>
        <v>-1890</v>
      </c>
      <c r="M43" s="507">
        <f t="shared" si="6"/>
        <v>-2983</v>
      </c>
      <c r="N43" s="507">
        <f t="shared" si="6"/>
        <v>-1596</v>
      </c>
      <c r="O43" s="507">
        <f t="shared" si="6"/>
        <v>-1624</v>
      </c>
      <c r="P43" s="507">
        <f t="shared" si="6"/>
        <v>-2204</v>
      </c>
      <c r="Q43" s="507">
        <f t="shared" si="6"/>
        <v>-1984</v>
      </c>
      <c r="R43" s="507">
        <f t="shared" si="6"/>
        <v>-1328</v>
      </c>
      <c r="S43" s="507">
        <f t="shared" si="6"/>
        <v>-2373</v>
      </c>
      <c r="T43" s="507">
        <f t="shared" si="6"/>
        <v>-2619</v>
      </c>
      <c r="U43" s="507">
        <f t="shared" si="6"/>
        <v>0</v>
      </c>
      <c r="V43" s="507">
        <f t="shared" si="6"/>
        <v>0</v>
      </c>
      <c r="W43" s="525">
        <f t="shared" si="0"/>
        <v>-20594</v>
      </c>
      <c r="X43" s="509">
        <f t="shared" si="1"/>
        <v>0.7788366991906814</v>
      </c>
    </row>
    <row r="45" ht="12.75">
      <c r="A45" s="359" t="s">
        <v>669</v>
      </c>
    </row>
  </sheetData>
  <sheetProtection/>
  <mergeCells count="2">
    <mergeCell ref="A1:Q1"/>
    <mergeCell ref="R2:X2"/>
  </mergeCells>
  <conditionalFormatting sqref="I7:I39">
    <cfRule type="cellIs" priority="1" dxfId="0" operator="equal">
      <formula>""</formula>
    </cfRule>
  </conditionalFormatting>
  <printOptions/>
  <pageMargins left="1.1023622047244095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W35" sqref="W35"/>
    </sheetView>
  </sheetViews>
  <sheetFormatPr defaultColWidth="9.140625" defaultRowHeight="12.75"/>
  <cols>
    <col min="1" max="1" width="37.7109375" style="42" customWidth="1"/>
    <col min="2" max="2" width="8.140625" style="42" customWidth="1"/>
    <col min="3" max="6" width="9.57421875" style="42" hidden="1" customWidth="1"/>
    <col min="7" max="7" width="2.8515625" style="42" hidden="1" customWidth="1"/>
    <col min="8" max="8" width="9.57421875" style="42" customWidth="1"/>
    <col min="9" max="9" width="9.8515625" style="42" customWidth="1"/>
    <col min="10" max="19" width="9.28125" style="42" bestFit="1" customWidth="1"/>
    <col min="20" max="21" width="9.28125" style="42" hidden="1" customWidth="1"/>
    <col min="22" max="22" width="9.28125" style="42" bestFit="1" customWidth="1"/>
    <col min="23" max="23" width="10.28125" style="42" customWidth="1"/>
    <col min="24" max="16384" width="9.140625" style="42" customWidth="1"/>
  </cols>
  <sheetData>
    <row r="1" spans="1:10" s="140" customFormat="1" ht="15.75">
      <c r="A1" s="644" t="s">
        <v>670</v>
      </c>
      <c r="J1" s="547"/>
    </row>
    <row r="2" spans="1:10" ht="18">
      <c r="A2" s="553" t="s">
        <v>671</v>
      </c>
      <c r="J2" s="552"/>
    </row>
    <row r="3" spans="1:10" ht="12.75">
      <c r="A3" s="552"/>
      <c r="J3" s="552"/>
    </row>
    <row r="4" ht="13.5" thickBot="1">
      <c r="J4" s="552"/>
    </row>
    <row r="5" spans="1:10" ht="15.75" thickBot="1">
      <c r="A5" s="547" t="s">
        <v>567</v>
      </c>
      <c r="B5" s="554" t="s">
        <v>672</v>
      </c>
      <c r="C5" s="548"/>
      <c r="D5" s="548"/>
      <c r="E5" s="548"/>
      <c r="F5" s="548"/>
      <c r="G5" s="548"/>
      <c r="H5" s="548"/>
      <c r="I5" s="548"/>
      <c r="J5" s="547"/>
    </row>
    <row r="6" spans="1:10" ht="13.5" thickBot="1">
      <c r="A6" s="552" t="s">
        <v>569</v>
      </c>
      <c r="J6" s="552"/>
    </row>
    <row r="7" spans="1:23" ht="15">
      <c r="A7" s="555"/>
      <c r="B7" s="556"/>
      <c r="C7" s="556"/>
      <c r="D7" s="556"/>
      <c r="E7" s="556"/>
      <c r="F7" s="556"/>
      <c r="G7" s="555"/>
      <c r="H7" s="557"/>
      <c r="I7" s="557" t="s">
        <v>31</v>
      </c>
      <c r="J7" s="558"/>
      <c r="K7" s="559"/>
      <c r="L7" s="559"/>
      <c r="M7" s="559"/>
      <c r="N7" s="559"/>
      <c r="O7" s="549" t="s">
        <v>570</v>
      </c>
      <c r="P7" s="559"/>
      <c r="Q7" s="559"/>
      <c r="R7" s="559"/>
      <c r="S7" s="559"/>
      <c r="T7" s="559"/>
      <c r="U7" s="559"/>
      <c r="V7" s="557" t="s">
        <v>571</v>
      </c>
      <c r="W7" s="560" t="s">
        <v>572</v>
      </c>
    </row>
    <row r="8" spans="1:23" ht="13.5" thickBot="1">
      <c r="A8" s="561" t="s">
        <v>29</v>
      </c>
      <c r="B8" s="562" t="s">
        <v>573</v>
      </c>
      <c r="C8" s="533">
        <v>2009</v>
      </c>
      <c r="D8" s="534">
        <v>2010</v>
      </c>
      <c r="E8" s="534">
        <v>2011</v>
      </c>
      <c r="F8" s="534">
        <v>2012</v>
      </c>
      <c r="G8" s="534">
        <v>2013</v>
      </c>
      <c r="H8" s="534">
        <v>2014</v>
      </c>
      <c r="I8" s="563">
        <v>2015</v>
      </c>
      <c r="J8" s="564" t="s">
        <v>581</v>
      </c>
      <c r="K8" s="565" t="s">
        <v>582</v>
      </c>
      <c r="L8" s="565" t="s">
        <v>583</v>
      </c>
      <c r="M8" s="565" t="s">
        <v>584</v>
      </c>
      <c r="N8" s="565" t="s">
        <v>585</v>
      </c>
      <c r="O8" s="565" t="s">
        <v>586</v>
      </c>
      <c r="P8" s="565" t="s">
        <v>587</v>
      </c>
      <c r="Q8" s="565" t="s">
        <v>588</v>
      </c>
      <c r="R8" s="565" t="s">
        <v>589</v>
      </c>
      <c r="S8" s="565" t="s">
        <v>590</v>
      </c>
      <c r="T8" s="565" t="s">
        <v>591</v>
      </c>
      <c r="U8" s="564" t="s">
        <v>592</v>
      </c>
      <c r="V8" s="563" t="s">
        <v>593</v>
      </c>
      <c r="W8" s="566" t="s">
        <v>594</v>
      </c>
    </row>
    <row r="9" spans="1:24" ht="12.75">
      <c r="A9" s="567" t="s">
        <v>595</v>
      </c>
      <c r="B9" s="568"/>
      <c r="C9" s="569">
        <v>21</v>
      </c>
      <c r="D9" s="570">
        <v>22</v>
      </c>
      <c r="E9" s="570">
        <v>22</v>
      </c>
      <c r="F9" s="570">
        <v>21</v>
      </c>
      <c r="G9" s="570">
        <v>21</v>
      </c>
      <c r="H9" s="570">
        <v>56</v>
      </c>
      <c r="I9" s="571"/>
      <c r="J9" s="572">
        <v>54</v>
      </c>
      <c r="K9" s="573">
        <v>54</v>
      </c>
      <c r="L9" s="573">
        <v>54.5</v>
      </c>
      <c r="M9" s="573">
        <v>52</v>
      </c>
      <c r="N9" s="574">
        <v>60.5</v>
      </c>
      <c r="O9" s="574">
        <v>61</v>
      </c>
      <c r="P9" s="574">
        <v>61</v>
      </c>
      <c r="Q9" s="574">
        <v>59</v>
      </c>
      <c r="R9" s="574">
        <v>63</v>
      </c>
      <c r="S9" s="574">
        <v>64</v>
      </c>
      <c r="T9" s="574"/>
      <c r="U9" s="574"/>
      <c r="V9" s="575" t="s">
        <v>596</v>
      </c>
      <c r="W9" s="576" t="s">
        <v>596</v>
      </c>
      <c r="X9" s="335"/>
    </row>
    <row r="10" spans="1:24" ht="13.5" thickBot="1">
      <c r="A10" s="577" t="s">
        <v>597</v>
      </c>
      <c r="B10" s="578"/>
      <c r="C10" s="579">
        <v>20</v>
      </c>
      <c r="D10" s="580">
        <v>22</v>
      </c>
      <c r="E10" s="580">
        <v>20</v>
      </c>
      <c r="F10" s="580">
        <v>21</v>
      </c>
      <c r="G10" s="580">
        <v>21</v>
      </c>
      <c r="H10" s="580">
        <v>55</v>
      </c>
      <c r="I10" s="581"/>
      <c r="J10" s="579">
        <v>53</v>
      </c>
      <c r="K10" s="582">
        <v>53</v>
      </c>
      <c r="L10" s="583">
        <v>54</v>
      </c>
      <c r="M10" s="583">
        <v>51.5</v>
      </c>
      <c r="N10" s="582">
        <v>60</v>
      </c>
      <c r="O10" s="582">
        <v>60.5</v>
      </c>
      <c r="P10" s="582">
        <v>60.5</v>
      </c>
      <c r="Q10" s="582">
        <v>58</v>
      </c>
      <c r="R10" s="582">
        <v>62.5</v>
      </c>
      <c r="S10" s="582">
        <v>63</v>
      </c>
      <c r="T10" s="582"/>
      <c r="U10" s="579"/>
      <c r="V10" s="584"/>
      <c r="W10" s="585" t="s">
        <v>596</v>
      </c>
      <c r="X10" s="335"/>
    </row>
    <row r="11" spans="1:24" ht="12.75">
      <c r="A11" s="586" t="s">
        <v>673</v>
      </c>
      <c r="B11" s="587">
        <v>26</v>
      </c>
      <c r="C11" s="588">
        <v>12645</v>
      </c>
      <c r="D11" s="589">
        <v>12743</v>
      </c>
      <c r="E11" s="589">
        <v>12709</v>
      </c>
      <c r="F11" s="589">
        <v>13220</v>
      </c>
      <c r="G11" s="589">
        <v>13591</v>
      </c>
      <c r="H11" s="589">
        <v>20544</v>
      </c>
      <c r="I11" s="590"/>
      <c r="J11" s="588">
        <v>20544</v>
      </c>
      <c r="K11" s="591">
        <v>20634</v>
      </c>
      <c r="L11" s="592">
        <v>20640</v>
      </c>
      <c r="M11" s="592">
        <v>21205</v>
      </c>
      <c r="N11" s="591">
        <v>21216</v>
      </c>
      <c r="O11" s="591">
        <v>21252</v>
      </c>
      <c r="P11" s="591">
        <v>21441</v>
      </c>
      <c r="Q11" s="591">
        <v>21455</v>
      </c>
      <c r="R11" s="591">
        <v>22123</v>
      </c>
      <c r="S11" s="591">
        <v>22123</v>
      </c>
      <c r="T11" s="591"/>
      <c r="U11" s="588"/>
      <c r="V11" s="590" t="s">
        <v>596</v>
      </c>
      <c r="W11" s="593" t="s">
        <v>596</v>
      </c>
      <c r="X11" s="594"/>
    </row>
    <row r="12" spans="1:24" ht="12.75">
      <c r="A12" s="586" t="s">
        <v>674</v>
      </c>
      <c r="B12" s="587">
        <v>33</v>
      </c>
      <c r="C12" s="588">
        <v>-9084</v>
      </c>
      <c r="D12" s="589">
        <v>-9822</v>
      </c>
      <c r="E12" s="595">
        <v>10473</v>
      </c>
      <c r="F12" s="595">
        <v>11118</v>
      </c>
      <c r="G12" s="595" t="s">
        <v>675</v>
      </c>
      <c r="H12" s="595" t="s">
        <v>676</v>
      </c>
      <c r="I12" s="590"/>
      <c r="J12" s="596">
        <v>-14808</v>
      </c>
      <c r="K12" s="597">
        <v>-14959</v>
      </c>
      <c r="L12" s="598">
        <v>-15117</v>
      </c>
      <c r="M12" s="598">
        <v>-15579</v>
      </c>
      <c r="N12" s="591">
        <v>-15744</v>
      </c>
      <c r="O12" s="591">
        <v>-15932</v>
      </c>
      <c r="P12" s="591">
        <v>-16274</v>
      </c>
      <c r="Q12" s="591">
        <v>-16428</v>
      </c>
      <c r="R12" s="591">
        <v>-16805</v>
      </c>
      <c r="S12" s="591">
        <v>-16946</v>
      </c>
      <c r="T12" s="591"/>
      <c r="U12" s="588"/>
      <c r="V12" s="590" t="s">
        <v>596</v>
      </c>
      <c r="W12" s="593" t="s">
        <v>596</v>
      </c>
      <c r="X12" s="594"/>
    </row>
    <row r="13" spans="1:23" ht="12.75">
      <c r="A13" s="586" t="s">
        <v>677</v>
      </c>
      <c r="B13" s="587">
        <v>41</v>
      </c>
      <c r="C13" s="596"/>
      <c r="D13" s="599"/>
      <c r="E13" s="599"/>
      <c r="F13" s="599"/>
      <c r="G13" s="599"/>
      <c r="H13" s="599"/>
      <c r="I13" s="590"/>
      <c r="J13" s="596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6"/>
      <c r="V13" s="590" t="s">
        <v>596</v>
      </c>
      <c r="W13" s="593" t="s">
        <v>596</v>
      </c>
    </row>
    <row r="14" spans="1:23" ht="12.75">
      <c r="A14" s="586" t="s">
        <v>604</v>
      </c>
      <c r="B14" s="587">
        <v>51</v>
      </c>
      <c r="C14" s="596"/>
      <c r="D14" s="599"/>
      <c r="E14" s="599"/>
      <c r="F14" s="599"/>
      <c r="G14" s="599"/>
      <c r="H14" s="599"/>
      <c r="I14" s="590"/>
      <c r="J14" s="596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6"/>
      <c r="V14" s="590" t="s">
        <v>596</v>
      </c>
      <c r="W14" s="593" t="s">
        <v>596</v>
      </c>
    </row>
    <row r="15" spans="1:23" ht="12.75">
      <c r="A15" s="586" t="s">
        <v>607</v>
      </c>
      <c r="B15" s="587">
        <v>75</v>
      </c>
      <c r="C15" s="588">
        <v>1305</v>
      </c>
      <c r="D15" s="589">
        <v>2011</v>
      </c>
      <c r="E15" s="589">
        <v>3219</v>
      </c>
      <c r="F15" s="589">
        <v>3903</v>
      </c>
      <c r="G15" s="589">
        <v>4476</v>
      </c>
      <c r="H15" s="589">
        <v>5831</v>
      </c>
      <c r="I15" s="590"/>
      <c r="J15" s="596">
        <v>6969</v>
      </c>
      <c r="K15" s="597">
        <v>3676</v>
      </c>
      <c r="L15" s="598">
        <v>4217</v>
      </c>
      <c r="M15" s="598">
        <v>4674</v>
      </c>
      <c r="N15" s="591">
        <v>4605</v>
      </c>
      <c r="O15" s="591">
        <v>4618</v>
      </c>
      <c r="P15" s="591">
        <v>4748</v>
      </c>
      <c r="Q15" s="591">
        <v>4943</v>
      </c>
      <c r="R15" s="591">
        <v>5514</v>
      </c>
      <c r="S15" s="591">
        <v>6160</v>
      </c>
      <c r="T15" s="591"/>
      <c r="U15" s="588"/>
      <c r="V15" s="590" t="s">
        <v>596</v>
      </c>
      <c r="W15" s="593" t="s">
        <v>596</v>
      </c>
    </row>
    <row r="16" spans="1:23" ht="13.5" thickBot="1">
      <c r="A16" s="567" t="s">
        <v>609</v>
      </c>
      <c r="B16" s="568">
        <v>89</v>
      </c>
      <c r="C16" s="600">
        <v>651</v>
      </c>
      <c r="D16" s="601">
        <v>583</v>
      </c>
      <c r="E16" s="601">
        <v>2757</v>
      </c>
      <c r="F16" s="601">
        <v>1116</v>
      </c>
      <c r="G16" s="601">
        <v>2192</v>
      </c>
      <c r="H16" s="601">
        <v>4032</v>
      </c>
      <c r="I16" s="575"/>
      <c r="J16" s="594">
        <v>5327</v>
      </c>
      <c r="K16" s="602">
        <v>5310</v>
      </c>
      <c r="L16" s="603">
        <v>5553</v>
      </c>
      <c r="M16" s="603">
        <v>5925</v>
      </c>
      <c r="N16" s="602">
        <v>6045</v>
      </c>
      <c r="O16" s="602">
        <v>8685</v>
      </c>
      <c r="P16" s="602">
        <v>7230</v>
      </c>
      <c r="Q16" s="602">
        <v>7221</v>
      </c>
      <c r="R16" s="602">
        <v>7461</v>
      </c>
      <c r="S16" s="602">
        <v>7866</v>
      </c>
      <c r="T16" s="602"/>
      <c r="U16" s="602"/>
      <c r="V16" s="575" t="s">
        <v>596</v>
      </c>
      <c r="W16" s="576" t="s">
        <v>596</v>
      </c>
    </row>
    <row r="17" spans="1:23" ht="13.5" thickBot="1">
      <c r="A17" s="604" t="s">
        <v>678</v>
      </c>
      <c r="B17" s="605">
        <v>125</v>
      </c>
      <c r="C17" s="606">
        <v>5713</v>
      </c>
      <c r="D17" s="607">
        <v>5417</v>
      </c>
      <c r="E17" s="607"/>
      <c r="F17" s="607"/>
      <c r="G17" s="607"/>
      <c r="H17" s="607"/>
      <c r="I17" s="608"/>
      <c r="J17" s="606"/>
      <c r="K17" s="609"/>
      <c r="L17" s="610"/>
      <c r="M17" s="610"/>
      <c r="N17" s="609"/>
      <c r="O17" s="609"/>
      <c r="P17" s="609"/>
      <c r="Q17" s="609"/>
      <c r="R17" s="609"/>
      <c r="S17" s="609"/>
      <c r="T17" s="609"/>
      <c r="U17" s="606"/>
      <c r="V17" s="608" t="s">
        <v>596</v>
      </c>
      <c r="W17" s="611" t="s">
        <v>596</v>
      </c>
    </row>
    <row r="18" spans="1:23" ht="12.75">
      <c r="A18" s="567" t="s">
        <v>679</v>
      </c>
      <c r="B18" s="568">
        <v>131</v>
      </c>
      <c r="C18" s="600">
        <v>3601</v>
      </c>
      <c r="D18" s="601">
        <v>2863</v>
      </c>
      <c r="E18" s="601">
        <v>2178</v>
      </c>
      <c r="F18" s="601">
        <v>2044</v>
      </c>
      <c r="G18" s="601">
        <v>1499</v>
      </c>
      <c r="H18" s="601">
        <v>5933</v>
      </c>
      <c r="I18" s="575"/>
      <c r="J18" s="594">
        <v>5933</v>
      </c>
      <c r="K18" s="602">
        <v>5993</v>
      </c>
      <c r="L18" s="603">
        <v>5993</v>
      </c>
      <c r="M18" s="603">
        <v>5656</v>
      </c>
      <c r="N18" s="602">
        <v>5503</v>
      </c>
      <c r="O18" s="602">
        <v>5350</v>
      </c>
      <c r="P18" s="602">
        <v>5198</v>
      </c>
      <c r="Q18" s="602">
        <v>5059</v>
      </c>
      <c r="R18" s="602">
        <v>5349</v>
      </c>
      <c r="S18" s="602">
        <v>5208</v>
      </c>
      <c r="T18" s="602"/>
      <c r="U18" s="602"/>
      <c r="V18" s="575" t="s">
        <v>596</v>
      </c>
      <c r="W18" s="576" t="s">
        <v>596</v>
      </c>
    </row>
    <row r="19" spans="1:23" ht="12.75">
      <c r="A19" s="586" t="s">
        <v>680</v>
      </c>
      <c r="B19" s="587">
        <v>138</v>
      </c>
      <c r="C19" s="588">
        <v>861</v>
      </c>
      <c r="D19" s="589">
        <v>1067</v>
      </c>
      <c r="E19" s="589">
        <v>1636</v>
      </c>
      <c r="F19" s="589">
        <v>1382</v>
      </c>
      <c r="G19" s="589">
        <v>1738</v>
      </c>
      <c r="H19" s="589">
        <v>2347</v>
      </c>
      <c r="I19" s="590"/>
      <c r="J19" s="588">
        <v>2349</v>
      </c>
      <c r="K19" s="591">
        <v>2345</v>
      </c>
      <c r="L19" s="592">
        <v>2346</v>
      </c>
      <c r="M19" s="592">
        <v>2939</v>
      </c>
      <c r="N19" s="591">
        <v>3107</v>
      </c>
      <c r="O19" s="591">
        <v>3260</v>
      </c>
      <c r="P19" s="591">
        <v>3418</v>
      </c>
      <c r="Q19" s="591">
        <v>3559</v>
      </c>
      <c r="R19" s="591">
        <v>3699</v>
      </c>
      <c r="S19" s="591">
        <v>3842</v>
      </c>
      <c r="T19" s="591"/>
      <c r="U19" s="588"/>
      <c r="V19" s="590" t="s">
        <v>596</v>
      </c>
      <c r="W19" s="593" t="s">
        <v>596</v>
      </c>
    </row>
    <row r="20" spans="1:23" ht="12.75">
      <c r="A20" s="586" t="s">
        <v>618</v>
      </c>
      <c r="B20" s="587">
        <v>166</v>
      </c>
      <c r="C20" s="588"/>
      <c r="D20" s="589"/>
      <c r="E20" s="589"/>
      <c r="F20" s="589"/>
      <c r="G20" s="589"/>
      <c r="H20" s="589"/>
      <c r="I20" s="590"/>
      <c r="J20" s="596"/>
      <c r="K20" s="597"/>
      <c r="L20" s="598"/>
      <c r="M20" s="598"/>
      <c r="N20" s="591"/>
      <c r="O20" s="591"/>
      <c r="P20" s="591"/>
      <c r="Q20" s="591"/>
      <c r="R20" s="591"/>
      <c r="S20" s="591"/>
      <c r="T20" s="591"/>
      <c r="U20" s="588"/>
      <c r="V20" s="590" t="s">
        <v>596</v>
      </c>
      <c r="W20" s="593" t="s">
        <v>596</v>
      </c>
    </row>
    <row r="21" spans="1:23" ht="12.75">
      <c r="A21" s="586" t="s">
        <v>620</v>
      </c>
      <c r="B21" s="587">
        <v>189</v>
      </c>
      <c r="C21" s="588">
        <v>1219</v>
      </c>
      <c r="D21" s="589">
        <v>1487</v>
      </c>
      <c r="E21" s="589">
        <v>3338</v>
      </c>
      <c r="F21" s="589">
        <v>3576</v>
      </c>
      <c r="G21" s="589">
        <v>4306</v>
      </c>
      <c r="H21" s="589">
        <v>6191</v>
      </c>
      <c r="I21" s="590"/>
      <c r="J21" s="596">
        <v>6734</v>
      </c>
      <c r="K21" s="597">
        <v>3728</v>
      </c>
      <c r="L21" s="598">
        <v>3980</v>
      </c>
      <c r="M21" s="598">
        <v>3967</v>
      </c>
      <c r="N21" s="591">
        <v>4126</v>
      </c>
      <c r="O21" s="591">
        <v>4862</v>
      </c>
      <c r="P21" s="591">
        <v>5500</v>
      </c>
      <c r="Q21" s="591">
        <v>5076</v>
      </c>
      <c r="R21" s="591">
        <v>5390</v>
      </c>
      <c r="S21" s="591">
        <v>5827</v>
      </c>
      <c r="T21" s="591"/>
      <c r="U21" s="588"/>
      <c r="V21" s="590" t="s">
        <v>596</v>
      </c>
      <c r="W21" s="593" t="s">
        <v>596</v>
      </c>
    </row>
    <row r="22" spans="1:23" ht="13.5" thickBot="1">
      <c r="A22" s="586" t="s">
        <v>681</v>
      </c>
      <c r="B22" s="587">
        <v>196</v>
      </c>
      <c r="C22" s="588"/>
      <c r="D22" s="589"/>
      <c r="E22" s="589"/>
      <c r="F22" s="589"/>
      <c r="G22" s="589"/>
      <c r="H22" s="589"/>
      <c r="I22" s="590"/>
      <c r="J22" s="596"/>
      <c r="K22" s="597"/>
      <c r="L22" s="598"/>
      <c r="M22" s="598"/>
      <c r="N22" s="591"/>
      <c r="O22" s="591"/>
      <c r="P22" s="591"/>
      <c r="Q22" s="591"/>
      <c r="R22" s="591"/>
      <c r="S22" s="591"/>
      <c r="T22" s="591"/>
      <c r="U22" s="588"/>
      <c r="V22" s="590" t="s">
        <v>596</v>
      </c>
      <c r="W22" s="593" t="s">
        <v>596</v>
      </c>
    </row>
    <row r="23" spans="1:23" ht="14.25">
      <c r="A23" s="612" t="s">
        <v>624</v>
      </c>
      <c r="B23" s="613"/>
      <c r="C23" s="535">
        <v>8283</v>
      </c>
      <c r="D23" s="536">
        <v>15657</v>
      </c>
      <c r="E23" s="536">
        <v>13146</v>
      </c>
      <c r="F23" s="536">
        <v>11973</v>
      </c>
      <c r="G23" s="536">
        <v>13638</v>
      </c>
      <c r="H23" s="536">
        <v>21736</v>
      </c>
      <c r="I23" s="614">
        <v>24707</v>
      </c>
      <c r="J23" s="615">
        <v>3651</v>
      </c>
      <c r="K23" s="616">
        <v>1669</v>
      </c>
      <c r="L23" s="616">
        <v>2119</v>
      </c>
      <c r="M23" s="616">
        <v>2219</v>
      </c>
      <c r="N23" s="616">
        <v>1666</v>
      </c>
      <c r="O23" s="616">
        <v>1818</v>
      </c>
      <c r="P23" s="616">
        <v>2361</v>
      </c>
      <c r="Q23" s="616">
        <v>1792</v>
      </c>
      <c r="R23" s="616">
        <v>1595</v>
      </c>
      <c r="S23" s="616">
        <v>2683</v>
      </c>
      <c r="T23" s="616"/>
      <c r="U23" s="615"/>
      <c r="V23" s="614">
        <f>SUM(J23:U23)</f>
        <v>21573</v>
      </c>
      <c r="W23" s="617">
        <f>+V23/I23*100</f>
        <v>87.315335734812</v>
      </c>
    </row>
    <row r="24" spans="1:23" ht="14.25">
      <c r="A24" s="586" t="s">
        <v>626</v>
      </c>
      <c r="B24" s="587">
        <v>9</v>
      </c>
      <c r="C24" s="537">
        <v>0</v>
      </c>
      <c r="D24" s="538">
        <v>6150</v>
      </c>
      <c r="E24" s="538">
        <v>0</v>
      </c>
      <c r="F24" s="538">
        <v>0</v>
      </c>
      <c r="G24" s="538">
        <v>0</v>
      </c>
      <c r="H24" s="538">
        <v>0</v>
      </c>
      <c r="I24" s="618"/>
      <c r="J24" s="588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88"/>
      <c r="V24" s="618">
        <f>SUM(J24:U24)</f>
        <v>0</v>
      </c>
      <c r="W24" s="619" t="e">
        <f>+V24/I24*100</f>
        <v>#DIV/0!</v>
      </c>
    </row>
    <row r="25" spans="1:23" ht="15" thickBot="1">
      <c r="A25" s="620" t="s">
        <v>628</v>
      </c>
      <c r="B25" s="621">
        <v>19</v>
      </c>
      <c r="C25" s="539">
        <v>8583</v>
      </c>
      <c r="D25" s="540">
        <v>9507</v>
      </c>
      <c r="E25" s="540">
        <v>13146</v>
      </c>
      <c r="F25" s="540">
        <v>11973</v>
      </c>
      <c r="G25" s="540">
        <v>13638</v>
      </c>
      <c r="H25" s="540">
        <v>21739</v>
      </c>
      <c r="I25" s="622">
        <v>24707</v>
      </c>
      <c r="J25" s="623">
        <v>3651</v>
      </c>
      <c r="K25" s="624">
        <v>1669</v>
      </c>
      <c r="L25" s="624">
        <v>2119</v>
      </c>
      <c r="M25" s="624">
        <v>2219</v>
      </c>
      <c r="N25" s="624">
        <v>1666</v>
      </c>
      <c r="O25" s="624">
        <v>1818</v>
      </c>
      <c r="P25" s="624">
        <v>2361</v>
      </c>
      <c r="Q25" s="624">
        <v>1792</v>
      </c>
      <c r="R25" s="624">
        <v>1595</v>
      </c>
      <c r="S25" s="624">
        <v>2683</v>
      </c>
      <c r="T25" s="624"/>
      <c r="U25" s="623"/>
      <c r="V25" s="622">
        <f>SUM(J25:U25)</f>
        <v>21573</v>
      </c>
      <c r="W25" s="625">
        <f>+V25/I25*100</f>
        <v>87.315335734812</v>
      </c>
    </row>
    <row r="26" spans="1:23" ht="14.25">
      <c r="A26" s="586" t="s">
        <v>629</v>
      </c>
      <c r="B26" s="587">
        <v>1</v>
      </c>
      <c r="C26" s="541">
        <v>644</v>
      </c>
      <c r="D26" s="542">
        <v>693</v>
      </c>
      <c r="E26" s="542">
        <v>1130</v>
      </c>
      <c r="F26" s="542">
        <v>824</v>
      </c>
      <c r="G26" s="542">
        <v>1054</v>
      </c>
      <c r="H26" s="542">
        <v>2404</v>
      </c>
      <c r="I26" s="626">
        <v>2763</v>
      </c>
      <c r="J26" s="588">
        <v>144</v>
      </c>
      <c r="K26" s="591">
        <v>109</v>
      </c>
      <c r="L26" s="591">
        <v>182</v>
      </c>
      <c r="M26" s="591">
        <v>248</v>
      </c>
      <c r="N26" s="591">
        <v>203</v>
      </c>
      <c r="O26" s="591">
        <v>250</v>
      </c>
      <c r="P26" s="591">
        <v>440</v>
      </c>
      <c r="Q26" s="591">
        <v>195</v>
      </c>
      <c r="R26" s="591">
        <v>165</v>
      </c>
      <c r="S26" s="591">
        <v>141</v>
      </c>
      <c r="T26" s="591"/>
      <c r="U26" s="588"/>
      <c r="V26" s="618">
        <f aca="true" t="shared" si="0" ref="V26:V36">SUM(J26:U26)</f>
        <v>2077</v>
      </c>
      <c r="W26" s="619">
        <f aca="true" t="shared" si="1" ref="W26:W36">+V26/I26*100</f>
        <v>75.17191458559537</v>
      </c>
    </row>
    <row r="27" spans="1:23" ht="14.25">
      <c r="A27" s="586" t="s">
        <v>631</v>
      </c>
      <c r="B27" s="587">
        <v>2</v>
      </c>
      <c r="C27" s="537">
        <v>2923</v>
      </c>
      <c r="D27" s="538">
        <v>3376</v>
      </c>
      <c r="E27" s="538">
        <v>3127</v>
      </c>
      <c r="F27" s="538">
        <v>3808</v>
      </c>
      <c r="G27" s="538">
        <v>4400</v>
      </c>
      <c r="H27" s="538">
        <v>5925</v>
      </c>
      <c r="I27" s="618">
        <v>7190</v>
      </c>
      <c r="J27" s="588">
        <v>925</v>
      </c>
      <c r="K27" s="591">
        <v>1020</v>
      </c>
      <c r="L27" s="591">
        <v>713</v>
      </c>
      <c r="M27" s="591">
        <v>452</v>
      </c>
      <c r="N27" s="591">
        <v>272</v>
      </c>
      <c r="O27" s="591">
        <v>310</v>
      </c>
      <c r="P27" s="591">
        <v>369</v>
      </c>
      <c r="Q27" s="591">
        <v>478</v>
      </c>
      <c r="R27" s="591">
        <v>562</v>
      </c>
      <c r="S27" s="591">
        <v>634</v>
      </c>
      <c r="T27" s="591"/>
      <c r="U27" s="588"/>
      <c r="V27" s="618">
        <f t="shared" si="0"/>
        <v>5735</v>
      </c>
      <c r="W27" s="619">
        <f t="shared" si="1"/>
        <v>79.7635605006954</v>
      </c>
    </row>
    <row r="28" spans="1:23" ht="14.25">
      <c r="A28" s="586" t="s">
        <v>633</v>
      </c>
      <c r="B28" s="587">
        <v>4</v>
      </c>
      <c r="C28" s="537">
        <v>0</v>
      </c>
      <c r="D28" s="538">
        <v>0</v>
      </c>
      <c r="E28" s="538">
        <v>0</v>
      </c>
      <c r="F28" s="538">
        <v>0</v>
      </c>
      <c r="G28" s="538">
        <v>0</v>
      </c>
      <c r="H28" s="538">
        <v>24</v>
      </c>
      <c r="I28" s="618"/>
      <c r="J28" s="588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88"/>
      <c r="V28" s="618">
        <f t="shared" si="0"/>
        <v>0</v>
      </c>
      <c r="W28" s="619" t="e">
        <f t="shared" si="1"/>
        <v>#DIV/0!</v>
      </c>
    </row>
    <row r="29" spans="1:23" ht="14.25">
      <c r="A29" s="586" t="s">
        <v>682</v>
      </c>
      <c r="B29" s="587"/>
      <c r="C29" s="537">
        <v>0</v>
      </c>
      <c r="D29" s="538">
        <v>0</v>
      </c>
      <c r="E29" s="538">
        <v>0</v>
      </c>
      <c r="F29" s="538">
        <v>0</v>
      </c>
      <c r="G29" s="538">
        <v>0</v>
      </c>
      <c r="H29" s="538">
        <v>0</v>
      </c>
      <c r="I29" s="618">
        <v>0</v>
      </c>
      <c r="J29" s="588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88"/>
      <c r="V29" s="618">
        <v>0</v>
      </c>
      <c r="W29" s="619"/>
    </row>
    <row r="30" spans="1:23" ht="14.25">
      <c r="A30" s="586" t="s">
        <v>635</v>
      </c>
      <c r="B30" s="587">
        <v>5</v>
      </c>
      <c r="C30" s="537">
        <v>1984</v>
      </c>
      <c r="D30" s="538">
        <v>930</v>
      </c>
      <c r="E30" s="538">
        <v>880</v>
      </c>
      <c r="F30" s="538">
        <v>1031</v>
      </c>
      <c r="G30" s="538">
        <v>1646</v>
      </c>
      <c r="H30" s="538">
        <v>1689</v>
      </c>
      <c r="I30" s="618">
        <v>2474</v>
      </c>
      <c r="J30" s="588">
        <v>108</v>
      </c>
      <c r="K30" s="591">
        <v>125</v>
      </c>
      <c r="L30" s="591">
        <v>28</v>
      </c>
      <c r="M30" s="591">
        <v>20</v>
      </c>
      <c r="N30" s="591">
        <v>63</v>
      </c>
      <c r="O30" s="591">
        <v>158</v>
      </c>
      <c r="P30" s="591">
        <v>758</v>
      </c>
      <c r="Q30" s="591">
        <v>386</v>
      </c>
      <c r="R30" s="591">
        <v>289</v>
      </c>
      <c r="S30" s="591">
        <v>276</v>
      </c>
      <c r="T30" s="591"/>
      <c r="U30" s="588"/>
      <c r="V30" s="618">
        <f t="shared" si="0"/>
        <v>2211</v>
      </c>
      <c r="W30" s="619">
        <f t="shared" si="1"/>
        <v>89.36944219886823</v>
      </c>
    </row>
    <row r="31" spans="1:23" ht="14.25">
      <c r="A31" s="586" t="s">
        <v>637</v>
      </c>
      <c r="B31" s="587">
        <v>8</v>
      </c>
      <c r="C31" s="537">
        <v>1720</v>
      </c>
      <c r="D31" s="538">
        <v>1701</v>
      </c>
      <c r="E31" s="538">
        <v>4552</v>
      </c>
      <c r="F31" s="538">
        <v>4229</v>
      </c>
      <c r="G31" s="538">
        <v>4693</v>
      </c>
      <c r="H31" s="538">
        <v>5165</v>
      </c>
      <c r="I31" s="618">
        <v>5239</v>
      </c>
      <c r="J31" s="588">
        <v>491</v>
      </c>
      <c r="K31" s="591">
        <v>434</v>
      </c>
      <c r="L31" s="591">
        <v>404</v>
      </c>
      <c r="M31" s="591">
        <v>264</v>
      </c>
      <c r="N31" s="591">
        <v>181</v>
      </c>
      <c r="O31" s="591">
        <v>386</v>
      </c>
      <c r="P31" s="591">
        <v>150</v>
      </c>
      <c r="Q31" s="591">
        <v>130</v>
      </c>
      <c r="R31" s="591">
        <v>89</v>
      </c>
      <c r="S31" s="591">
        <v>194</v>
      </c>
      <c r="T31" s="591"/>
      <c r="U31" s="588"/>
      <c r="V31" s="618">
        <f t="shared" si="0"/>
        <v>2723</v>
      </c>
      <c r="W31" s="619">
        <f t="shared" si="1"/>
        <v>51.975567856461154</v>
      </c>
    </row>
    <row r="32" spans="1:23" ht="14.25">
      <c r="A32" s="586" t="s">
        <v>639</v>
      </c>
      <c r="B32" s="550">
        <v>9</v>
      </c>
      <c r="C32" s="537">
        <v>5605</v>
      </c>
      <c r="D32" s="538">
        <v>5720</v>
      </c>
      <c r="E32" s="538">
        <v>5375</v>
      </c>
      <c r="F32" s="538">
        <v>5649</v>
      </c>
      <c r="G32" s="538">
        <v>6036</v>
      </c>
      <c r="H32" s="538">
        <v>11711</v>
      </c>
      <c r="I32" s="618">
        <v>13848</v>
      </c>
      <c r="J32" s="588">
        <v>1100</v>
      </c>
      <c r="K32" s="591">
        <v>950</v>
      </c>
      <c r="L32" s="591">
        <v>1071</v>
      </c>
      <c r="M32" s="591">
        <v>931</v>
      </c>
      <c r="N32" s="591">
        <v>999</v>
      </c>
      <c r="O32" s="591">
        <v>1206</v>
      </c>
      <c r="P32" s="591">
        <v>1427</v>
      </c>
      <c r="Q32" s="591">
        <v>1232</v>
      </c>
      <c r="R32" s="591">
        <v>1048</v>
      </c>
      <c r="S32" s="591">
        <v>1111</v>
      </c>
      <c r="T32" s="591"/>
      <c r="U32" s="588"/>
      <c r="V32" s="618">
        <f>SUM(J32:U32)</f>
        <v>11075</v>
      </c>
      <c r="W32" s="619">
        <f>+V32/I32*100</f>
        <v>79.97544771808204</v>
      </c>
    </row>
    <row r="33" spans="1:23" ht="14.25">
      <c r="A33" s="586" t="s">
        <v>683</v>
      </c>
      <c r="B33" s="551" t="s">
        <v>684</v>
      </c>
      <c r="C33" s="537">
        <v>2055</v>
      </c>
      <c r="D33" s="538">
        <v>2198</v>
      </c>
      <c r="E33" s="538">
        <v>1947</v>
      </c>
      <c r="F33" s="538">
        <v>2115</v>
      </c>
      <c r="G33" s="538">
        <v>2251</v>
      </c>
      <c r="H33" s="538">
        <v>4291</v>
      </c>
      <c r="I33" s="618">
        <v>5442</v>
      </c>
      <c r="J33" s="588">
        <v>418</v>
      </c>
      <c r="K33" s="591">
        <v>362</v>
      </c>
      <c r="L33" s="591">
        <v>425</v>
      </c>
      <c r="M33" s="591">
        <v>353</v>
      </c>
      <c r="N33" s="591">
        <v>376</v>
      </c>
      <c r="O33" s="591">
        <v>438</v>
      </c>
      <c r="P33" s="591">
        <v>502</v>
      </c>
      <c r="Q33" s="591">
        <v>420</v>
      </c>
      <c r="R33" s="591">
        <v>418</v>
      </c>
      <c r="S33" s="591">
        <v>425</v>
      </c>
      <c r="T33" s="591"/>
      <c r="U33" s="588"/>
      <c r="V33" s="618">
        <f>SUM(J33:U33)</f>
        <v>4137</v>
      </c>
      <c r="W33" s="619">
        <f>+V33/I33*100</f>
        <v>76.01984564498346</v>
      </c>
    </row>
    <row r="34" spans="1:23" ht="14.25">
      <c r="A34" s="586" t="s">
        <v>644</v>
      </c>
      <c r="B34" s="587">
        <v>19</v>
      </c>
      <c r="C34" s="537">
        <v>0</v>
      </c>
      <c r="D34" s="538">
        <v>0</v>
      </c>
      <c r="E34" s="538">
        <v>0</v>
      </c>
      <c r="F34" s="538">
        <v>0</v>
      </c>
      <c r="G34" s="538">
        <v>0</v>
      </c>
      <c r="H34" s="538">
        <v>0</v>
      </c>
      <c r="I34" s="618"/>
      <c r="J34" s="588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88"/>
      <c r="V34" s="618">
        <f t="shared" si="0"/>
        <v>0</v>
      </c>
      <c r="W34" s="619" t="e">
        <f t="shared" si="1"/>
        <v>#DIV/0!</v>
      </c>
    </row>
    <row r="35" spans="1:23" ht="14.25">
      <c r="A35" s="586" t="s">
        <v>646</v>
      </c>
      <c r="B35" s="587">
        <v>25</v>
      </c>
      <c r="C35" s="537">
        <v>325</v>
      </c>
      <c r="D35" s="538">
        <v>186</v>
      </c>
      <c r="E35" s="538">
        <v>684</v>
      </c>
      <c r="F35" s="538">
        <v>661</v>
      </c>
      <c r="G35" s="538">
        <v>731</v>
      </c>
      <c r="H35" s="538">
        <v>1250</v>
      </c>
      <c r="I35" s="618">
        <v>1650</v>
      </c>
      <c r="J35" s="588">
        <v>143</v>
      </c>
      <c r="K35" s="591">
        <v>143</v>
      </c>
      <c r="L35" s="591">
        <v>153</v>
      </c>
      <c r="M35" s="591">
        <v>153</v>
      </c>
      <c r="N35" s="591">
        <v>153</v>
      </c>
      <c r="O35" s="591">
        <v>153</v>
      </c>
      <c r="P35" s="591">
        <v>153</v>
      </c>
      <c r="Q35" s="591">
        <v>139</v>
      </c>
      <c r="R35" s="591">
        <v>138</v>
      </c>
      <c r="S35" s="591">
        <v>141</v>
      </c>
      <c r="T35" s="591"/>
      <c r="U35" s="588"/>
      <c r="V35" s="618">
        <f t="shared" si="0"/>
        <v>1469</v>
      </c>
      <c r="W35" s="619">
        <f t="shared" si="1"/>
        <v>89.03030303030303</v>
      </c>
    </row>
    <row r="36" spans="1:23" ht="15" thickBot="1">
      <c r="A36" s="567" t="s">
        <v>685</v>
      </c>
      <c r="B36" s="568"/>
      <c r="C36" s="543">
        <v>673</v>
      </c>
      <c r="D36" s="544">
        <v>506</v>
      </c>
      <c r="E36" s="544">
        <v>351</v>
      </c>
      <c r="F36" s="544">
        <v>1447</v>
      </c>
      <c r="G36" s="544">
        <v>282</v>
      </c>
      <c r="H36" s="544">
        <v>299</v>
      </c>
      <c r="I36" s="627">
        <v>363</v>
      </c>
      <c r="J36" s="628">
        <v>39</v>
      </c>
      <c r="K36" s="602">
        <v>5</v>
      </c>
      <c r="L36" s="602">
        <v>28</v>
      </c>
      <c r="M36" s="602">
        <v>26</v>
      </c>
      <c r="N36" s="602">
        <v>26</v>
      </c>
      <c r="O36" s="602">
        <v>41</v>
      </c>
      <c r="P36" s="602">
        <v>16</v>
      </c>
      <c r="Q36" s="602">
        <v>201</v>
      </c>
      <c r="R36" s="602">
        <v>2</v>
      </c>
      <c r="S36" s="602">
        <v>27</v>
      </c>
      <c r="T36" s="602"/>
      <c r="U36" s="602"/>
      <c r="V36" s="627">
        <f t="shared" si="0"/>
        <v>411</v>
      </c>
      <c r="W36" s="629">
        <f t="shared" si="1"/>
        <v>113.22314049586777</v>
      </c>
    </row>
    <row r="37" spans="1:23" ht="23.25" customHeight="1" thickBot="1">
      <c r="A37" s="630" t="s">
        <v>686</v>
      </c>
      <c r="B37" s="631">
        <v>31</v>
      </c>
      <c r="C37" s="632">
        <v>15929</v>
      </c>
      <c r="D37" s="633">
        <v>22086</v>
      </c>
      <c r="E37" s="633">
        <v>18046</v>
      </c>
      <c r="F37" s="633">
        <v>19764</v>
      </c>
      <c r="G37" s="633">
        <v>21093</v>
      </c>
      <c r="H37" s="633">
        <v>32758</v>
      </c>
      <c r="I37" s="633">
        <f>SUM(I26:I36)</f>
        <v>38969</v>
      </c>
      <c r="J37" s="632">
        <f>SUM(J26:J36)</f>
        <v>3368</v>
      </c>
      <c r="K37" s="634">
        <f>SUM(K26:K36)</f>
        <v>3148</v>
      </c>
      <c r="L37" s="635">
        <f>SUM(L26:L36)</f>
        <v>3004</v>
      </c>
      <c r="M37" s="635">
        <f>SUM(M26:M36)</f>
        <v>2447</v>
      </c>
      <c r="N37" s="634">
        <f aca="true" t="shared" si="2" ref="N37:U37">SUM(N26:N36)</f>
        <v>2273</v>
      </c>
      <c r="O37" s="634">
        <f t="shared" si="2"/>
        <v>2942</v>
      </c>
      <c r="P37" s="634">
        <f t="shared" si="2"/>
        <v>3815</v>
      </c>
      <c r="Q37" s="634">
        <f t="shared" si="2"/>
        <v>3181</v>
      </c>
      <c r="R37" s="634">
        <f>SUM(R26:R36)</f>
        <v>2711</v>
      </c>
      <c r="S37" s="634">
        <f t="shared" si="2"/>
        <v>2949</v>
      </c>
      <c r="T37" s="634">
        <f t="shared" si="2"/>
        <v>0</v>
      </c>
      <c r="U37" s="634">
        <f t="shared" si="2"/>
        <v>0</v>
      </c>
      <c r="V37" s="633">
        <f aca="true" t="shared" si="3" ref="V37:V43">SUM(J37:U37)</f>
        <v>29838</v>
      </c>
      <c r="W37" s="636">
        <f>+V37/I37*100</f>
        <v>76.56855449203212</v>
      </c>
    </row>
    <row r="38" spans="1:23" ht="14.25">
      <c r="A38" s="586" t="s">
        <v>652</v>
      </c>
      <c r="B38" s="587">
        <v>32</v>
      </c>
      <c r="C38" s="541">
        <v>0</v>
      </c>
      <c r="D38" s="542">
        <v>0</v>
      </c>
      <c r="E38" s="542">
        <v>0</v>
      </c>
      <c r="F38" s="542">
        <v>0</v>
      </c>
      <c r="G38" s="542">
        <v>0</v>
      </c>
      <c r="H38" s="542">
        <v>0</v>
      </c>
      <c r="I38" s="626">
        <v>0</v>
      </c>
      <c r="J38" s="588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88"/>
      <c r="V38" s="618">
        <f t="shared" si="3"/>
        <v>0</v>
      </c>
      <c r="W38" s="619" t="e">
        <f aca="true" t="shared" si="4" ref="W38:W43">+V38/I38*100</f>
        <v>#DIV/0!</v>
      </c>
    </row>
    <row r="39" spans="1:23" ht="14.25">
      <c r="A39" s="586" t="s">
        <v>654</v>
      </c>
      <c r="B39" s="587">
        <v>33</v>
      </c>
      <c r="C39" s="537">
        <v>6369</v>
      </c>
      <c r="D39" s="538">
        <v>6426</v>
      </c>
      <c r="E39" s="538">
        <v>5515</v>
      </c>
      <c r="F39" s="538">
        <v>6589</v>
      </c>
      <c r="G39" s="538">
        <v>7664</v>
      </c>
      <c r="H39" s="538">
        <v>11227</v>
      </c>
      <c r="I39" s="618">
        <v>11826</v>
      </c>
      <c r="J39" s="588">
        <v>1715</v>
      </c>
      <c r="K39" s="591">
        <v>1041</v>
      </c>
      <c r="L39" s="591">
        <v>1108</v>
      </c>
      <c r="M39" s="591">
        <v>865</v>
      </c>
      <c r="N39" s="591">
        <v>327</v>
      </c>
      <c r="O39" s="591">
        <v>778</v>
      </c>
      <c r="P39" s="591">
        <v>1386</v>
      </c>
      <c r="Q39" s="591">
        <v>1749</v>
      </c>
      <c r="R39" s="591">
        <v>796</v>
      </c>
      <c r="S39" s="591">
        <v>1244</v>
      </c>
      <c r="T39" s="591"/>
      <c r="U39" s="588"/>
      <c r="V39" s="618">
        <f t="shared" si="3"/>
        <v>11009</v>
      </c>
      <c r="W39" s="619">
        <f t="shared" si="4"/>
        <v>93.09149331980382</v>
      </c>
    </row>
    <row r="40" spans="1:23" ht="14.25">
      <c r="A40" s="586" t="s">
        <v>656</v>
      </c>
      <c r="B40" s="587">
        <v>34</v>
      </c>
      <c r="C40" s="537">
        <v>0</v>
      </c>
      <c r="D40" s="538">
        <v>0</v>
      </c>
      <c r="E40" s="538">
        <v>0</v>
      </c>
      <c r="F40" s="538">
        <v>0</v>
      </c>
      <c r="G40" s="538">
        <v>0</v>
      </c>
      <c r="H40" s="538">
        <v>4</v>
      </c>
      <c r="I40" s="618">
        <v>0</v>
      </c>
      <c r="J40" s="588">
        <v>2</v>
      </c>
      <c r="K40" s="591">
        <v>1</v>
      </c>
      <c r="L40" s="591">
        <v>2</v>
      </c>
      <c r="M40" s="591"/>
      <c r="N40" s="591"/>
      <c r="O40" s="591"/>
      <c r="P40" s="591"/>
      <c r="Q40" s="591"/>
      <c r="R40" s="591">
        <v>1</v>
      </c>
      <c r="S40" s="591">
        <v>2</v>
      </c>
      <c r="T40" s="591"/>
      <c r="U40" s="588"/>
      <c r="V40" s="618">
        <f t="shared" si="3"/>
        <v>8</v>
      </c>
      <c r="W40" s="619" t="e">
        <f t="shared" si="4"/>
        <v>#DIV/0!</v>
      </c>
    </row>
    <row r="41" spans="1:23" ht="14.25">
      <c r="A41" s="586" t="s">
        <v>658</v>
      </c>
      <c r="B41" s="587">
        <v>57</v>
      </c>
      <c r="C41" s="537">
        <v>8283</v>
      </c>
      <c r="D41" s="538">
        <v>15657</v>
      </c>
      <c r="E41" s="538">
        <v>12640</v>
      </c>
      <c r="F41" s="538">
        <v>11973</v>
      </c>
      <c r="G41" s="538">
        <v>13638</v>
      </c>
      <c r="H41" s="538">
        <v>21739</v>
      </c>
      <c r="I41" s="618">
        <v>27143</v>
      </c>
      <c r="J41" s="588">
        <v>3651</v>
      </c>
      <c r="K41" s="591">
        <v>1669</v>
      </c>
      <c r="L41" s="591">
        <v>2274</v>
      </c>
      <c r="M41" s="591">
        <v>2219</v>
      </c>
      <c r="N41" s="591">
        <v>1667</v>
      </c>
      <c r="O41" s="591">
        <v>1818</v>
      </c>
      <c r="P41" s="591">
        <v>2361</v>
      </c>
      <c r="Q41" s="591">
        <v>1792</v>
      </c>
      <c r="R41" s="591">
        <v>1595</v>
      </c>
      <c r="S41" s="591">
        <v>2683</v>
      </c>
      <c r="T41" s="591"/>
      <c r="U41" s="588"/>
      <c r="V41" s="618">
        <f t="shared" si="3"/>
        <v>21729</v>
      </c>
      <c r="W41" s="619">
        <f t="shared" si="4"/>
        <v>80.0537891905832</v>
      </c>
    </row>
    <row r="42" spans="1:23" ht="15" thickBot="1">
      <c r="A42" s="567" t="s">
        <v>661</v>
      </c>
      <c r="B42" s="568"/>
      <c r="C42" s="545">
        <v>1270</v>
      </c>
      <c r="D42" s="546">
        <v>3</v>
      </c>
      <c r="E42" s="546">
        <v>0</v>
      </c>
      <c r="F42" s="546">
        <v>0</v>
      </c>
      <c r="G42" s="546">
        <v>0</v>
      </c>
      <c r="H42" s="546">
        <v>0</v>
      </c>
      <c r="I42" s="637"/>
      <c r="J42" s="628"/>
      <c r="K42" s="602"/>
      <c r="L42" s="602"/>
      <c r="M42" s="602"/>
      <c r="N42" s="602"/>
      <c r="O42" s="602"/>
      <c r="P42" s="602"/>
      <c r="Q42" s="602">
        <v>5</v>
      </c>
      <c r="R42" s="602">
        <v>123</v>
      </c>
      <c r="S42" s="602">
        <v>3</v>
      </c>
      <c r="T42" s="602"/>
      <c r="U42" s="602"/>
      <c r="V42" s="618">
        <f t="shared" si="3"/>
        <v>131</v>
      </c>
      <c r="W42" s="619" t="e">
        <f t="shared" si="4"/>
        <v>#DIV/0!</v>
      </c>
    </row>
    <row r="43" spans="1:23" ht="20.25" customHeight="1" thickBot="1">
      <c r="A43" s="630" t="s">
        <v>663</v>
      </c>
      <c r="B43" s="631">
        <v>58</v>
      </c>
      <c r="C43" s="632">
        <v>15922</v>
      </c>
      <c r="D43" s="633">
        <v>22086</v>
      </c>
      <c r="E43" s="633">
        <v>18155</v>
      </c>
      <c r="F43" s="633">
        <v>18562</v>
      </c>
      <c r="G43" s="633">
        <v>21302</v>
      </c>
      <c r="H43" s="633">
        <v>32970</v>
      </c>
      <c r="I43" s="633">
        <f>SUM(I38:I42)</f>
        <v>38969</v>
      </c>
      <c r="J43" s="632">
        <f>SUM(J38:J42)</f>
        <v>5368</v>
      </c>
      <c r="K43" s="634">
        <f>SUM(K38:K42)</f>
        <v>2711</v>
      </c>
      <c r="L43" s="634">
        <f>SUM(L38:L42)</f>
        <v>3384</v>
      </c>
      <c r="M43" s="635">
        <f>SUM(M38:M42)</f>
        <v>3084</v>
      </c>
      <c r="N43" s="634">
        <f aca="true" t="shared" si="5" ref="N43:U43">SUM(N38:N42)</f>
        <v>1994</v>
      </c>
      <c r="O43" s="634">
        <f t="shared" si="5"/>
        <v>2596</v>
      </c>
      <c r="P43" s="634">
        <f t="shared" si="5"/>
        <v>3747</v>
      </c>
      <c r="Q43" s="634">
        <f t="shared" si="5"/>
        <v>3546</v>
      </c>
      <c r="R43" s="634">
        <f>SUM(R39:R42)</f>
        <v>2515</v>
      </c>
      <c r="S43" s="634">
        <f t="shared" si="5"/>
        <v>3932</v>
      </c>
      <c r="T43" s="634">
        <f t="shared" si="5"/>
        <v>0</v>
      </c>
      <c r="U43" s="634">
        <f t="shared" si="5"/>
        <v>0</v>
      </c>
      <c r="V43" s="633">
        <f t="shared" si="3"/>
        <v>32877</v>
      </c>
      <c r="W43" s="636">
        <f t="shared" si="4"/>
        <v>84.3670609972029</v>
      </c>
    </row>
    <row r="44" spans="1:23" ht="6.75" customHeight="1" thickBot="1">
      <c r="A44" s="567"/>
      <c r="B44" s="568"/>
      <c r="C44" s="638"/>
      <c r="D44" s="627"/>
      <c r="E44" s="627"/>
      <c r="F44" s="627"/>
      <c r="G44" s="627"/>
      <c r="H44" s="627"/>
      <c r="I44" s="627"/>
      <c r="J44" s="594"/>
      <c r="K44" s="602"/>
      <c r="L44" s="603"/>
      <c r="M44" s="603"/>
      <c r="N44" s="602"/>
      <c r="O44" s="602"/>
      <c r="P44" s="602"/>
      <c r="Q44" s="602"/>
      <c r="R44" s="602"/>
      <c r="S44" s="602"/>
      <c r="T44" s="602"/>
      <c r="U44" s="639"/>
      <c r="V44" s="627"/>
      <c r="W44" s="629"/>
    </row>
    <row r="45" spans="1:23" ht="17.25" customHeight="1" thickBot="1">
      <c r="A45" s="630" t="s">
        <v>665</v>
      </c>
      <c r="B45" s="631"/>
      <c r="C45" s="632">
        <v>7639</v>
      </c>
      <c r="D45" s="633">
        <v>6429</v>
      </c>
      <c r="E45" s="633">
        <v>5515</v>
      </c>
      <c r="F45" s="633">
        <v>6589</v>
      </c>
      <c r="G45" s="633">
        <v>7664</v>
      </c>
      <c r="H45" s="633">
        <v>11231</v>
      </c>
      <c r="I45" s="633">
        <f>+I43-I41</f>
        <v>11826</v>
      </c>
      <c r="J45" s="632">
        <f aca="true" t="shared" si="6" ref="J45:U45">+J43-J41</f>
        <v>1717</v>
      </c>
      <c r="K45" s="634">
        <f t="shared" si="6"/>
        <v>1042</v>
      </c>
      <c r="L45" s="634">
        <f t="shared" si="6"/>
        <v>1110</v>
      </c>
      <c r="M45" s="634">
        <f t="shared" si="6"/>
        <v>865</v>
      </c>
      <c r="N45" s="634">
        <f t="shared" si="6"/>
        <v>327</v>
      </c>
      <c r="O45" s="634">
        <f t="shared" si="6"/>
        <v>778</v>
      </c>
      <c r="P45" s="634">
        <f t="shared" si="6"/>
        <v>1386</v>
      </c>
      <c r="Q45" s="634">
        <f t="shared" si="6"/>
        <v>1754</v>
      </c>
      <c r="R45" s="634">
        <f t="shared" si="6"/>
        <v>920</v>
      </c>
      <c r="S45" s="634">
        <f t="shared" si="6"/>
        <v>1249</v>
      </c>
      <c r="T45" s="634">
        <f t="shared" si="6"/>
        <v>0</v>
      </c>
      <c r="U45" s="640">
        <f t="shared" si="6"/>
        <v>0</v>
      </c>
      <c r="V45" s="633">
        <f>SUM(J45:U45)</f>
        <v>11148</v>
      </c>
      <c r="W45" s="636">
        <f>+V45/I45*100</f>
        <v>94.26686960933536</v>
      </c>
    </row>
    <row r="46" spans="1:23" ht="19.5" customHeight="1" thickBot="1">
      <c r="A46" s="630" t="s">
        <v>666</v>
      </c>
      <c r="B46" s="631">
        <v>59</v>
      </c>
      <c r="C46" s="632">
        <v>-7</v>
      </c>
      <c r="D46" s="633">
        <v>0</v>
      </c>
      <c r="E46" s="633">
        <v>109</v>
      </c>
      <c r="F46" s="633">
        <v>-1202</v>
      </c>
      <c r="G46" s="633">
        <v>209</v>
      </c>
      <c r="H46" s="633">
        <v>212</v>
      </c>
      <c r="I46" s="633">
        <f>+I43-I37</f>
        <v>0</v>
      </c>
      <c r="J46" s="632">
        <f aca="true" t="shared" si="7" ref="J46:U46">+J43-J37</f>
        <v>2000</v>
      </c>
      <c r="K46" s="634">
        <f t="shared" si="7"/>
        <v>-437</v>
      </c>
      <c r="L46" s="634">
        <f>+L43-L37</f>
        <v>380</v>
      </c>
      <c r="M46" s="634">
        <f>+M43-M37</f>
        <v>637</v>
      </c>
      <c r="N46" s="634">
        <f t="shared" si="7"/>
        <v>-279</v>
      </c>
      <c r="O46" s="634">
        <f t="shared" si="7"/>
        <v>-346</v>
      </c>
      <c r="P46" s="634">
        <f t="shared" si="7"/>
        <v>-68</v>
      </c>
      <c r="Q46" s="634">
        <f t="shared" si="7"/>
        <v>365</v>
      </c>
      <c r="R46" s="634">
        <f t="shared" si="7"/>
        <v>-196</v>
      </c>
      <c r="S46" s="634">
        <f t="shared" si="7"/>
        <v>983</v>
      </c>
      <c r="T46" s="634">
        <f t="shared" si="7"/>
        <v>0</v>
      </c>
      <c r="U46" s="635">
        <f t="shared" si="7"/>
        <v>0</v>
      </c>
      <c r="V46" s="633">
        <f>SUM(V43-V37)</f>
        <v>3039</v>
      </c>
      <c r="W46" s="636" t="e">
        <f>+V46/I46*100</f>
        <v>#DIV/0!</v>
      </c>
    </row>
    <row r="47" spans="1:23" ht="19.5" customHeight="1" thickBot="1">
      <c r="A47" s="630" t="s">
        <v>668</v>
      </c>
      <c r="B47" s="641" t="s">
        <v>687</v>
      </c>
      <c r="C47" s="632">
        <v>-8290</v>
      </c>
      <c r="D47" s="633">
        <v>-15657</v>
      </c>
      <c r="E47" s="633">
        <v>-12531</v>
      </c>
      <c r="F47" s="633">
        <v>-13175</v>
      </c>
      <c r="G47" s="633">
        <v>-13429</v>
      </c>
      <c r="H47" s="633">
        <v>-21527</v>
      </c>
      <c r="I47" s="633">
        <f>+I46-I41</f>
        <v>-27143</v>
      </c>
      <c r="J47" s="642">
        <f aca="true" t="shared" si="8" ref="J47:U47">+J46-J41</f>
        <v>-1651</v>
      </c>
      <c r="K47" s="634">
        <f t="shared" si="8"/>
        <v>-2106</v>
      </c>
      <c r="L47" s="634">
        <f t="shared" si="8"/>
        <v>-1894</v>
      </c>
      <c r="M47" s="634">
        <f t="shared" si="8"/>
        <v>-1582</v>
      </c>
      <c r="N47" s="634">
        <f t="shared" si="8"/>
        <v>-1946</v>
      </c>
      <c r="O47" s="634">
        <f t="shared" si="8"/>
        <v>-2164</v>
      </c>
      <c r="P47" s="634">
        <f t="shared" si="8"/>
        <v>-2429</v>
      </c>
      <c r="Q47" s="634">
        <f t="shared" si="8"/>
        <v>-1427</v>
      </c>
      <c r="R47" s="634">
        <f t="shared" si="8"/>
        <v>-1791</v>
      </c>
      <c r="S47" s="634">
        <f t="shared" si="8"/>
        <v>-1700</v>
      </c>
      <c r="T47" s="634">
        <f t="shared" si="8"/>
        <v>0</v>
      </c>
      <c r="U47" s="640">
        <f t="shared" si="8"/>
        <v>0</v>
      </c>
      <c r="V47" s="633">
        <f>SUM(J47:U47)</f>
        <v>-18690</v>
      </c>
      <c r="W47" s="636">
        <f>+V47/I47*100</f>
        <v>68.85753232877721</v>
      </c>
    </row>
    <row r="49" ht="12.75">
      <c r="B49" s="643"/>
    </row>
  </sheetData>
  <sheetProtection/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7.7109375" style="42" customWidth="1"/>
    <col min="2" max="2" width="12.8515625" style="42" customWidth="1"/>
    <col min="3" max="4" width="0" style="42" hidden="1" customWidth="1"/>
    <col min="5" max="5" width="0" style="664" hidden="1" customWidth="1"/>
    <col min="6" max="7" width="0" style="42" hidden="1" customWidth="1"/>
    <col min="8" max="19" width="9.140625" style="42" customWidth="1"/>
    <col min="20" max="21" width="0" style="42" hidden="1" customWidth="1"/>
    <col min="22" max="23" width="9.140625" style="42" customWidth="1"/>
    <col min="24" max="24" width="9.140625" style="664" customWidth="1"/>
    <col min="25" max="16384" width="9.140625" style="42" customWidth="1"/>
  </cols>
  <sheetData>
    <row r="1" spans="1:24" s="140" customFormat="1" ht="15">
      <c r="A1" s="140" t="s">
        <v>670</v>
      </c>
      <c r="E1" s="181"/>
      <c r="J1" s="547"/>
      <c r="X1" s="181"/>
    </row>
    <row r="2" spans="1:10" ht="18">
      <c r="A2" s="553" t="s">
        <v>671</v>
      </c>
      <c r="B2" s="665" t="s">
        <v>695</v>
      </c>
      <c r="G2" s="659"/>
      <c r="J2" s="552"/>
    </row>
    <row r="3" spans="1:10" ht="12.75">
      <c r="A3" s="552"/>
      <c r="J3" s="552"/>
    </row>
    <row r="4" spans="2:10" ht="13.5" thickBot="1">
      <c r="B4" s="666"/>
      <c r="C4" s="666"/>
      <c r="D4" s="666"/>
      <c r="E4" s="667"/>
      <c r="F4" s="666"/>
      <c r="J4" s="552"/>
    </row>
    <row r="5" spans="1:10" ht="15.75" thickBot="1">
      <c r="A5" s="547" t="s">
        <v>567</v>
      </c>
      <c r="B5" s="668" t="s">
        <v>688</v>
      </c>
      <c r="C5" s="660"/>
      <c r="D5" s="660"/>
      <c r="E5" s="669"/>
      <c r="F5" s="661"/>
      <c r="G5" s="645"/>
      <c r="H5" s="645"/>
      <c r="I5" s="645"/>
      <c r="J5" s="547"/>
    </row>
    <row r="6" spans="1:10" ht="13.5" thickBot="1">
      <c r="A6" s="552" t="s">
        <v>569</v>
      </c>
      <c r="J6" s="552"/>
    </row>
    <row r="7" spans="1:24" ht="15">
      <c r="A7" s="670"/>
      <c r="B7" s="671"/>
      <c r="C7" s="671"/>
      <c r="D7" s="671"/>
      <c r="E7" s="672"/>
      <c r="F7" s="673"/>
      <c r="G7" s="674"/>
      <c r="H7" s="675" t="s">
        <v>689</v>
      </c>
      <c r="I7" s="676" t="s">
        <v>31</v>
      </c>
      <c r="J7" s="677"/>
      <c r="K7" s="678"/>
      <c r="L7" s="678"/>
      <c r="M7" s="678"/>
      <c r="N7" s="678"/>
      <c r="O7" s="662" t="s">
        <v>570</v>
      </c>
      <c r="P7" s="678"/>
      <c r="Q7" s="678"/>
      <c r="R7" s="678"/>
      <c r="S7" s="678"/>
      <c r="T7" s="678"/>
      <c r="U7" s="678"/>
      <c r="V7" s="679" t="s">
        <v>571</v>
      </c>
      <c r="W7" s="676" t="s">
        <v>572</v>
      </c>
      <c r="X7" s="42"/>
    </row>
    <row r="8" spans="1:24" ht="13.5" thickBot="1">
      <c r="A8" s="680" t="s">
        <v>29</v>
      </c>
      <c r="B8" s="681" t="s">
        <v>573</v>
      </c>
      <c r="C8" s="681" t="s">
        <v>574</v>
      </c>
      <c r="D8" s="681" t="s">
        <v>575</v>
      </c>
      <c r="E8" s="682" t="s">
        <v>576</v>
      </c>
      <c r="F8" s="683" t="s">
        <v>690</v>
      </c>
      <c r="G8" s="667" t="s">
        <v>691</v>
      </c>
      <c r="H8" s="684"/>
      <c r="I8" s="685">
        <v>2015</v>
      </c>
      <c r="J8" s="686" t="s">
        <v>581</v>
      </c>
      <c r="K8" s="687" t="s">
        <v>582</v>
      </c>
      <c r="L8" s="687" t="s">
        <v>583</v>
      </c>
      <c r="M8" s="687" t="s">
        <v>584</v>
      </c>
      <c r="N8" s="687" t="s">
        <v>585</v>
      </c>
      <c r="O8" s="687" t="s">
        <v>586</v>
      </c>
      <c r="P8" s="687" t="s">
        <v>587</v>
      </c>
      <c r="Q8" s="687" t="s">
        <v>588</v>
      </c>
      <c r="R8" s="687" t="s">
        <v>589</v>
      </c>
      <c r="S8" s="687" t="s">
        <v>590</v>
      </c>
      <c r="T8" s="687" t="s">
        <v>591</v>
      </c>
      <c r="U8" s="686" t="s">
        <v>592</v>
      </c>
      <c r="V8" s="688" t="s">
        <v>593</v>
      </c>
      <c r="W8" s="685" t="s">
        <v>594</v>
      </c>
      <c r="X8" s="42"/>
    </row>
    <row r="9" spans="1:24" ht="12.75">
      <c r="A9" s="689" t="s">
        <v>595</v>
      </c>
      <c r="B9" s="690"/>
      <c r="C9" s="691">
        <v>104</v>
      </c>
      <c r="D9" s="692">
        <v>104</v>
      </c>
      <c r="E9" s="693"/>
      <c r="F9" s="694">
        <v>14</v>
      </c>
      <c r="G9" s="695">
        <v>14</v>
      </c>
      <c r="H9" s="696">
        <v>14</v>
      </c>
      <c r="I9" s="697"/>
      <c r="J9" s="698">
        <v>15</v>
      </c>
      <c r="K9" s="699">
        <v>17</v>
      </c>
      <c r="L9" s="699">
        <v>18</v>
      </c>
      <c r="M9" s="699">
        <v>17</v>
      </c>
      <c r="N9" s="700">
        <v>18</v>
      </c>
      <c r="O9" s="700">
        <v>18</v>
      </c>
      <c r="P9" s="700">
        <v>32</v>
      </c>
      <c r="Q9" s="700">
        <v>32</v>
      </c>
      <c r="R9" s="700">
        <v>35</v>
      </c>
      <c r="S9" s="700">
        <v>34</v>
      </c>
      <c r="T9" s="700"/>
      <c r="U9" s="700"/>
      <c r="V9" s="701" t="s">
        <v>596</v>
      </c>
      <c r="W9" s="702" t="s">
        <v>596</v>
      </c>
      <c r="X9" s="42"/>
    </row>
    <row r="10" spans="1:24" ht="13.5" thickBot="1">
      <c r="A10" s="703" t="s">
        <v>597</v>
      </c>
      <c r="B10" s="704"/>
      <c r="C10" s="705">
        <v>101</v>
      </c>
      <c r="D10" s="706">
        <v>104</v>
      </c>
      <c r="E10" s="707"/>
      <c r="F10" s="708">
        <v>11.5</v>
      </c>
      <c r="G10" s="709">
        <v>11</v>
      </c>
      <c r="H10" s="404">
        <v>11</v>
      </c>
      <c r="I10" s="710"/>
      <c r="J10" s="708">
        <v>13</v>
      </c>
      <c r="K10" s="711">
        <v>14.5</v>
      </c>
      <c r="L10" s="712">
        <v>15</v>
      </c>
      <c r="M10" s="712">
        <v>14.5</v>
      </c>
      <c r="N10" s="711">
        <v>15.5</v>
      </c>
      <c r="O10" s="711">
        <v>15.5</v>
      </c>
      <c r="P10" s="711">
        <v>26.5</v>
      </c>
      <c r="Q10" s="711">
        <v>18.32</v>
      </c>
      <c r="R10" s="711">
        <v>19.47</v>
      </c>
      <c r="S10" s="711">
        <v>19.03</v>
      </c>
      <c r="T10" s="711"/>
      <c r="U10" s="708"/>
      <c r="V10" s="713"/>
      <c r="W10" s="714" t="s">
        <v>596</v>
      </c>
      <c r="X10" s="42"/>
    </row>
    <row r="11" spans="1:24" ht="12.75">
      <c r="A11" s="715" t="s">
        <v>598</v>
      </c>
      <c r="B11" s="716" t="s">
        <v>599</v>
      </c>
      <c r="C11" s="717">
        <v>37915</v>
      </c>
      <c r="D11" s="718">
        <v>39774</v>
      </c>
      <c r="E11" s="719" t="s">
        <v>600</v>
      </c>
      <c r="F11" s="720">
        <v>7073</v>
      </c>
      <c r="G11" s="721">
        <v>7780</v>
      </c>
      <c r="H11" s="722">
        <v>8681</v>
      </c>
      <c r="I11" s="723" t="s">
        <v>596</v>
      </c>
      <c r="J11" s="724">
        <v>8535</v>
      </c>
      <c r="K11" s="725">
        <v>8542</v>
      </c>
      <c r="L11" s="726">
        <v>8552</v>
      </c>
      <c r="M11" s="726">
        <v>8552</v>
      </c>
      <c r="N11" s="725">
        <v>8552</v>
      </c>
      <c r="O11" s="725">
        <v>8552</v>
      </c>
      <c r="P11" s="727">
        <v>8552</v>
      </c>
      <c r="Q11" s="727">
        <v>8747</v>
      </c>
      <c r="R11" s="727">
        <v>8757</v>
      </c>
      <c r="S11" s="727">
        <v>12164</v>
      </c>
      <c r="T11" s="727"/>
      <c r="U11" s="720"/>
      <c r="V11" s="728" t="s">
        <v>596</v>
      </c>
      <c r="W11" s="729" t="s">
        <v>596</v>
      </c>
      <c r="X11" s="42"/>
    </row>
    <row r="12" spans="1:24" ht="12.75">
      <c r="A12" s="730" t="s">
        <v>601</v>
      </c>
      <c r="B12" s="731" t="s">
        <v>602</v>
      </c>
      <c r="C12" s="732">
        <v>-16164</v>
      </c>
      <c r="D12" s="733">
        <v>-17825</v>
      </c>
      <c r="E12" s="719" t="s">
        <v>603</v>
      </c>
      <c r="F12" s="720">
        <v>-5520</v>
      </c>
      <c r="G12" s="721">
        <v>-6152</v>
      </c>
      <c r="H12" s="420">
        <v>-6977</v>
      </c>
      <c r="I12" s="729" t="s">
        <v>596</v>
      </c>
      <c r="J12" s="734">
        <v>-6864</v>
      </c>
      <c r="K12" s="735">
        <v>-6904</v>
      </c>
      <c r="L12" s="736">
        <v>-6946</v>
      </c>
      <c r="M12" s="736">
        <v>-6979</v>
      </c>
      <c r="N12" s="725">
        <v>-6979</v>
      </c>
      <c r="O12" s="725">
        <v>-6979</v>
      </c>
      <c r="P12" s="727">
        <v>-6979</v>
      </c>
      <c r="Q12" s="727">
        <v>-7306</v>
      </c>
      <c r="R12" s="727">
        <v>-7349</v>
      </c>
      <c r="S12" s="727">
        <v>-10801</v>
      </c>
      <c r="T12" s="727"/>
      <c r="U12" s="720"/>
      <c r="V12" s="728" t="s">
        <v>596</v>
      </c>
      <c r="W12" s="729" t="s">
        <v>596</v>
      </c>
      <c r="X12" s="42"/>
    </row>
    <row r="13" spans="1:24" ht="12.75">
      <c r="A13" s="730" t="s">
        <v>604</v>
      </c>
      <c r="B13" s="731" t="s">
        <v>605</v>
      </c>
      <c r="C13" s="732">
        <v>604</v>
      </c>
      <c r="D13" s="733">
        <v>619</v>
      </c>
      <c r="E13" s="719" t="s">
        <v>606</v>
      </c>
      <c r="F13" s="720">
        <v>69</v>
      </c>
      <c r="G13" s="721">
        <v>36</v>
      </c>
      <c r="H13" s="420">
        <v>1</v>
      </c>
      <c r="I13" s="729" t="s">
        <v>596</v>
      </c>
      <c r="J13" s="734">
        <v>1</v>
      </c>
      <c r="K13" s="735">
        <v>1</v>
      </c>
      <c r="L13" s="736">
        <v>0.8</v>
      </c>
      <c r="M13" s="736">
        <v>1</v>
      </c>
      <c r="N13" s="725">
        <v>1</v>
      </c>
      <c r="O13" s="725">
        <v>1</v>
      </c>
      <c r="P13" s="727">
        <v>328</v>
      </c>
      <c r="Q13" s="727">
        <v>381</v>
      </c>
      <c r="R13" s="727">
        <v>381</v>
      </c>
      <c r="S13" s="727">
        <v>381</v>
      </c>
      <c r="T13" s="727"/>
      <c r="U13" s="720"/>
      <c r="V13" s="728" t="s">
        <v>596</v>
      </c>
      <c r="W13" s="729" t="s">
        <v>596</v>
      </c>
      <c r="X13" s="42"/>
    </row>
    <row r="14" spans="1:24" ht="12.75">
      <c r="A14" s="730" t="s">
        <v>607</v>
      </c>
      <c r="B14" s="731" t="s">
        <v>608</v>
      </c>
      <c r="C14" s="732">
        <v>221</v>
      </c>
      <c r="D14" s="733">
        <v>610</v>
      </c>
      <c r="E14" s="719" t="s">
        <v>596</v>
      </c>
      <c r="F14" s="720">
        <v>715</v>
      </c>
      <c r="G14" s="721">
        <v>505</v>
      </c>
      <c r="H14" s="420">
        <v>502</v>
      </c>
      <c r="I14" s="729" t="s">
        <v>596</v>
      </c>
      <c r="J14" s="734">
        <v>6741</v>
      </c>
      <c r="K14" s="735">
        <v>6794</v>
      </c>
      <c r="L14" s="736">
        <v>7238</v>
      </c>
      <c r="M14" s="736">
        <v>7030</v>
      </c>
      <c r="N14" s="725">
        <v>5843</v>
      </c>
      <c r="O14" s="725">
        <v>5754</v>
      </c>
      <c r="P14" s="727">
        <v>5823</v>
      </c>
      <c r="Q14" s="727">
        <v>4788</v>
      </c>
      <c r="R14" s="727">
        <v>3827</v>
      </c>
      <c r="S14" s="727">
        <v>2819</v>
      </c>
      <c r="T14" s="727"/>
      <c r="U14" s="720"/>
      <c r="V14" s="728" t="s">
        <v>596</v>
      </c>
      <c r="W14" s="729" t="s">
        <v>596</v>
      </c>
      <c r="X14" s="42"/>
    </row>
    <row r="15" spans="1:24" ht="13.5" thickBot="1">
      <c r="A15" s="689" t="s">
        <v>609</v>
      </c>
      <c r="B15" s="737" t="s">
        <v>692</v>
      </c>
      <c r="C15" s="738">
        <v>2021</v>
      </c>
      <c r="D15" s="739">
        <v>852</v>
      </c>
      <c r="E15" s="740" t="s">
        <v>611</v>
      </c>
      <c r="F15" s="741">
        <v>1007</v>
      </c>
      <c r="G15" s="436">
        <v>607</v>
      </c>
      <c r="H15" s="742">
        <v>561</v>
      </c>
      <c r="I15" s="743" t="s">
        <v>596</v>
      </c>
      <c r="J15" s="416">
        <v>668</v>
      </c>
      <c r="K15" s="744">
        <v>815</v>
      </c>
      <c r="L15" s="745">
        <v>972</v>
      </c>
      <c r="M15" s="745">
        <v>953</v>
      </c>
      <c r="N15" s="744">
        <v>1004</v>
      </c>
      <c r="O15" s="744">
        <v>2068</v>
      </c>
      <c r="P15" s="746">
        <v>1079</v>
      </c>
      <c r="Q15" s="746">
        <v>1252</v>
      </c>
      <c r="R15" s="746">
        <v>3241</v>
      </c>
      <c r="S15" s="746">
        <v>2308</v>
      </c>
      <c r="T15" s="746"/>
      <c r="U15" s="746"/>
      <c r="V15" s="747" t="s">
        <v>596</v>
      </c>
      <c r="W15" s="702" t="s">
        <v>596</v>
      </c>
      <c r="X15" s="42"/>
    </row>
    <row r="16" spans="1:24" ht="13.5" thickBot="1">
      <c r="A16" s="748" t="s">
        <v>612</v>
      </c>
      <c r="B16" s="749"/>
      <c r="C16" s="750">
        <v>24618</v>
      </c>
      <c r="D16" s="751">
        <v>24087</v>
      </c>
      <c r="E16" s="752"/>
      <c r="F16" s="753">
        <v>3344</v>
      </c>
      <c r="G16" s="754">
        <v>2776</v>
      </c>
      <c r="H16" s="755">
        <v>2768</v>
      </c>
      <c r="I16" s="756" t="s">
        <v>596</v>
      </c>
      <c r="J16" s="757">
        <f>SUM(J11:J15)</f>
        <v>9081</v>
      </c>
      <c r="K16" s="758">
        <f>SUM(K11:K15)</f>
        <v>9248</v>
      </c>
      <c r="L16" s="759">
        <f>SUM(L11:L15)</f>
        <v>9816.8</v>
      </c>
      <c r="M16" s="759">
        <f>SUM(M9:M15)</f>
        <v>9588.5</v>
      </c>
      <c r="N16" s="760">
        <f>SUM(N9:N15)</f>
        <v>8454.5</v>
      </c>
      <c r="O16" s="760">
        <f>SUM(O9:O15)</f>
        <v>9429.5</v>
      </c>
      <c r="P16" s="761">
        <f aca="true" t="shared" si="0" ref="P16:U16">SUM(P11:P15)</f>
        <v>8803</v>
      </c>
      <c r="Q16" s="761">
        <f t="shared" si="0"/>
        <v>7862</v>
      </c>
      <c r="R16" s="761">
        <f t="shared" si="0"/>
        <v>8857</v>
      </c>
      <c r="S16" s="761">
        <f t="shared" si="0"/>
        <v>6871</v>
      </c>
      <c r="T16" s="761">
        <f t="shared" si="0"/>
        <v>0</v>
      </c>
      <c r="U16" s="753">
        <f t="shared" si="0"/>
        <v>0</v>
      </c>
      <c r="V16" s="762" t="s">
        <v>596</v>
      </c>
      <c r="W16" s="756" t="s">
        <v>596</v>
      </c>
      <c r="X16" s="42"/>
    </row>
    <row r="17" spans="1:24" ht="12.75">
      <c r="A17" s="689" t="s">
        <v>613</v>
      </c>
      <c r="B17" s="716" t="s">
        <v>614</v>
      </c>
      <c r="C17" s="717">
        <v>7043</v>
      </c>
      <c r="D17" s="718">
        <v>7240</v>
      </c>
      <c r="E17" s="740">
        <v>401</v>
      </c>
      <c r="F17" s="741">
        <v>1553</v>
      </c>
      <c r="G17" s="436">
        <v>1628</v>
      </c>
      <c r="H17" s="722">
        <v>1704</v>
      </c>
      <c r="I17" s="723" t="s">
        <v>596</v>
      </c>
      <c r="J17" s="416">
        <v>1671</v>
      </c>
      <c r="K17" s="744">
        <v>1638</v>
      </c>
      <c r="L17" s="745">
        <v>1605</v>
      </c>
      <c r="M17" s="745">
        <v>1573</v>
      </c>
      <c r="N17" s="744">
        <v>1540</v>
      </c>
      <c r="O17" s="744">
        <v>1507</v>
      </c>
      <c r="P17" s="746">
        <v>1507</v>
      </c>
      <c r="Q17" s="746">
        <v>1441</v>
      </c>
      <c r="R17" s="746">
        <v>1408</v>
      </c>
      <c r="S17" s="746">
        <v>1375</v>
      </c>
      <c r="T17" s="746"/>
      <c r="U17" s="746"/>
      <c r="V17" s="747" t="s">
        <v>596</v>
      </c>
      <c r="W17" s="702" t="s">
        <v>596</v>
      </c>
      <c r="X17" s="42"/>
    </row>
    <row r="18" spans="1:24" ht="12.75">
      <c r="A18" s="730" t="s">
        <v>615</v>
      </c>
      <c r="B18" s="731" t="s">
        <v>616</v>
      </c>
      <c r="C18" s="732">
        <v>1001</v>
      </c>
      <c r="D18" s="733">
        <v>820</v>
      </c>
      <c r="E18" s="719" t="s">
        <v>617</v>
      </c>
      <c r="F18" s="720">
        <v>49</v>
      </c>
      <c r="G18" s="721">
        <v>183</v>
      </c>
      <c r="H18" s="420">
        <v>155</v>
      </c>
      <c r="I18" s="729" t="s">
        <v>596</v>
      </c>
      <c r="J18" s="724">
        <v>188</v>
      </c>
      <c r="K18" s="725">
        <v>222</v>
      </c>
      <c r="L18" s="726">
        <v>255</v>
      </c>
      <c r="M18" s="726">
        <v>289</v>
      </c>
      <c r="N18" s="725">
        <v>323</v>
      </c>
      <c r="O18" s="725">
        <v>443</v>
      </c>
      <c r="P18" s="727">
        <v>421</v>
      </c>
      <c r="Q18" s="727">
        <v>553</v>
      </c>
      <c r="R18" s="727">
        <v>620</v>
      </c>
      <c r="S18" s="727">
        <v>654</v>
      </c>
      <c r="T18" s="727"/>
      <c r="U18" s="720"/>
      <c r="V18" s="728" t="s">
        <v>596</v>
      </c>
      <c r="W18" s="729" t="s">
        <v>596</v>
      </c>
      <c r="X18" s="42"/>
    </row>
    <row r="19" spans="1:24" ht="12.75">
      <c r="A19" s="730" t="s">
        <v>618</v>
      </c>
      <c r="B19" s="731" t="s">
        <v>693</v>
      </c>
      <c r="C19" s="732">
        <v>14718</v>
      </c>
      <c r="D19" s="733">
        <v>14718</v>
      </c>
      <c r="E19" s="719" t="s">
        <v>596</v>
      </c>
      <c r="F19" s="720">
        <v>0</v>
      </c>
      <c r="G19" s="721">
        <v>0</v>
      </c>
      <c r="H19" s="420">
        <v>0</v>
      </c>
      <c r="I19" s="729" t="s">
        <v>596</v>
      </c>
      <c r="J19" s="734">
        <v>0</v>
      </c>
      <c r="K19" s="735">
        <v>0</v>
      </c>
      <c r="L19" s="736">
        <v>0</v>
      </c>
      <c r="M19" s="736">
        <v>0</v>
      </c>
      <c r="N19" s="725">
        <v>0</v>
      </c>
      <c r="O19" s="725">
        <v>0</v>
      </c>
      <c r="P19" s="727">
        <v>0</v>
      </c>
      <c r="Q19" s="727">
        <v>0</v>
      </c>
      <c r="R19" s="727">
        <v>0</v>
      </c>
      <c r="S19" s="727">
        <v>0</v>
      </c>
      <c r="T19" s="727"/>
      <c r="U19" s="720"/>
      <c r="V19" s="728" t="s">
        <v>596</v>
      </c>
      <c r="W19" s="729" t="s">
        <v>596</v>
      </c>
      <c r="X19" s="42"/>
    </row>
    <row r="20" spans="1:24" ht="12.75">
      <c r="A20" s="730" t="s">
        <v>620</v>
      </c>
      <c r="B20" s="731" t="s">
        <v>694</v>
      </c>
      <c r="C20" s="732">
        <v>1758</v>
      </c>
      <c r="D20" s="733">
        <v>1762</v>
      </c>
      <c r="E20" s="719" t="s">
        <v>596</v>
      </c>
      <c r="F20" s="720">
        <v>1695</v>
      </c>
      <c r="G20" s="721">
        <v>931</v>
      </c>
      <c r="H20" s="420">
        <v>823</v>
      </c>
      <c r="I20" s="729" t="s">
        <v>596</v>
      </c>
      <c r="J20" s="734">
        <v>710</v>
      </c>
      <c r="K20" s="735">
        <v>723</v>
      </c>
      <c r="L20" s="736">
        <v>7925</v>
      </c>
      <c r="M20" s="736">
        <v>7746</v>
      </c>
      <c r="N20" s="725">
        <v>6749</v>
      </c>
      <c r="O20" s="725">
        <v>6744</v>
      </c>
      <c r="P20" s="727">
        <v>74</v>
      </c>
      <c r="Q20" s="727">
        <v>7205</v>
      </c>
      <c r="R20" s="727">
        <v>5318</v>
      </c>
      <c r="S20" s="727">
        <v>4024</v>
      </c>
      <c r="T20" s="727"/>
      <c r="U20" s="720"/>
      <c r="V20" s="728" t="s">
        <v>596</v>
      </c>
      <c r="W20" s="729" t="s">
        <v>596</v>
      </c>
      <c r="X20" s="42"/>
    </row>
    <row r="21" spans="1:24" ht="13.5" thickBot="1">
      <c r="A21" s="703" t="s">
        <v>622</v>
      </c>
      <c r="B21" s="763" t="s">
        <v>623</v>
      </c>
      <c r="C21" s="764">
        <v>0</v>
      </c>
      <c r="D21" s="765">
        <v>0</v>
      </c>
      <c r="E21" s="766" t="s">
        <v>596</v>
      </c>
      <c r="F21" s="720">
        <v>0</v>
      </c>
      <c r="G21" s="721">
        <v>0</v>
      </c>
      <c r="H21" s="767">
        <v>0</v>
      </c>
      <c r="I21" s="714" t="s">
        <v>596</v>
      </c>
      <c r="J21" s="734">
        <v>0</v>
      </c>
      <c r="K21" s="735">
        <v>0</v>
      </c>
      <c r="L21" s="736">
        <v>0</v>
      </c>
      <c r="M21" s="736">
        <v>0</v>
      </c>
      <c r="N21" s="725">
        <v>0</v>
      </c>
      <c r="O21" s="725">
        <v>0</v>
      </c>
      <c r="P21" s="727">
        <v>0</v>
      </c>
      <c r="Q21" s="727">
        <v>0</v>
      </c>
      <c r="R21" s="727">
        <v>0</v>
      </c>
      <c r="S21" s="727">
        <v>0</v>
      </c>
      <c r="T21" s="727"/>
      <c r="U21" s="720"/>
      <c r="V21" s="768" t="s">
        <v>596</v>
      </c>
      <c r="W21" s="743" t="s">
        <v>596</v>
      </c>
      <c r="X21" s="42"/>
    </row>
    <row r="22" spans="1:24" ht="14.25">
      <c r="A22" s="769" t="s">
        <v>624</v>
      </c>
      <c r="B22" s="716" t="s">
        <v>625</v>
      </c>
      <c r="C22" s="717">
        <v>12472</v>
      </c>
      <c r="D22" s="717">
        <v>13728</v>
      </c>
      <c r="E22" s="646" t="s">
        <v>596</v>
      </c>
      <c r="F22" s="770">
        <v>6570</v>
      </c>
      <c r="G22" s="771">
        <v>7023</v>
      </c>
      <c r="H22" s="722">
        <v>6660</v>
      </c>
      <c r="I22" s="772">
        <v>11758</v>
      </c>
      <c r="J22" s="773">
        <v>560</v>
      </c>
      <c r="K22" s="774">
        <v>560</v>
      </c>
      <c r="L22" s="775">
        <v>560</v>
      </c>
      <c r="M22" s="775">
        <v>560</v>
      </c>
      <c r="N22" s="775">
        <v>560</v>
      </c>
      <c r="O22" s="775">
        <v>560</v>
      </c>
      <c r="P22" s="775">
        <v>0</v>
      </c>
      <c r="Q22" s="775">
        <v>1095</v>
      </c>
      <c r="R22" s="775">
        <v>2922</v>
      </c>
      <c r="S22" s="775">
        <v>1095</v>
      </c>
      <c r="T22" s="775"/>
      <c r="U22" s="770"/>
      <c r="V22" s="776">
        <f aca="true" t="shared" si="1" ref="V22:V40">SUM(J22:U22)</f>
        <v>8472</v>
      </c>
      <c r="W22" s="777">
        <f>IF(I22&lt;&gt;0,+V22/I22*100,"   ???")</f>
        <v>72.05307025004252</v>
      </c>
      <c r="X22" s="42"/>
    </row>
    <row r="23" spans="1:24" ht="14.25">
      <c r="A23" s="730" t="s">
        <v>626</v>
      </c>
      <c r="B23" s="731" t="s">
        <v>627</v>
      </c>
      <c r="C23" s="732">
        <v>0</v>
      </c>
      <c r="D23" s="732">
        <v>0</v>
      </c>
      <c r="E23" s="647" t="s">
        <v>596</v>
      </c>
      <c r="F23" s="720">
        <v>200</v>
      </c>
      <c r="G23" s="721">
        <v>295</v>
      </c>
      <c r="H23" s="420">
        <v>0</v>
      </c>
      <c r="I23" s="778">
        <v>0</v>
      </c>
      <c r="J23" s="779">
        <v>0</v>
      </c>
      <c r="K23" s="780">
        <v>0</v>
      </c>
      <c r="L23" s="727">
        <v>0</v>
      </c>
      <c r="M23" s="727"/>
      <c r="N23" s="727">
        <v>0</v>
      </c>
      <c r="O23" s="727">
        <v>0</v>
      </c>
      <c r="P23" s="727">
        <v>0</v>
      </c>
      <c r="Q23" s="727">
        <v>0</v>
      </c>
      <c r="R23" s="727">
        <v>0</v>
      </c>
      <c r="S23" s="727"/>
      <c r="T23" s="727"/>
      <c r="U23" s="720"/>
      <c r="V23" s="781">
        <f t="shared" si="1"/>
        <v>0</v>
      </c>
      <c r="W23" s="782">
        <v>0</v>
      </c>
      <c r="X23" s="42"/>
    </row>
    <row r="24" spans="1:24" ht="15" thickBot="1">
      <c r="A24" s="703" t="s">
        <v>628</v>
      </c>
      <c r="B24" s="763" t="s">
        <v>627</v>
      </c>
      <c r="C24" s="764">
        <v>0</v>
      </c>
      <c r="D24" s="764">
        <v>1215</v>
      </c>
      <c r="E24" s="648">
        <v>672</v>
      </c>
      <c r="F24" s="741">
        <v>6570</v>
      </c>
      <c r="G24" s="479">
        <v>6728</v>
      </c>
      <c r="H24" s="767">
        <v>6660</v>
      </c>
      <c r="I24" s="783">
        <v>11758</v>
      </c>
      <c r="J24" s="482">
        <v>560</v>
      </c>
      <c r="K24" s="784">
        <v>560</v>
      </c>
      <c r="L24" s="746">
        <v>560</v>
      </c>
      <c r="M24" s="746">
        <v>560</v>
      </c>
      <c r="N24" s="746">
        <v>560</v>
      </c>
      <c r="O24" s="746">
        <v>560</v>
      </c>
      <c r="P24" s="746">
        <v>0</v>
      </c>
      <c r="Q24" s="746">
        <v>1095</v>
      </c>
      <c r="R24" s="746">
        <v>2922</v>
      </c>
      <c r="S24" s="746">
        <v>1095</v>
      </c>
      <c r="T24" s="746"/>
      <c r="U24" s="746"/>
      <c r="V24" s="785">
        <f t="shared" si="1"/>
        <v>8472</v>
      </c>
      <c r="W24" s="786">
        <f aca="true" t="shared" si="2" ref="W24:W31">IF(I24&lt;&gt;0,+V24/I24*100,"   ???")</f>
        <v>72.05307025004252</v>
      </c>
      <c r="X24" s="42"/>
    </row>
    <row r="25" spans="1:24" ht="14.25">
      <c r="A25" s="715" t="s">
        <v>629</v>
      </c>
      <c r="B25" s="716" t="s">
        <v>630</v>
      </c>
      <c r="C25" s="717">
        <v>6341</v>
      </c>
      <c r="D25" s="717">
        <v>6960</v>
      </c>
      <c r="E25" s="646">
        <v>501</v>
      </c>
      <c r="F25" s="787">
        <v>336</v>
      </c>
      <c r="G25" s="788">
        <v>474</v>
      </c>
      <c r="H25" s="722">
        <v>464</v>
      </c>
      <c r="I25" s="789">
        <v>584</v>
      </c>
      <c r="J25" s="790">
        <v>26</v>
      </c>
      <c r="K25" s="774">
        <v>22</v>
      </c>
      <c r="L25" s="774">
        <v>48</v>
      </c>
      <c r="M25" s="774">
        <v>14</v>
      </c>
      <c r="N25" s="774">
        <v>44</v>
      </c>
      <c r="O25" s="774">
        <v>61</v>
      </c>
      <c r="P25" s="774">
        <v>62</v>
      </c>
      <c r="Q25" s="774">
        <v>75</v>
      </c>
      <c r="R25" s="774">
        <v>52</v>
      </c>
      <c r="S25" s="774">
        <v>45</v>
      </c>
      <c r="T25" s="774"/>
      <c r="U25" s="791"/>
      <c r="V25" s="792">
        <v>96</v>
      </c>
      <c r="W25" s="793">
        <f t="shared" si="2"/>
        <v>16.43835616438356</v>
      </c>
      <c r="X25" s="42"/>
    </row>
    <row r="26" spans="1:24" ht="14.25">
      <c r="A26" s="730" t="s">
        <v>631</v>
      </c>
      <c r="B26" s="731" t="s">
        <v>632</v>
      </c>
      <c r="C26" s="732">
        <v>1745</v>
      </c>
      <c r="D26" s="732">
        <v>2223</v>
      </c>
      <c r="E26" s="647">
        <v>502</v>
      </c>
      <c r="F26" s="794">
        <v>1154</v>
      </c>
      <c r="G26" s="720">
        <v>379</v>
      </c>
      <c r="H26" s="420">
        <v>704</v>
      </c>
      <c r="I26" s="795">
        <v>770</v>
      </c>
      <c r="J26" s="796">
        <v>92</v>
      </c>
      <c r="K26" s="727">
        <v>71</v>
      </c>
      <c r="L26" s="727">
        <v>164</v>
      </c>
      <c r="M26" s="727">
        <v>296</v>
      </c>
      <c r="N26" s="727">
        <v>26</v>
      </c>
      <c r="O26" s="727">
        <v>15</v>
      </c>
      <c r="P26" s="727">
        <v>44</v>
      </c>
      <c r="Q26" s="727">
        <v>14</v>
      </c>
      <c r="R26" s="727">
        <v>14</v>
      </c>
      <c r="S26" s="727">
        <v>20</v>
      </c>
      <c r="T26" s="727"/>
      <c r="U26" s="794"/>
      <c r="V26" s="792">
        <f t="shared" si="1"/>
        <v>756</v>
      </c>
      <c r="W26" s="782">
        <f t="shared" si="2"/>
        <v>98.18181818181819</v>
      </c>
      <c r="X26" s="42"/>
    </row>
    <row r="27" spans="1:24" ht="14.25">
      <c r="A27" s="730" t="s">
        <v>633</v>
      </c>
      <c r="B27" s="731" t="s">
        <v>634</v>
      </c>
      <c r="C27" s="732">
        <v>0</v>
      </c>
      <c r="D27" s="732">
        <v>0</v>
      </c>
      <c r="E27" s="647">
        <v>544</v>
      </c>
      <c r="F27" s="794">
        <v>21</v>
      </c>
      <c r="G27" s="720">
        <v>29</v>
      </c>
      <c r="H27" s="420">
        <v>5</v>
      </c>
      <c r="I27" s="795">
        <v>0</v>
      </c>
      <c r="J27" s="796">
        <v>0</v>
      </c>
      <c r="K27" s="727">
        <v>0</v>
      </c>
      <c r="L27" s="727">
        <v>0</v>
      </c>
      <c r="M27" s="727">
        <v>0</v>
      </c>
      <c r="N27" s="727">
        <v>0</v>
      </c>
      <c r="O27" s="727">
        <v>0</v>
      </c>
      <c r="P27" s="727">
        <v>4</v>
      </c>
      <c r="Q27" s="727">
        <v>73</v>
      </c>
      <c r="R27" s="727">
        <v>7</v>
      </c>
      <c r="S27" s="727">
        <v>1</v>
      </c>
      <c r="T27" s="727"/>
      <c r="U27" s="794"/>
      <c r="V27" s="792">
        <f t="shared" si="1"/>
        <v>85</v>
      </c>
      <c r="W27" s="782" t="str">
        <f t="shared" si="2"/>
        <v>   ???</v>
      </c>
      <c r="X27" s="42"/>
    </row>
    <row r="28" spans="1:24" ht="14.25">
      <c r="A28" s="730" t="s">
        <v>635</v>
      </c>
      <c r="B28" s="731" t="s">
        <v>636</v>
      </c>
      <c r="C28" s="732">
        <v>428</v>
      </c>
      <c r="D28" s="732">
        <v>253</v>
      </c>
      <c r="E28" s="647">
        <v>511</v>
      </c>
      <c r="F28" s="794">
        <v>96</v>
      </c>
      <c r="G28" s="720">
        <v>370</v>
      </c>
      <c r="H28" s="420">
        <v>129</v>
      </c>
      <c r="I28" s="795">
        <v>270</v>
      </c>
      <c r="J28" s="796">
        <v>16</v>
      </c>
      <c r="K28" s="727">
        <v>2</v>
      </c>
      <c r="L28" s="727">
        <v>25</v>
      </c>
      <c r="M28" s="727">
        <v>10</v>
      </c>
      <c r="N28" s="727">
        <v>1</v>
      </c>
      <c r="O28" s="727">
        <v>37</v>
      </c>
      <c r="P28" s="727">
        <v>77</v>
      </c>
      <c r="Q28" s="727">
        <v>9</v>
      </c>
      <c r="R28" s="727">
        <v>23</v>
      </c>
      <c r="S28" s="727">
        <v>40</v>
      </c>
      <c r="T28" s="727"/>
      <c r="U28" s="794"/>
      <c r="V28" s="792">
        <f t="shared" si="1"/>
        <v>240</v>
      </c>
      <c r="W28" s="782">
        <f t="shared" si="2"/>
        <v>88.88888888888889</v>
      </c>
      <c r="X28" s="42"/>
    </row>
    <row r="29" spans="1:24" ht="14.25">
      <c r="A29" s="730" t="s">
        <v>637</v>
      </c>
      <c r="B29" s="731" t="s">
        <v>638</v>
      </c>
      <c r="C29" s="732">
        <v>1057</v>
      </c>
      <c r="D29" s="732">
        <v>1451</v>
      </c>
      <c r="E29" s="647">
        <v>518</v>
      </c>
      <c r="F29" s="794">
        <v>1024</v>
      </c>
      <c r="G29" s="720">
        <v>1249</v>
      </c>
      <c r="H29" s="420">
        <v>998</v>
      </c>
      <c r="I29" s="795">
        <v>3315</v>
      </c>
      <c r="J29" s="796">
        <v>62</v>
      </c>
      <c r="K29" s="727">
        <v>65</v>
      </c>
      <c r="L29" s="727">
        <v>64</v>
      </c>
      <c r="M29" s="727">
        <v>72</v>
      </c>
      <c r="N29" s="727">
        <v>51</v>
      </c>
      <c r="O29" s="727">
        <v>82</v>
      </c>
      <c r="P29" s="727">
        <v>363</v>
      </c>
      <c r="Q29" s="727">
        <v>79</v>
      </c>
      <c r="R29" s="727">
        <v>450</v>
      </c>
      <c r="S29" s="727">
        <v>1198</v>
      </c>
      <c r="T29" s="727"/>
      <c r="U29" s="794"/>
      <c r="V29" s="792">
        <f t="shared" si="1"/>
        <v>2486</v>
      </c>
      <c r="W29" s="782">
        <f t="shared" si="2"/>
        <v>74.99245852187029</v>
      </c>
      <c r="X29" s="42"/>
    </row>
    <row r="30" spans="1:24" ht="14.25">
      <c r="A30" s="730" t="s">
        <v>639</v>
      </c>
      <c r="B30" s="663" t="s">
        <v>640</v>
      </c>
      <c r="C30" s="732">
        <v>10408</v>
      </c>
      <c r="D30" s="732">
        <v>11792</v>
      </c>
      <c r="E30" s="647">
        <v>521</v>
      </c>
      <c r="F30" s="794">
        <v>2632</v>
      </c>
      <c r="G30" s="720">
        <v>2854</v>
      </c>
      <c r="H30" s="420">
        <v>2768</v>
      </c>
      <c r="I30" s="795">
        <v>4645</v>
      </c>
      <c r="J30" s="797">
        <v>224</v>
      </c>
      <c r="K30" s="727">
        <v>248</v>
      </c>
      <c r="L30" s="727">
        <v>293</v>
      </c>
      <c r="M30" s="727">
        <v>267</v>
      </c>
      <c r="N30" s="727">
        <v>322</v>
      </c>
      <c r="O30" s="727">
        <v>326</v>
      </c>
      <c r="P30" s="727">
        <v>536</v>
      </c>
      <c r="Q30" s="727">
        <v>525</v>
      </c>
      <c r="R30" s="727">
        <v>540</v>
      </c>
      <c r="S30" s="727">
        <v>467</v>
      </c>
      <c r="T30" s="727"/>
      <c r="U30" s="794"/>
      <c r="V30" s="792">
        <f t="shared" si="1"/>
        <v>3748</v>
      </c>
      <c r="W30" s="782">
        <f t="shared" si="2"/>
        <v>80.68891280947254</v>
      </c>
      <c r="X30" s="42"/>
    </row>
    <row r="31" spans="1:24" ht="14.25">
      <c r="A31" s="730" t="s">
        <v>641</v>
      </c>
      <c r="B31" s="663" t="s">
        <v>642</v>
      </c>
      <c r="C31" s="732">
        <v>3640</v>
      </c>
      <c r="D31" s="732">
        <v>4174</v>
      </c>
      <c r="E31" s="647" t="s">
        <v>643</v>
      </c>
      <c r="F31" s="794">
        <v>939</v>
      </c>
      <c r="G31" s="720">
        <v>1053</v>
      </c>
      <c r="H31" s="420">
        <v>1034</v>
      </c>
      <c r="I31" s="795">
        <v>1766</v>
      </c>
      <c r="J31" s="797">
        <v>84</v>
      </c>
      <c r="K31" s="727">
        <v>92</v>
      </c>
      <c r="L31" s="727">
        <v>105</v>
      </c>
      <c r="M31" s="727">
        <v>93</v>
      </c>
      <c r="N31" s="727">
        <v>97</v>
      </c>
      <c r="O31" s="727">
        <v>97</v>
      </c>
      <c r="P31" s="727">
        <v>171</v>
      </c>
      <c r="Q31" s="727">
        <v>150</v>
      </c>
      <c r="R31" s="727">
        <v>165</v>
      </c>
      <c r="S31" s="727">
        <v>171</v>
      </c>
      <c r="T31" s="727"/>
      <c r="U31" s="794"/>
      <c r="V31" s="792">
        <f t="shared" si="1"/>
        <v>1225</v>
      </c>
      <c r="W31" s="782">
        <f t="shared" si="2"/>
        <v>69.36579841449604</v>
      </c>
      <c r="X31" s="42"/>
    </row>
    <row r="32" spans="1:24" ht="14.25">
      <c r="A32" s="730" t="s">
        <v>644</v>
      </c>
      <c r="B32" s="731" t="s">
        <v>645</v>
      </c>
      <c r="C32" s="732">
        <v>0</v>
      </c>
      <c r="D32" s="732">
        <v>0</v>
      </c>
      <c r="E32" s="647">
        <v>557</v>
      </c>
      <c r="F32" s="794">
        <v>0</v>
      </c>
      <c r="G32" s="720">
        <v>0</v>
      </c>
      <c r="H32" s="420">
        <v>0</v>
      </c>
      <c r="I32" s="795">
        <v>0</v>
      </c>
      <c r="J32" s="796">
        <v>0</v>
      </c>
      <c r="K32" s="727">
        <v>0</v>
      </c>
      <c r="L32" s="727">
        <v>0</v>
      </c>
      <c r="M32" s="727">
        <v>0</v>
      </c>
      <c r="N32" s="727">
        <v>0</v>
      </c>
      <c r="O32" s="727">
        <v>0</v>
      </c>
      <c r="P32" s="727">
        <v>0</v>
      </c>
      <c r="Q32" s="727">
        <v>0</v>
      </c>
      <c r="R32" s="727">
        <v>0</v>
      </c>
      <c r="S32" s="727"/>
      <c r="T32" s="727"/>
      <c r="U32" s="794"/>
      <c r="V32" s="792">
        <f t="shared" si="1"/>
        <v>0</v>
      </c>
      <c r="W32" s="782">
        <v>0</v>
      </c>
      <c r="X32" s="42"/>
    </row>
    <row r="33" spans="1:24" ht="14.25">
      <c r="A33" s="730" t="s">
        <v>646</v>
      </c>
      <c r="B33" s="731" t="s">
        <v>647</v>
      </c>
      <c r="C33" s="732">
        <v>1711</v>
      </c>
      <c r="D33" s="732">
        <v>1801</v>
      </c>
      <c r="E33" s="647">
        <v>551</v>
      </c>
      <c r="F33" s="794">
        <v>154</v>
      </c>
      <c r="G33" s="720">
        <v>282</v>
      </c>
      <c r="H33" s="420">
        <v>336</v>
      </c>
      <c r="I33" s="795">
        <v>420</v>
      </c>
      <c r="J33" s="796">
        <v>32</v>
      </c>
      <c r="K33" s="727">
        <v>34</v>
      </c>
      <c r="L33" s="727">
        <v>33</v>
      </c>
      <c r="M33" s="727">
        <v>33</v>
      </c>
      <c r="N33" s="727">
        <v>33</v>
      </c>
      <c r="O33" s="727">
        <v>33</v>
      </c>
      <c r="P33" s="727">
        <v>33</v>
      </c>
      <c r="Q33" s="727">
        <v>41</v>
      </c>
      <c r="R33" s="727">
        <v>33</v>
      </c>
      <c r="S33" s="727">
        <v>44</v>
      </c>
      <c r="T33" s="727"/>
      <c r="U33" s="794"/>
      <c r="V33" s="792">
        <f t="shared" si="1"/>
        <v>349</v>
      </c>
      <c r="W33" s="782">
        <f>IF(I33&lt;&gt;0,+V33/I33*100,"   ???")</f>
        <v>83.0952380952381</v>
      </c>
      <c r="X33" s="42"/>
    </row>
    <row r="34" spans="1:24" ht="15" thickBot="1">
      <c r="A34" s="689" t="s">
        <v>648</v>
      </c>
      <c r="B34" s="737"/>
      <c r="C34" s="738">
        <v>569</v>
      </c>
      <c r="D34" s="738">
        <v>614</v>
      </c>
      <c r="E34" s="649" t="s">
        <v>649</v>
      </c>
      <c r="F34" s="798">
        <v>601</v>
      </c>
      <c r="G34" s="799">
        <v>550</v>
      </c>
      <c r="H34" s="742">
        <v>654</v>
      </c>
      <c r="I34" s="800">
        <v>460</v>
      </c>
      <c r="J34" s="801">
        <v>22</v>
      </c>
      <c r="K34" s="802">
        <v>16</v>
      </c>
      <c r="L34" s="802">
        <v>23</v>
      </c>
      <c r="M34" s="802">
        <v>11</v>
      </c>
      <c r="N34" s="802">
        <v>65</v>
      </c>
      <c r="O34" s="802">
        <v>92</v>
      </c>
      <c r="P34" s="802">
        <v>318</v>
      </c>
      <c r="Q34" s="802">
        <v>21</v>
      </c>
      <c r="R34" s="802">
        <v>86</v>
      </c>
      <c r="S34" s="802">
        <v>38</v>
      </c>
      <c r="T34" s="802"/>
      <c r="U34" s="803"/>
      <c r="V34" s="804">
        <f t="shared" si="1"/>
        <v>692</v>
      </c>
      <c r="W34" s="805">
        <f>IF(I34&lt;&gt;0,+V34/I34*100,"   ???")</f>
        <v>150.43478260869566</v>
      </c>
      <c r="X34" s="42"/>
    </row>
    <row r="35" spans="1:24" ht="15" thickBot="1">
      <c r="A35" s="806" t="s">
        <v>650</v>
      </c>
      <c r="B35" s="807" t="s">
        <v>651</v>
      </c>
      <c r="C35" s="808">
        <f>SUM(C25:C34)</f>
        <v>25899</v>
      </c>
      <c r="D35" s="808">
        <f>SUM(D25:D34)</f>
        <v>29268</v>
      </c>
      <c r="E35" s="809"/>
      <c r="F35" s="810">
        <v>6957</v>
      </c>
      <c r="G35" s="811">
        <v>7240</v>
      </c>
      <c r="H35" s="812">
        <v>7092</v>
      </c>
      <c r="I35" s="813">
        <v>12230</v>
      </c>
      <c r="J35" s="814">
        <f>SUM(J25:J34)</f>
        <v>558</v>
      </c>
      <c r="K35" s="815">
        <f>SUM(K25:K34)</f>
        <v>550</v>
      </c>
      <c r="L35" s="815">
        <f aca="true" t="shared" si="3" ref="L35:U35">SUM(L25:L34)</f>
        <v>755</v>
      </c>
      <c r="M35" s="816">
        <f t="shared" si="3"/>
        <v>796</v>
      </c>
      <c r="N35" s="815">
        <f t="shared" si="3"/>
        <v>639</v>
      </c>
      <c r="O35" s="815">
        <f t="shared" si="3"/>
        <v>743</v>
      </c>
      <c r="P35" s="815">
        <f t="shared" si="3"/>
        <v>1608</v>
      </c>
      <c r="Q35" s="815">
        <f t="shared" si="3"/>
        <v>987</v>
      </c>
      <c r="R35" s="815">
        <f t="shared" si="3"/>
        <v>1370</v>
      </c>
      <c r="S35" s="815">
        <f t="shared" si="3"/>
        <v>2024</v>
      </c>
      <c r="T35" s="815">
        <f t="shared" si="3"/>
        <v>0</v>
      </c>
      <c r="U35" s="815">
        <f t="shared" si="3"/>
        <v>0</v>
      </c>
      <c r="V35" s="817">
        <f>SUM(J35:U35)</f>
        <v>10030</v>
      </c>
      <c r="W35" s="818">
        <f>IF(I35&lt;&gt;0,+V35/I35*100,"   ???")</f>
        <v>82.01144726083402</v>
      </c>
      <c r="X35" s="42"/>
    </row>
    <row r="36" spans="1:24" ht="14.25">
      <c r="A36" s="715" t="s">
        <v>652</v>
      </c>
      <c r="B36" s="716" t="s">
        <v>653</v>
      </c>
      <c r="C36" s="717">
        <v>0</v>
      </c>
      <c r="D36" s="717">
        <v>0</v>
      </c>
      <c r="E36" s="646">
        <v>601</v>
      </c>
      <c r="F36" s="650">
        <v>0</v>
      </c>
      <c r="G36" s="651">
        <v>0</v>
      </c>
      <c r="H36" s="652">
        <v>0</v>
      </c>
      <c r="I36" s="772">
        <v>0</v>
      </c>
      <c r="J36" s="779">
        <v>0</v>
      </c>
      <c r="K36" s="727">
        <v>0</v>
      </c>
      <c r="L36" s="727">
        <v>0</v>
      </c>
      <c r="M36" s="727">
        <v>0</v>
      </c>
      <c r="N36" s="727">
        <v>0</v>
      </c>
      <c r="O36" s="727">
        <v>0</v>
      </c>
      <c r="P36" s="727">
        <v>2</v>
      </c>
      <c r="Q36" s="727">
        <v>0</v>
      </c>
      <c r="R36" s="727">
        <v>0</v>
      </c>
      <c r="S36" s="727"/>
      <c r="T36" s="727"/>
      <c r="U36" s="720"/>
      <c r="V36" s="819">
        <f t="shared" si="1"/>
        <v>2</v>
      </c>
      <c r="W36" s="793">
        <v>0</v>
      </c>
      <c r="X36" s="42"/>
    </row>
    <row r="37" spans="1:24" ht="14.25">
      <c r="A37" s="730" t="s">
        <v>654</v>
      </c>
      <c r="B37" s="731" t="s">
        <v>655</v>
      </c>
      <c r="C37" s="732">
        <v>1190</v>
      </c>
      <c r="D37" s="732">
        <v>1857</v>
      </c>
      <c r="E37" s="647">
        <v>602</v>
      </c>
      <c r="F37" s="653">
        <v>208</v>
      </c>
      <c r="G37" s="654">
        <v>330</v>
      </c>
      <c r="H37" s="655">
        <v>348</v>
      </c>
      <c r="I37" s="778">
        <v>254</v>
      </c>
      <c r="J37" s="779">
        <v>21</v>
      </c>
      <c r="K37" s="727">
        <v>20</v>
      </c>
      <c r="L37" s="727">
        <v>24</v>
      </c>
      <c r="M37" s="727">
        <v>9</v>
      </c>
      <c r="N37" s="727">
        <v>17</v>
      </c>
      <c r="O37" s="727">
        <v>20</v>
      </c>
      <c r="P37" s="727">
        <v>24</v>
      </c>
      <c r="Q37" s="727">
        <v>16</v>
      </c>
      <c r="R37" s="727">
        <v>43</v>
      </c>
      <c r="S37" s="727">
        <v>28</v>
      </c>
      <c r="T37" s="727"/>
      <c r="U37" s="720"/>
      <c r="V37" s="781">
        <f t="shared" si="1"/>
        <v>222</v>
      </c>
      <c r="W37" s="782">
        <f>IF(I37&lt;&gt;0,+V37/I37*100,"   ???")</f>
        <v>87.4015748031496</v>
      </c>
      <c r="X37" s="42"/>
    </row>
    <row r="38" spans="1:24" ht="14.25">
      <c r="A38" s="730" t="s">
        <v>656</v>
      </c>
      <c r="B38" s="731" t="s">
        <v>657</v>
      </c>
      <c r="C38" s="732">
        <v>0</v>
      </c>
      <c r="D38" s="732">
        <v>0</v>
      </c>
      <c r="E38" s="647">
        <v>604</v>
      </c>
      <c r="F38" s="653">
        <v>63</v>
      </c>
      <c r="G38" s="654">
        <v>65</v>
      </c>
      <c r="H38" s="655">
        <v>27</v>
      </c>
      <c r="I38" s="778">
        <v>0</v>
      </c>
      <c r="J38" s="779">
        <v>2</v>
      </c>
      <c r="K38" s="727">
        <v>2</v>
      </c>
      <c r="L38" s="727">
        <v>6</v>
      </c>
      <c r="M38" s="727">
        <v>0</v>
      </c>
      <c r="N38" s="727">
        <v>0</v>
      </c>
      <c r="O38" s="727">
        <v>2</v>
      </c>
      <c r="P38" s="727">
        <v>4</v>
      </c>
      <c r="Q38" s="727">
        <v>4</v>
      </c>
      <c r="R38" s="727">
        <v>6</v>
      </c>
      <c r="S38" s="727">
        <v>32</v>
      </c>
      <c r="T38" s="727"/>
      <c r="U38" s="720"/>
      <c r="V38" s="781">
        <f t="shared" si="1"/>
        <v>58</v>
      </c>
      <c r="W38" s="782" t="str">
        <f>IF(I38&lt;&gt;0,+V38/I38*100,"   ???")</f>
        <v>   ???</v>
      </c>
      <c r="X38" s="42"/>
    </row>
    <row r="39" spans="1:24" ht="14.25">
      <c r="A39" s="730" t="s">
        <v>658</v>
      </c>
      <c r="B39" s="731" t="s">
        <v>659</v>
      </c>
      <c r="C39" s="732">
        <v>12472</v>
      </c>
      <c r="D39" s="732">
        <v>13728</v>
      </c>
      <c r="E39" s="647" t="s">
        <v>660</v>
      </c>
      <c r="F39" s="653">
        <v>6570</v>
      </c>
      <c r="G39" s="654">
        <v>6728</v>
      </c>
      <c r="H39" s="655">
        <v>6660</v>
      </c>
      <c r="I39" s="778">
        <v>11758</v>
      </c>
      <c r="J39" s="820">
        <v>560</v>
      </c>
      <c r="K39" s="727">
        <v>560</v>
      </c>
      <c r="L39" s="727">
        <v>560</v>
      </c>
      <c r="M39" s="727">
        <v>560</v>
      </c>
      <c r="N39" s="727">
        <v>560</v>
      </c>
      <c r="O39" s="727">
        <v>1655</v>
      </c>
      <c r="P39" s="727">
        <v>0</v>
      </c>
      <c r="Q39" s="727">
        <v>1095</v>
      </c>
      <c r="R39" s="727">
        <v>2922</v>
      </c>
      <c r="S39" s="727">
        <v>1095</v>
      </c>
      <c r="T39" s="727"/>
      <c r="U39" s="720"/>
      <c r="V39" s="781">
        <f t="shared" si="1"/>
        <v>9567</v>
      </c>
      <c r="W39" s="782">
        <f>IF(I39&lt;&gt;0,+V39/I39*100,"   ???")</f>
        <v>81.36587855077394</v>
      </c>
      <c r="X39" s="42"/>
    </row>
    <row r="40" spans="1:24" ht="15" thickBot="1">
      <c r="A40" s="689" t="s">
        <v>661</v>
      </c>
      <c r="B40" s="737"/>
      <c r="C40" s="738">
        <v>12330</v>
      </c>
      <c r="D40" s="738">
        <v>13218</v>
      </c>
      <c r="E40" s="649" t="s">
        <v>662</v>
      </c>
      <c r="F40" s="656">
        <v>164</v>
      </c>
      <c r="G40" s="657">
        <v>161</v>
      </c>
      <c r="H40" s="658">
        <v>143</v>
      </c>
      <c r="I40" s="821">
        <v>235</v>
      </c>
      <c r="J40" s="822">
        <v>10</v>
      </c>
      <c r="K40" s="746">
        <v>2</v>
      </c>
      <c r="L40" s="746">
        <v>42</v>
      </c>
      <c r="M40" s="746">
        <v>4</v>
      </c>
      <c r="N40" s="746">
        <v>32</v>
      </c>
      <c r="O40" s="746">
        <v>14</v>
      </c>
      <c r="P40" s="746">
        <v>381</v>
      </c>
      <c r="Q40" s="746">
        <v>28</v>
      </c>
      <c r="R40" s="746">
        <v>112</v>
      </c>
      <c r="S40" s="746">
        <v>30</v>
      </c>
      <c r="T40" s="746"/>
      <c r="U40" s="746"/>
      <c r="V40" s="781">
        <f t="shared" si="1"/>
        <v>655</v>
      </c>
      <c r="W40" s="805">
        <f>IF(I40&lt;&gt;0,+V40/I40*100,"   ???")</f>
        <v>278.72340425531917</v>
      </c>
      <c r="X40" s="42"/>
    </row>
    <row r="41" spans="1:24" ht="15" thickBot="1">
      <c r="A41" s="806" t="s">
        <v>663</v>
      </c>
      <c r="B41" s="807" t="s">
        <v>664</v>
      </c>
      <c r="C41" s="808">
        <f>SUM(C36:C40)</f>
        <v>25992</v>
      </c>
      <c r="D41" s="808">
        <f>SUM(D36:D40)</f>
        <v>28803</v>
      </c>
      <c r="E41" s="809" t="s">
        <v>596</v>
      </c>
      <c r="F41" s="823">
        <v>7005</v>
      </c>
      <c r="G41" s="824">
        <v>7284</v>
      </c>
      <c r="H41" s="812">
        <v>7178</v>
      </c>
      <c r="I41" s="825">
        <v>12247</v>
      </c>
      <c r="J41" s="815">
        <f>SUM(J36:J40)</f>
        <v>593</v>
      </c>
      <c r="K41" s="815">
        <f>SUM(K36:K40)</f>
        <v>584</v>
      </c>
      <c r="L41" s="816">
        <f aca="true" t="shared" si="4" ref="L41:V41">SUM(L36:L40)</f>
        <v>632</v>
      </c>
      <c r="M41" s="816">
        <f t="shared" si="4"/>
        <v>573</v>
      </c>
      <c r="N41" s="815">
        <f t="shared" si="4"/>
        <v>609</v>
      </c>
      <c r="O41" s="815">
        <f t="shared" si="4"/>
        <v>1691</v>
      </c>
      <c r="P41" s="815">
        <f t="shared" si="4"/>
        <v>411</v>
      </c>
      <c r="Q41" s="815">
        <f t="shared" si="4"/>
        <v>1143</v>
      </c>
      <c r="R41" s="815">
        <f t="shared" si="4"/>
        <v>3083</v>
      </c>
      <c r="S41" s="815">
        <f t="shared" si="4"/>
        <v>1185</v>
      </c>
      <c r="T41" s="815">
        <f t="shared" si="4"/>
        <v>0</v>
      </c>
      <c r="U41" s="815">
        <f t="shared" si="4"/>
        <v>0</v>
      </c>
      <c r="V41" s="817">
        <f t="shared" si="4"/>
        <v>10504</v>
      </c>
      <c r="W41" s="818">
        <f>IF(I41&lt;&gt;0,+V41/I41*100,"   ???")</f>
        <v>85.76794316975585</v>
      </c>
      <c r="X41" s="42"/>
    </row>
    <row r="42" spans="1:24" ht="15" thickBot="1">
      <c r="A42" s="689"/>
      <c r="B42" s="826"/>
      <c r="C42" s="827"/>
      <c r="D42" s="827"/>
      <c r="E42" s="828"/>
      <c r="F42" s="829"/>
      <c r="G42" s="830"/>
      <c r="H42" s="831"/>
      <c r="I42" s="810"/>
      <c r="J42" s="594"/>
      <c r="K42" s="832"/>
      <c r="L42" s="833"/>
      <c r="M42" s="833"/>
      <c r="N42" s="832"/>
      <c r="O42" s="832"/>
      <c r="P42" s="832"/>
      <c r="Q42" s="832"/>
      <c r="R42" s="832"/>
      <c r="S42" s="832"/>
      <c r="T42" s="832"/>
      <c r="U42" s="639"/>
      <c r="V42" s="808"/>
      <c r="W42" s="834"/>
      <c r="X42" s="42"/>
    </row>
    <row r="43" spans="1:24" ht="15" thickBot="1">
      <c r="A43" s="835" t="s">
        <v>665</v>
      </c>
      <c r="B43" s="807" t="s">
        <v>627</v>
      </c>
      <c r="C43" s="808">
        <f>+C41-C39</f>
        <v>13520</v>
      </c>
      <c r="D43" s="808">
        <f>+D41-D39</f>
        <v>15075</v>
      </c>
      <c r="E43" s="809" t="s">
        <v>596</v>
      </c>
      <c r="F43" s="823">
        <v>435</v>
      </c>
      <c r="G43" s="824">
        <v>556</v>
      </c>
      <c r="H43" s="812">
        <v>518</v>
      </c>
      <c r="I43" s="813">
        <v>489</v>
      </c>
      <c r="J43" s="814">
        <v>33</v>
      </c>
      <c r="K43" s="815">
        <v>24</v>
      </c>
      <c r="L43" s="815">
        <f aca="true" t="shared" si="5" ref="L43:U43">+L41-L39</f>
        <v>72</v>
      </c>
      <c r="M43" s="815">
        <f t="shared" si="5"/>
        <v>13</v>
      </c>
      <c r="N43" s="815">
        <f t="shared" si="5"/>
        <v>49</v>
      </c>
      <c r="O43" s="815">
        <f t="shared" si="5"/>
        <v>36</v>
      </c>
      <c r="P43" s="815">
        <f t="shared" si="5"/>
        <v>411</v>
      </c>
      <c r="Q43" s="815">
        <f t="shared" si="5"/>
        <v>48</v>
      </c>
      <c r="R43" s="815">
        <f t="shared" si="5"/>
        <v>161</v>
      </c>
      <c r="S43" s="815">
        <f t="shared" si="5"/>
        <v>90</v>
      </c>
      <c r="T43" s="815">
        <f t="shared" si="5"/>
        <v>0</v>
      </c>
      <c r="U43" s="815">
        <f t="shared" si="5"/>
        <v>0</v>
      </c>
      <c r="V43" s="808">
        <v>57</v>
      </c>
      <c r="W43" s="818">
        <f>IF(I43&lt;&gt;0,+V43/I43*100,"   ???")</f>
        <v>11.65644171779141</v>
      </c>
      <c r="X43" s="42"/>
    </row>
    <row r="44" spans="1:24" ht="15" thickBot="1">
      <c r="A44" s="806" t="s">
        <v>666</v>
      </c>
      <c r="B44" s="807" t="s">
        <v>667</v>
      </c>
      <c r="C44" s="808">
        <f>+C41-C35</f>
        <v>93</v>
      </c>
      <c r="D44" s="808">
        <f>+D41-D35</f>
        <v>-465</v>
      </c>
      <c r="E44" s="809" t="s">
        <v>596</v>
      </c>
      <c r="F44" s="823">
        <v>47</v>
      </c>
      <c r="G44" s="824">
        <v>44</v>
      </c>
      <c r="H44" s="812">
        <v>86</v>
      </c>
      <c r="I44" s="813">
        <v>17</v>
      </c>
      <c r="J44" s="814">
        <v>35</v>
      </c>
      <c r="K44" s="815">
        <v>34</v>
      </c>
      <c r="L44" s="815">
        <v>-123</v>
      </c>
      <c r="M44" s="815">
        <f aca="true" t="shared" si="6" ref="M44:U44">+M41-M35</f>
        <v>-223</v>
      </c>
      <c r="N44" s="815">
        <f t="shared" si="6"/>
        <v>-30</v>
      </c>
      <c r="O44" s="815">
        <f t="shared" si="6"/>
        <v>948</v>
      </c>
      <c r="P44" s="815">
        <f t="shared" si="6"/>
        <v>-1197</v>
      </c>
      <c r="Q44" s="815">
        <f t="shared" si="6"/>
        <v>156</v>
      </c>
      <c r="R44" s="815">
        <f t="shared" si="6"/>
        <v>1713</v>
      </c>
      <c r="S44" s="815">
        <f t="shared" si="6"/>
        <v>-839</v>
      </c>
      <c r="T44" s="815">
        <f t="shared" si="6"/>
        <v>0</v>
      </c>
      <c r="U44" s="836">
        <f t="shared" si="6"/>
        <v>0</v>
      </c>
      <c r="V44" s="808">
        <v>69</v>
      </c>
      <c r="W44" s="818">
        <f>IF(I44&lt;&gt;0,+V44/I44*100,"   ???")</f>
        <v>405.88235294117646</v>
      </c>
      <c r="X44" s="42"/>
    </row>
    <row r="45" spans="1:24" ht="15" thickBot="1">
      <c r="A45" s="837" t="s">
        <v>668</v>
      </c>
      <c r="B45" s="838" t="s">
        <v>627</v>
      </c>
      <c r="C45" s="839">
        <f>+C44-C39</f>
        <v>-12379</v>
      </c>
      <c r="D45" s="839">
        <f>+D44-D39</f>
        <v>-14193</v>
      </c>
      <c r="E45" s="840" t="s">
        <v>596</v>
      </c>
      <c r="F45" s="841">
        <v>-6522</v>
      </c>
      <c r="G45" s="842">
        <v>-6684</v>
      </c>
      <c r="H45" s="812">
        <v>-6574</v>
      </c>
      <c r="I45" s="813">
        <v>-8556</v>
      </c>
      <c r="J45" s="814">
        <v>-525</v>
      </c>
      <c r="K45" s="815">
        <v>-526</v>
      </c>
      <c r="L45" s="815">
        <f aca="true" t="shared" si="7" ref="L45:U45">+L44-L39</f>
        <v>-683</v>
      </c>
      <c r="M45" s="815">
        <v>-782</v>
      </c>
      <c r="N45" s="815">
        <f t="shared" si="7"/>
        <v>-590</v>
      </c>
      <c r="O45" s="815">
        <f t="shared" si="7"/>
        <v>-707</v>
      </c>
      <c r="P45" s="815">
        <f t="shared" si="7"/>
        <v>-1197</v>
      </c>
      <c r="Q45" s="815">
        <f t="shared" si="7"/>
        <v>-939</v>
      </c>
      <c r="R45" s="815">
        <f t="shared" si="7"/>
        <v>-1209</v>
      </c>
      <c r="S45" s="815">
        <f t="shared" si="7"/>
        <v>-1934</v>
      </c>
      <c r="T45" s="815">
        <f t="shared" si="7"/>
        <v>0</v>
      </c>
      <c r="U45" s="815">
        <f t="shared" si="7"/>
        <v>0</v>
      </c>
      <c r="V45" s="808">
        <v>-1051</v>
      </c>
      <c r="W45" s="818">
        <f>IF(I45&lt;&gt;0,+V45/I45*100,"   ???")</f>
        <v>12.283777466105656</v>
      </c>
      <c r="X45" s="42"/>
    </row>
    <row r="47" spans="1:2" ht="14.25">
      <c r="A47" s="843"/>
      <c r="B47" s="844"/>
    </row>
  </sheetData>
  <sheetProtection/>
  <mergeCells count="1">
    <mergeCell ref="H7:H8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32.28125" style="42" customWidth="1"/>
    <col min="2" max="2" width="10.57421875" style="42" customWidth="1"/>
    <col min="3" max="3" width="14.00390625" style="42" customWidth="1"/>
    <col min="4" max="5" width="0" style="42" hidden="1" customWidth="1"/>
    <col min="6" max="7" width="9.140625" style="42" hidden="1" customWidth="1"/>
    <col min="8" max="8" width="9.140625" style="42" customWidth="1"/>
    <col min="9" max="9" width="10.28125" style="42" customWidth="1"/>
    <col min="10" max="19" width="9.140625" style="42" customWidth="1"/>
    <col min="20" max="21" width="0" style="42" hidden="1" customWidth="1"/>
    <col min="22" max="23" width="10.28125" style="42" customWidth="1"/>
    <col min="24" max="16384" width="9.140625" style="42" customWidth="1"/>
  </cols>
  <sheetData>
    <row r="1" spans="1:9" s="140" customFormat="1" ht="15.75">
      <c r="A1" s="858" t="s">
        <v>670</v>
      </c>
      <c r="B1" s="858"/>
      <c r="C1" s="858"/>
      <c r="D1" s="858"/>
      <c r="E1" s="858"/>
      <c r="F1" s="858"/>
      <c r="G1" s="858"/>
      <c r="H1" s="858"/>
      <c r="I1" s="858"/>
    </row>
    <row r="2" spans="1:9" ht="18">
      <c r="A2" s="857" t="s">
        <v>671</v>
      </c>
      <c r="B2" s="553"/>
      <c r="I2" s="552"/>
    </row>
    <row r="3" spans="1:9" ht="12.75">
      <c r="A3" s="552"/>
      <c r="B3" s="552"/>
      <c r="I3" s="552"/>
    </row>
    <row r="4" spans="9:15" ht="13.5" thickBot="1">
      <c r="I4" s="552"/>
      <c r="M4" s="666"/>
      <c r="N4" s="666"/>
      <c r="O4" s="666"/>
    </row>
    <row r="5" spans="1:15" ht="16.5" thickBot="1">
      <c r="A5" s="858" t="s">
        <v>567</v>
      </c>
      <c r="B5" s="858"/>
      <c r="C5" s="859" t="s">
        <v>696</v>
      </c>
      <c r="D5" s="860"/>
      <c r="E5" s="860"/>
      <c r="F5" s="860"/>
      <c r="G5" s="861"/>
      <c r="H5" s="645"/>
      <c r="I5" s="547"/>
      <c r="M5" s="666"/>
      <c r="N5" s="666"/>
      <c r="O5" s="666"/>
    </row>
    <row r="6" spans="1:9" ht="13.5" thickBot="1">
      <c r="A6" s="856" t="s">
        <v>569</v>
      </c>
      <c r="B6" s="856"/>
      <c r="I6" s="552"/>
    </row>
    <row r="7" spans="1:23" ht="15.75">
      <c r="A7" s="862"/>
      <c r="B7" s="863"/>
      <c r="C7" s="864"/>
      <c r="D7" s="556"/>
      <c r="E7" s="556"/>
      <c r="F7" s="556"/>
      <c r="G7" s="556"/>
      <c r="H7" s="556"/>
      <c r="I7" s="865" t="s">
        <v>31</v>
      </c>
      <c r="J7" s="866"/>
      <c r="K7" s="867"/>
      <c r="L7" s="867"/>
      <c r="M7" s="867"/>
      <c r="N7" s="867"/>
      <c r="O7" s="868"/>
      <c r="P7" s="867"/>
      <c r="Q7" s="867"/>
      <c r="R7" s="867"/>
      <c r="S7" s="867"/>
      <c r="T7" s="867"/>
      <c r="U7" s="867"/>
      <c r="V7" s="869" t="s">
        <v>571</v>
      </c>
      <c r="W7" s="865" t="s">
        <v>572</v>
      </c>
    </row>
    <row r="8" spans="1:23" ht="13.5" thickBot="1">
      <c r="A8" s="870" t="s">
        <v>29</v>
      </c>
      <c r="B8" s="871"/>
      <c r="C8" s="872"/>
      <c r="D8" s="562" t="s">
        <v>574</v>
      </c>
      <c r="E8" s="562" t="s">
        <v>575</v>
      </c>
      <c r="F8" s="873" t="s">
        <v>690</v>
      </c>
      <c r="G8" s="873" t="s">
        <v>691</v>
      </c>
      <c r="H8" s="873" t="s">
        <v>689</v>
      </c>
      <c r="I8" s="874">
        <v>2015</v>
      </c>
      <c r="J8" s="875" t="s">
        <v>581</v>
      </c>
      <c r="K8" s="876" t="s">
        <v>582</v>
      </c>
      <c r="L8" s="876" t="s">
        <v>583</v>
      </c>
      <c r="M8" s="876" t="s">
        <v>584</v>
      </c>
      <c r="N8" s="876" t="s">
        <v>585</v>
      </c>
      <c r="O8" s="876" t="s">
        <v>586</v>
      </c>
      <c r="P8" s="876" t="s">
        <v>587</v>
      </c>
      <c r="Q8" s="876" t="s">
        <v>588</v>
      </c>
      <c r="R8" s="876" t="s">
        <v>589</v>
      </c>
      <c r="S8" s="876" t="s">
        <v>590</v>
      </c>
      <c r="T8" s="876" t="s">
        <v>591</v>
      </c>
      <c r="U8" s="875" t="s">
        <v>592</v>
      </c>
      <c r="V8" s="873" t="s">
        <v>593</v>
      </c>
      <c r="W8" s="874" t="s">
        <v>594</v>
      </c>
    </row>
    <row r="9" spans="1:23" ht="16.5">
      <c r="A9" s="877" t="s">
        <v>697</v>
      </c>
      <c r="B9" s="878"/>
      <c r="C9" s="879"/>
      <c r="D9" s="880">
        <v>22</v>
      </c>
      <c r="E9" s="880">
        <v>23</v>
      </c>
      <c r="F9" s="845">
        <v>21</v>
      </c>
      <c r="G9" s="845">
        <v>21</v>
      </c>
      <c r="H9" s="846">
        <v>21</v>
      </c>
      <c r="I9" s="881">
        <v>21</v>
      </c>
      <c r="J9" s="882">
        <v>21</v>
      </c>
      <c r="K9" s="883">
        <v>21</v>
      </c>
      <c r="L9" s="883">
        <v>21</v>
      </c>
      <c r="M9" s="883">
        <v>21</v>
      </c>
      <c r="N9" s="850">
        <v>21</v>
      </c>
      <c r="O9" s="850">
        <v>21</v>
      </c>
      <c r="P9" s="847">
        <v>21</v>
      </c>
      <c r="Q9" s="847">
        <v>21</v>
      </c>
      <c r="R9" s="847">
        <v>21</v>
      </c>
      <c r="S9" s="847">
        <v>21</v>
      </c>
      <c r="T9" s="847"/>
      <c r="U9" s="847"/>
      <c r="V9" s="884" t="s">
        <v>596</v>
      </c>
      <c r="W9" s="885" t="s">
        <v>596</v>
      </c>
    </row>
    <row r="10" spans="1:23" ht="17.25" thickBot="1">
      <c r="A10" s="886" t="s">
        <v>698</v>
      </c>
      <c r="B10" s="887"/>
      <c r="C10" s="888"/>
      <c r="D10" s="889">
        <v>20.91</v>
      </c>
      <c r="E10" s="889">
        <v>21.91</v>
      </c>
      <c r="F10" s="890">
        <v>20.4</v>
      </c>
      <c r="G10" s="890">
        <v>20.4</v>
      </c>
      <c r="H10" s="891">
        <v>20.4</v>
      </c>
      <c r="I10" s="892">
        <v>20.4</v>
      </c>
      <c r="J10" s="893">
        <v>20.4</v>
      </c>
      <c r="K10" s="894">
        <v>20.4</v>
      </c>
      <c r="L10" s="895">
        <v>20.4</v>
      </c>
      <c r="M10" s="895">
        <v>20.4</v>
      </c>
      <c r="N10" s="894">
        <v>20.4</v>
      </c>
      <c r="O10" s="894">
        <v>20.4</v>
      </c>
      <c r="P10" s="896">
        <v>20.4</v>
      </c>
      <c r="Q10" s="896">
        <v>20.4</v>
      </c>
      <c r="R10" s="896">
        <v>20.4</v>
      </c>
      <c r="S10" s="896">
        <v>20.4</v>
      </c>
      <c r="T10" s="896"/>
      <c r="U10" s="891"/>
      <c r="V10" s="897"/>
      <c r="W10" s="898" t="s">
        <v>596</v>
      </c>
    </row>
    <row r="11" spans="1:23" ht="16.5">
      <c r="A11" s="899" t="s">
        <v>699</v>
      </c>
      <c r="B11" s="878"/>
      <c r="C11" s="900" t="s">
        <v>700</v>
      </c>
      <c r="D11" s="901">
        <v>4630</v>
      </c>
      <c r="E11" s="901">
        <v>5103</v>
      </c>
      <c r="F11" s="851">
        <v>6741</v>
      </c>
      <c r="G11" s="851">
        <v>6928</v>
      </c>
      <c r="H11" s="902">
        <v>6931</v>
      </c>
      <c r="I11" s="903" t="s">
        <v>596</v>
      </c>
      <c r="J11" s="902">
        <v>6931</v>
      </c>
      <c r="K11" s="904">
        <v>6931</v>
      </c>
      <c r="L11" s="904">
        <v>6931</v>
      </c>
      <c r="M11" s="905">
        <v>6931</v>
      </c>
      <c r="N11" s="906">
        <v>6957</v>
      </c>
      <c r="O11" s="906">
        <v>6961</v>
      </c>
      <c r="P11" s="906">
        <v>6966</v>
      </c>
      <c r="Q11" s="906">
        <v>6967</v>
      </c>
      <c r="R11" s="906">
        <v>6970</v>
      </c>
      <c r="S11" s="906">
        <v>6970</v>
      </c>
      <c r="T11" s="906"/>
      <c r="U11" s="902"/>
      <c r="V11" s="903" t="s">
        <v>596</v>
      </c>
      <c r="W11" s="907" t="s">
        <v>596</v>
      </c>
    </row>
    <row r="12" spans="1:23" ht="16.5">
      <c r="A12" s="899" t="s">
        <v>674</v>
      </c>
      <c r="B12" s="908"/>
      <c r="C12" s="900" t="s">
        <v>701</v>
      </c>
      <c r="D12" s="909">
        <v>3811</v>
      </c>
      <c r="E12" s="909">
        <v>4577</v>
      </c>
      <c r="F12" s="852">
        <v>6492</v>
      </c>
      <c r="G12" s="852">
        <v>6744</v>
      </c>
      <c r="H12" s="902">
        <v>6806</v>
      </c>
      <c r="I12" s="903" t="s">
        <v>596</v>
      </c>
      <c r="J12" s="910">
        <v>6811</v>
      </c>
      <c r="K12" s="911">
        <v>6815</v>
      </c>
      <c r="L12" s="911">
        <v>6820</v>
      </c>
      <c r="M12" s="912">
        <v>6825</v>
      </c>
      <c r="N12" s="906">
        <v>6856</v>
      </c>
      <c r="O12" s="906">
        <v>6865</v>
      </c>
      <c r="P12" s="906">
        <v>6875</v>
      </c>
      <c r="Q12" s="906">
        <v>6881</v>
      </c>
      <c r="R12" s="906">
        <v>6889</v>
      </c>
      <c r="S12" s="906">
        <v>6894</v>
      </c>
      <c r="T12" s="906"/>
      <c r="U12" s="902"/>
      <c r="V12" s="903" t="s">
        <v>596</v>
      </c>
      <c r="W12" s="907" t="s">
        <v>596</v>
      </c>
    </row>
    <row r="13" spans="1:23" ht="16.5">
      <c r="A13" s="899" t="s">
        <v>604</v>
      </c>
      <c r="B13" s="878"/>
      <c r="C13" s="900" t="s">
        <v>702</v>
      </c>
      <c r="D13" s="909">
        <v>0</v>
      </c>
      <c r="E13" s="909">
        <v>0</v>
      </c>
      <c r="F13" s="852">
        <v>58</v>
      </c>
      <c r="G13" s="852">
        <v>51</v>
      </c>
      <c r="H13" s="902">
        <v>63</v>
      </c>
      <c r="I13" s="903" t="s">
        <v>596</v>
      </c>
      <c r="J13" s="910">
        <v>63</v>
      </c>
      <c r="K13" s="911">
        <v>63</v>
      </c>
      <c r="L13" s="912">
        <v>70</v>
      </c>
      <c r="M13" s="912">
        <v>70</v>
      </c>
      <c r="N13" s="906">
        <v>70</v>
      </c>
      <c r="O13" s="906">
        <v>31</v>
      </c>
      <c r="P13" s="906">
        <v>36</v>
      </c>
      <c r="Q13" s="906">
        <v>36</v>
      </c>
      <c r="R13" s="906">
        <v>42</v>
      </c>
      <c r="S13" s="906">
        <v>42</v>
      </c>
      <c r="T13" s="906"/>
      <c r="U13" s="902"/>
      <c r="V13" s="903" t="s">
        <v>596</v>
      </c>
      <c r="W13" s="907" t="s">
        <v>596</v>
      </c>
    </row>
    <row r="14" spans="1:23" ht="16.5">
      <c r="A14" s="899" t="s">
        <v>607</v>
      </c>
      <c r="B14" s="908"/>
      <c r="C14" s="900" t="s">
        <v>703</v>
      </c>
      <c r="D14" s="909">
        <v>0</v>
      </c>
      <c r="E14" s="909">
        <v>0</v>
      </c>
      <c r="F14" s="852">
        <v>583</v>
      </c>
      <c r="G14" s="852">
        <v>634</v>
      </c>
      <c r="H14" s="902">
        <v>591</v>
      </c>
      <c r="I14" s="903" t="s">
        <v>596</v>
      </c>
      <c r="J14" s="910">
        <v>8672</v>
      </c>
      <c r="K14" s="911">
        <v>8112</v>
      </c>
      <c r="L14" s="912">
        <v>6566</v>
      </c>
      <c r="M14" s="912">
        <v>5776</v>
      </c>
      <c r="N14" s="906">
        <v>5209</v>
      </c>
      <c r="O14" s="906">
        <v>3700</v>
      </c>
      <c r="P14" s="906">
        <v>3713</v>
      </c>
      <c r="Q14" s="906">
        <v>3153</v>
      </c>
      <c r="R14" s="906">
        <v>2214</v>
      </c>
      <c r="S14" s="906">
        <v>1664</v>
      </c>
      <c r="T14" s="906"/>
      <c r="U14" s="902"/>
      <c r="V14" s="903" t="s">
        <v>596</v>
      </c>
      <c r="W14" s="907" t="s">
        <v>596</v>
      </c>
    </row>
    <row r="15" spans="1:23" ht="17.25" thickBot="1">
      <c r="A15" s="877" t="s">
        <v>609</v>
      </c>
      <c r="B15" s="878"/>
      <c r="C15" s="913" t="s">
        <v>704</v>
      </c>
      <c r="D15" s="914">
        <v>869</v>
      </c>
      <c r="E15" s="914">
        <v>1024</v>
      </c>
      <c r="F15" s="848">
        <v>1222</v>
      </c>
      <c r="G15" s="848">
        <v>1372</v>
      </c>
      <c r="H15" s="849">
        <v>1597</v>
      </c>
      <c r="I15" s="884" t="s">
        <v>596</v>
      </c>
      <c r="J15" s="915">
        <v>1541</v>
      </c>
      <c r="K15" s="850">
        <v>1699</v>
      </c>
      <c r="L15" s="883">
        <v>2544</v>
      </c>
      <c r="M15" s="883">
        <v>2296</v>
      </c>
      <c r="N15" s="850">
        <v>2289</v>
      </c>
      <c r="O15" s="850">
        <v>3216</v>
      </c>
      <c r="P15" s="850">
        <v>2378</v>
      </c>
      <c r="Q15" s="850">
        <v>2296</v>
      </c>
      <c r="R15" s="850">
        <v>2664</v>
      </c>
      <c r="S15" s="850">
        <v>2459</v>
      </c>
      <c r="T15" s="850"/>
      <c r="U15" s="850"/>
      <c r="V15" s="884" t="s">
        <v>596</v>
      </c>
      <c r="W15" s="885" t="s">
        <v>596</v>
      </c>
    </row>
    <row r="16" spans="1:23" ht="17.25" thickBot="1">
      <c r="A16" s="916" t="s">
        <v>612</v>
      </c>
      <c r="B16" s="917"/>
      <c r="C16" s="918"/>
      <c r="D16" s="919">
        <v>1838</v>
      </c>
      <c r="E16" s="919">
        <v>1811</v>
      </c>
      <c r="F16" s="920">
        <v>2295</v>
      </c>
      <c r="G16" s="920">
        <v>972</v>
      </c>
      <c r="H16" s="921">
        <v>9916</v>
      </c>
      <c r="I16" s="922" t="s">
        <v>596</v>
      </c>
      <c r="J16" s="921">
        <v>17942</v>
      </c>
      <c r="K16" s="923">
        <v>17540</v>
      </c>
      <c r="L16" s="924">
        <v>16845</v>
      </c>
      <c r="M16" s="924">
        <v>15807</v>
      </c>
      <c r="N16" s="923">
        <v>15260</v>
      </c>
      <c r="O16" s="923">
        <v>14644</v>
      </c>
      <c r="P16" s="923">
        <v>13828</v>
      </c>
      <c r="Q16" s="923">
        <v>13186</v>
      </c>
      <c r="R16" s="923">
        <v>12626</v>
      </c>
      <c r="S16" s="923">
        <v>11871</v>
      </c>
      <c r="T16" s="923"/>
      <c r="U16" s="921"/>
      <c r="V16" s="922" t="s">
        <v>596</v>
      </c>
      <c r="W16" s="925" t="s">
        <v>596</v>
      </c>
    </row>
    <row r="17" spans="1:23" ht="16.5">
      <c r="A17" s="877" t="s">
        <v>705</v>
      </c>
      <c r="B17" s="878"/>
      <c r="C17" s="913" t="s">
        <v>706</v>
      </c>
      <c r="D17" s="914">
        <v>833</v>
      </c>
      <c r="E17" s="914">
        <v>540</v>
      </c>
      <c r="F17" s="848">
        <v>293</v>
      </c>
      <c r="G17" s="848">
        <v>212</v>
      </c>
      <c r="H17" s="849">
        <v>139</v>
      </c>
      <c r="I17" s="884" t="s">
        <v>596</v>
      </c>
      <c r="J17" s="915">
        <v>133</v>
      </c>
      <c r="K17" s="850">
        <v>127</v>
      </c>
      <c r="L17" s="883">
        <v>121</v>
      </c>
      <c r="M17" s="883">
        <v>115</v>
      </c>
      <c r="N17" s="850">
        <v>109</v>
      </c>
      <c r="O17" s="850">
        <v>102</v>
      </c>
      <c r="P17" s="850">
        <v>96</v>
      </c>
      <c r="Q17" s="850">
        <v>90</v>
      </c>
      <c r="R17" s="850">
        <v>85</v>
      </c>
      <c r="S17" s="850">
        <v>81</v>
      </c>
      <c r="T17" s="850"/>
      <c r="U17" s="850"/>
      <c r="V17" s="884" t="s">
        <v>596</v>
      </c>
      <c r="W17" s="885" t="s">
        <v>596</v>
      </c>
    </row>
    <row r="18" spans="1:23" ht="16.5">
      <c r="A18" s="899" t="s">
        <v>707</v>
      </c>
      <c r="B18" s="908"/>
      <c r="C18" s="900" t="s">
        <v>708</v>
      </c>
      <c r="D18" s="901">
        <v>584</v>
      </c>
      <c r="E18" s="901">
        <v>483</v>
      </c>
      <c r="F18" s="852">
        <v>698</v>
      </c>
      <c r="G18" s="852">
        <v>853</v>
      </c>
      <c r="H18" s="902">
        <v>1011</v>
      </c>
      <c r="I18" s="903" t="s">
        <v>596</v>
      </c>
      <c r="J18" s="902">
        <v>986</v>
      </c>
      <c r="K18" s="906">
        <v>1034</v>
      </c>
      <c r="L18" s="905">
        <v>1042</v>
      </c>
      <c r="M18" s="905">
        <v>1077</v>
      </c>
      <c r="N18" s="906">
        <v>1090</v>
      </c>
      <c r="O18" s="906">
        <v>1100</v>
      </c>
      <c r="P18" s="906">
        <v>1113</v>
      </c>
      <c r="Q18" s="906">
        <v>1127</v>
      </c>
      <c r="R18" s="906">
        <v>1136</v>
      </c>
      <c r="S18" s="906">
        <v>1139</v>
      </c>
      <c r="T18" s="906"/>
      <c r="U18" s="902"/>
      <c r="V18" s="903" t="s">
        <v>596</v>
      </c>
      <c r="W18" s="907" t="s">
        <v>596</v>
      </c>
    </row>
    <row r="19" spans="1:23" ht="16.5">
      <c r="A19" s="899" t="s">
        <v>618</v>
      </c>
      <c r="B19" s="908"/>
      <c r="C19" s="900" t="s">
        <v>709</v>
      </c>
      <c r="D19" s="909">
        <v>0</v>
      </c>
      <c r="E19" s="909">
        <v>0</v>
      </c>
      <c r="F19" s="852">
        <v>0</v>
      </c>
      <c r="G19" s="852">
        <v>0</v>
      </c>
      <c r="H19" s="902">
        <v>0</v>
      </c>
      <c r="I19" s="903" t="s">
        <v>596</v>
      </c>
      <c r="J19" s="910">
        <v>0</v>
      </c>
      <c r="K19" s="911">
        <v>0</v>
      </c>
      <c r="L19" s="912">
        <v>0</v>
      </c>
      <c r="M19" s="912">
        <v>0</v>
      </c>
      <c r="N19" s="906">
        <v>0</v>
      </c>
      <c r="O19" s="906">
        <v>0</v>
      </c>
      <c r="P19" s="906">
        <v>0</v>
      </c>
      <c r="Q19" s="906">
        <v>0</v>
      </c>
      <c r="R19" s="906">
        <v>0</v>
      </c>
      <c r="S19" s="906">
        <v>0</v>
      </c>
      <c r="T19" s="906"/>
      <c r="U19" s="902"/>
      <c r="V19" s="903" t="s">
        <v>596</v>
      </c>
      <c r="W19" s="907" t="s">
        <v>596</v>
      </c>
    </row>
    <row r="20" spans="1:23" ht="16.5">
      <c r="A20" s="899" t="s">
        <v>620</v>
      </c>
      <c r="B20" s="878"/>
      <c r="C20" s="900" t="s">
        <v>710</v>
      </c>
      <c r="D20" s="909">
        <v>225</v>
      </c>
      <c r="E20" s="909">
        <v>259</v>
      </c>
      <c r="F20" s="852">
        <v>1125</v>
      </c>
      <c r="G20" s="852">
        <v>1160</v>
      </c>
      <c r="H20" s="902">
        <v>1202</v>
      </c>
      <c r="I20" s="903" t="s">
        <v>596</v>
      </c>
      <c r="J20" s="910">
        <v>9129</v>
      </c>
      <c r="K20" s="911">
        <v>8668</v>
      </c>
      <c r="L20" s="912">
        <v>7332</v>
      </c>
      <c r="M20" s="912">
        <v>6375</v>
      </c>
      <c r="N20" s="906">
        <v>5758</v>
      </c>
      <c r="O20" s="906">
        <v>4429</v>
      </c>
      <c r="P20" s="906">
        <v>4263</v>
      </c>
      <c r="Q20" s="906">
        <v>3643</v>
      </c>
      <c r="R20" s="906">
        <v>2738</v>
      </c>
      <c r="S20" s="906">
        <v>2119</v>
      </c>
      <c r="T20" s="906"/>
      <c r="U20" s="902"/>
      <c r="V20" s="903" t="s">
        <v>596</v>
      </c>
      <c r="W20" s="907" t="s">
        <v>596</v>
      </c>
    </row>
    <row r="21" spans="1:23" ht="17.25" thickBot="1">
      <c r="A21" s="899" t="s">
        <v>622</v>
      </c>
      <c r="B21" s="887"/>
      <c r="C21" s="900" t="s">
        <v>711</v>
      </c>
      <c r="D21" s="909">
        <v>0</v>
      </c>
      <c r="E21" s="909">
        <v>0</v>
      </c>
      <c r="F21" s="926">
        <v>0</v>
      </c>
      <c r="G21" s="926">
        <v>0</v>
      </c>
      <c r="H21" s="902">
        <v>0</v>
      </c>
      <c r="I21" s="927" t="s">
        <v>596</v>
      </c>
      <c r="J21" s="910">
        <v>0</v>
      </c>
      <c r="K21" s="911">
        <v>0</v>
      </c>
      <c r="L21" s="912">
        <v>0</v>
      </c>
      <c r="M21" s="912">
        <v>0</v>
      </c>
      <c r="N21" s="906">
        <v>0</v>
      </c>
      <c r="O21" s="906">
        <v>0</v>
      </c>
      <c r="P21" s="906">
        <v>0</v>
      </c>
      <c r="Q21" s="906">
        <v>0</v>
      </c>
      <c r="R21" s="906">
        <v>0</v>
      </c>
      <c r="S21" s="906">
        <v>0</v>
      </c>
      <c r="T21" s="906"/>
      <c r="U21" s="902"/>
      <c r="V21" s="903" t="s">
        <v>596</v>
      </c>
      <c r="W21" s="907" t="s">
        <v>596</v>
      </c>
    </row>
    <row r="22" spans="1:23" ht="16.5">
      <c r="A22" s="928" t="s">
        <v>624</v>
      </c>
      <c r="B22" s="878"/>
      <c r="C22" s="929"/>
      <c r="D22" s="930">
        <v>6805</v>
      </c>
      <c r="E22" s="930">
        <v>6979</v>
      </c>
      <c r="F22" s="851">
        <v>8465</v>
      </c>
      <c r="G22" s="851">
        <v>8627</v>
      </c>
      <c r="H22" s="851">
        <v>8636</v>
      </c>
      <c r="I22" s="931">
        <v>8796</v>
      </c>
      <c r="J22" s="932">
        <v>600</v>
      </c>
      <c r="K22" s="904">
        <v>610</v>
      </c>
      <c r="L22" s="904">
        <v>1368</v>
      </c>
      <c r="M22" s="904">
        <v>610</v>
      </c>
      <c r="N22" s="904">
        <v>728</v>
      </c>
      <c r="O22" s="904">
        <v>1599</v>
      </c>
      <c r="P22" s="904">
        <v>0</v>
      </c>
      <c r="Q22" s="904">
        <v>610</v>
      </c>
      <c r="R22" s="904">
        <v>989</v>
      </c>
      <c r="S22" s="904">
        <v>610</v>
      </c>
      <c r="T22" s="904"/>
      <c r="U22" s="932"/>
      <c r="V22" s="933">
        <f>SUM(J22:U22)</f>
        <v>7724</v>
      </c>
      <c r="W22" s="934">
        <f>+V22/I22*100</f>
        <v>87.81264211005002</v>
      </c>
    </row>
    <row r="23" spans="1:23" ht="16.5">
      <c r="A23" s="899" t="s">
        <v>626</v>
      </c>
      <c r="B23" s="908"/>
      <c r="C23" s="935"/>
      <c r="D23" s="901"/>
      <c r="E23" s="901"/>
      <c r="F23" s="852">
        <v>0</v>
      </c>
      <c r="G23" s="852">
        <v>0</v>
      </c>
      <c r="H23" s="852">
        <v>0</v>
      </c>
      <c r="I23" s="936">
        <v>0</v>
      </c>
      <c r="J23" s="902">
        <v>0</v>
      </c>
      <c r="K23" s="906">
        <v>0</v>
      </c>
      <c r="L23" s="906">
        <v>0</v>
      </c>
      <c r="M23" s="906">
        <v>0</v>
      </c>
      <c r="N23" s="906">
        <v>0</v>
      </c>
      <c r="O23" s="906">
        <v>0</v>
      </c>
      <c r="P23" s="906">
        <v>0</v>
      </c>
      <c r="Q23" s="906">
        <v>0</v>
      </c>
      <c r="R23" s="906">
        <v>0</v>
      </c>
      <c r="S23" s="906">
        <v>0</v>
      </c>
      <c r="T23" s="906"/>
      <c r="U23" s="902"/>
      <c r="V23" s="937">
        <f>SUM(J23:U23)</f>
        <v>0</v>
      </c>
      <c r="W23" s="938" t="e">
        <f>+V23/I23*100</f>
        <v>#DIV/0!</v>
      </c>
    </row>
    <row r="24" spans="1:23" ht="17.25" thickBot="1">
      <c r="A24" s="939" t="s">
        <v>628</v>
      </c>
      <c r="B24" s="878"/>
      <c r="C24" s="940"/>
      <c r="D24" s="941">
        <v>6505</v>
      </c>
      <c r="E24" s="941">
        <v>6369</v>
      </c>
      <c r="F24" s="853">
        <v>6700</v>
      </c>
      <c r="G24" s="853">
        <v>7040</v>
      </c>
      <c r="H24" s="853">
        <v>7080</v>
      </c>
      <c r="I24" s="942">
        <v>7280</v>
      </c>
      <c r="J24" s="943">
        <v>600</v>
      </c>
      <c r="K24" s="944">
        <v>610</v>
      </c>
      <c r="L24" s="944">
        <v>610</v>
      </c>
      <c r="M24" s="944">
        <v>610</v>
      </c>
      <c r="N24" s="944">
        <v>635</v>
      </c>
      <c r="O24" s="944">
        <v>1220</v>
      </c>
      <c r="P24" s="944">
        <v>0</v>
      </c>
      <c r="Q24" s="944">
        <v>610</v>
      </c>
      <c r="R24" s="944">
        <v>610</v>
      </c>
      <c r="S24" s="944">
        <v>600</v>
      </c>
      <c r="T24" s="944"/>
      <c r="U24" s="943"/>
      <c r="V24" s="945">
        <f>SUM(J24:U24)</f>
        <v>6105</v>
      </c>
      <c r="W24" s="946">
        <f>+V24/I24*100</f>
        <v>83.85989010989012</v>
      </c>
    </row>
    <row r="25" spans="1:23" ht="16.5">
      <c r="A25" s="899" t="s">
        <v>629</v>
      </c>
      <c r="B25" s="947" t="s">
        <v>712</v>
      </c>
      <c r="C25" s="900" t="s">
        <v>713</v>
      </c>
      <c r="D25" s="901">
        <v>2275</v>
      </c>
      <c r="E25" s="901">
        <v>2131</v>
      </c>
      <c r="F25" s="852">
        <v>1387</v>
      </c>
      <c r="G25" s="852">
        <v>1447</v>
      </c>
      <c r="H25" s="852">
        <v>1341</v>
      </c>
      <c r="I25" s="948">
        <v>1084</v>
      </c>
      <c r="J25" s="902">
        <v>72</v>
      </c>
      <c r="K25" s="906">
        <v>115</v>
      </c>
      <c r="L25" s="906">
        <v>43</v>
      </c>
      <c r="M25" s="906">
        <v>154</v>
      </c>
      <c r="N25" s="906">
        <v>116</v>
      </c>
      <c r="O25" s="906">
        <v>73</v>
      </c>
      <c r="P25" s="906">
        <v>110</v>
      </c>
      <c r="Q25" s="906">
        <v>96</v>
      </c>
      <c r="R25" s="906">
        <v>-15</v>
      </c>
      <c r="S25" s="906">
        <v>151</v>
      </c>
      <c r="T25" s="906"/>
      <c r="U25" s="902"/>
      <c r="V25" s="937">
        <f aca="true" t="shared" si="0" ref="V25:V35">SUM(J25:U25)</f>
        <v>915</v>
      </c>
      <c r="W25" s="938">
        <f aca="true" t="shared" si="1" ref="W25:W35">+V25/I25*100</f>
        <v>84.40959409594096</v>
      </c>
    </row>
    <row r="26" spans="1:23" ht="16.5">
      <c r="A26" s="899" t="s">
        <v>631</v>
      </c>
      <c r="B26" s="949" t="s">
        <v>714</v>
      </c>
      <c r="C26" s="900" t="s">
        <v>715</v>
      </c>
      <c r="D26" s="909">
        <v>269</v>
      </c>
      <c r="E26" s="909">
        <v>415</v>
      </c>
      <c r="F26" s="854">
        <v>791</v>
      </c>
      <c r="G26" s="854">
        <v>833</v>
      </c>
      <c r="H26" s="854">
        <v>805</v>
      </c>
      <c r="I26" s="936">
        <v>810</v>
      </c>
      <c r="J26" s="902">
        <v>9</v>
      </c>
      <c r="K26" s="906">
        <v>7</v>
      </c>
      <c r="L26" s="906">
        <v>145</v>
      </c>
      <c r="M26" s="906">
        <v>31</v>
      </c>
      <c r="N26" s="906">
        <v>7</v>
      </c>
      <c r="O26" s="906">
        <v>157</v>
      </c>
      <c r="P26" s="906">
        <v>7</v>
      </c>
      <c r="Q26" s="906">
        <v>23</v>
      </c>
      <c r="R26" s="906">
        <v>157</v>
      </c>
      <c r="S26" s="906">
        <v>16</v>
      </c>
      <c r="T26" s="906"/>
      <c r="U26" s="902"/>
      <c r="V26" s="937">
        <f t="shared" si="0"/>
        <v>559</v>
      </c>
      <c r="W26" s="938">
        <f t="shared" si="1"/>
        <v>69.01234567901234</v>
      </c>
    </row>
    <row r="27" spans="1:23" ht="16.5">
      <c r="A27" s="899" t="s">
        <v>633</v>
      </c>
      <c r="B27" s="950" t="s">
        <v>716</v>
      </c>
      <c r="C27" s="900" t="s">
        <v>717</v>
      </c>
      <c r="D27" s="909">
        <v>0</v>
      </c>
      <c r="E27" s="909">
        <v>1</v>
      </c>
      <c r="F27" s="854">
        <v>0</v>
      </c>
      <c r="G27" s="854">
        <v>0</v>
      </c>
      <c r="H27" s="854">
        <v>0</v>
      </c>
      <c r="I27" s="936">
        <v>0</v>
      </c>
      <c r="J27" s="902">
        <v>0</v>
      </c>
      <c r="K27" s="906">
        <v>0</v>
      </c>
      <c r="L27" s="906">
        <v>0</v>
      </c>
      <c r="M27" s="906">
        <v>0</v>
      </c>
      <c r="N27" s="906">
        <v>0</v>
      </c>
      <c r="O27" s="906">
        <v>0</v>
      </c>
      <c r="P27" s="906">
        <v>0</v>
      </c>
      <c r="Q27" s="906">
        <v>0</v>
      </c>
      <c r="R27" s="906">
        <v>0</v>
      </c>
      <c r="S27" s="906">
        <v>0</v>
      </c>
      <c r="T27" s="906"/>
      <c r="U27" s="902"/>
      <c r="V27" s="937">
        <f t="shared" si="0"/>
        <v>0</v>
      </c>
      <c r="W27" s="938" t="e">
        <f t="shared" si="1"/>
        <v>#DIV/0!</v>
      </c>
    </row>
    <row r="28" spans="1:23" ht="16.5">
      <c r="A28" s="899" t="s">
        <v>635</v>
      </c>
      <c r="B28" s="950" t="s">
        <v>718</v>
      </c>
      <c r="C28" s="900" t="s">
        <v>719</v>
      </c>
      <c r="D28" s="909">
        <v>582</v>
      </c>
      <c r="E28" s="909">
        <v>430</v>
      </c>
      <c r="F28" s="854">
        <v>160</v>
      </c>
      <c r="G28" s="854">
        <v>28</v>
      </c>
      <c r="H28" s="854">
        <v>29</v>
      </c>
      <c r="I28" s="936">
        <v>51</v>
      </c>
      <c r="J28" s="902">
        <v>5</v>
      </c>
      <c r="K28" s="906">
        <v>5</v>
      </c>
      <c r="L28" s="906">
        <v>0</v>
      </c>
      <c r="M28" s="906">
        <v>10</v>
      </c>
      <c r="N28" s="906">
        <v>0</v>
      </c>
      <c r="O28" s="906">
        <v>3</v>
      </c>
      <c r="P28" s="906">
        <v>0</v>
      </c>
      <c r="Q28" s="906">
        <v>2</v>
      </c>
      <c r="R28" s="906">
        <v>1</v>
      </c>
      <c r="S28" s="906">
        <v>2</v>
      </c>
      <c r="T28" s="906"/>
      <c r="U28" s="902"/>
      <c r="V28" s="937">
        <f t="shared" si="0"/>
        <v>28</v>
      </c>
      <c r="W28" s="938">
        <f t="shared" si="1"/>
        <v>54.90196078431373</v>
      </c>
    </row>
    <row r="29" spans="1:23" ht="16.5">
      <c r="A29" s="899" t="s">
        <v>637</v>
      </c>
      <c r="B29" s="949" t="s">
        <v>720</v>
      </c>
      <c r="C29" s="900" t="s">
        <v>721</v>
      </c>
      <c r="D29" s="909">
        <v>566</v>
      </c>
      <c r="E29" s="909">
        <v>656</v>
      </c>
      <c r="F29" s="854">
        <v>507</v>
      </c>
      <c r="G29" s="854">
        <v>523</v>
      </c>
      <c r="H29" s="854">
        <v>475</v>
      </c>
      <c r="I29" s="936">
        <v>543</v>
      </c>
      <c r="J29" s="902">
        <v>38</v>
      </c>
      <c r="K29" s="906">
        <v>28</v>
      </c>
      <c r="L29" s="906">
        <v>44</v>
      </c>
      <c r="M29" s="906">
        <v>58</v>
      </c>
      <c r="N29" s="906">
        <v>50</v>
      </c>
      <c r="O29" s="906">
        <v>120</v>
      </c>
      <c r="P29" s="906">
        <v>35</v>
      </c>
      <c r="Q29" s="906">
        <v>36</v>
      </c>
      <c r="R29" s="906">
        <v>44</v>
      </c>
      <c r="S29" s="906">
        <v>83</v>
      </c>
      <c r="T29" s="906"/>
      <c r="U29" s="902"/>
      <c r="V29" s="937">
        <f t="shared" si="0"/>
        <v>536</v>
      </c>
      <c r="W29" s="938">
        <f t="shared" si="1"/>
        <v>98.71086556169429</v>
      </c>
    </row>
    <row r="30" spans="1:23" ht="16.5">
      <c r="A30" s="899" t="s">
        <v>639</v>
      </c>
      <c r="B30" s="950" t="s">
        <v>722</v>
      </c>
      <c r="C30" s="900" t="s">
        <v>723</v>
      </c>
      <c r="D30" s="909">
        <v>2457</v>
      </c>
      <c r="E30" s="909">
        <v>2785</v>
      </c>
      <c r="F30" s="854">
        <v>4485</v>
      </c>
      <c r="G30" s="854">
        <v>4622</v>
      </c>
      <c r="H30" s="854">
        <v>4700</v>
      </c>
      <c r="I30" s="936">
        <v>4913</v>
      </c>
      <c r="J30" s="902">
        <v>361</v>
      </c>
      <c r="K30" s="906">
        <v>347</v>
      </c>
      <c r="L30" s="906">
        <v>412</v>
      </c>
      <c r="M30" s="906">
        <v>386</v>
      </c>
      <c r="N30" s="906">
        <v>377</v>
      </c>
      <c r="O30" s="906">
        <v>436</v>
      </c>
      <c r="P30" s="906">
        <v>399</v>
      </c>
      <c r="Q30" s="906">
        <v>365</v>
      </c>
      <c r="R30" s="906">
        <v>387</v>
      </c>
      <c r="S30" s="906">
        <v>395</v>
      </c>
      <c r="T30" s="906"/>
      <c r="U30" s="902"/>
      <c r="V30" s="937">
        <f>SUM(J30:U30)</f>
        <v>3865</v>
      </c>
      <c r="W30" s="938">
        <f>+V30/I30*100</f>
        <v>78.66883777732546</v>
      </c>
    </row>
    <row r="31" spans="1:23" ht="16.5">
      <c r="A31" s="899" t="s">
        <v>641</v>
      </c>
      <c r="B31" s="950" t="s">
        <v>724</v>
      </c>
      <c r="C31" s="900" t="s">
        <v>725</v>
      </c>
      <c r="D31" s="909">
        <v>943</v>
      </c>
      <c r="E31" s="909">
        <v>1044</v>
      </c>
      <c r="F31" s="854">
        <v>1563</v>
      </c>
      <c r="G31" s="854">
        <v>1611</v>
      </c>
      <c r="H31" s="854">
        <v>1642</v>
      </c>
      <c r="I31" s="936">
        <v>1733</v>
      </c>
      <c r="J31" s="902">
        <v>127</v>
      </c>
      <c r="K31" s="906">
        <v>120</v>
      </c>
      <c r="L31" s="906">
        <v>144</v>
      </c>
      <c r="M31" s="906">
        <v>136</v>
      </c>
      <c r="N31" s="906">
        <v>129</v>
      </c>
      <c r="O31" s="906">
        <v>149</v>
      </c>
      <c r="P31" s="906">
        <v>140</v>
      </c>
      <c r="Q31" s="906">
        <v>126</v>
      </c>
      <c r="R31" s="906">
        <v>135</v>
      </c>
      <c r="S31" s="906">
        <v>139</v>
      </c>
      <c r="T31" s="906"/>
      <c r="U31" s="902"/>
      <c r="V31" s="937">
        <f>SUM(J31:U31)</f>
        <v>1345</v>
      </c>
      <c r="W31" s="938">
        <f>+V31/I31*100</f>
        <v>77.61107905366417</v>
      </c>
    </row>
    <row r="32" spans="1:23" ht="16.5">
      <c r="A32" s="899" t="s">
        <v>644</v>
      </c>
      <c r="B32" s="949" t="s">
        <v>726</v>
      </c>
      <c r="C32" s="900" t="s">
        <v>727</v>
      </c>
      <c r="D32" s="909">
        <v>0</v>
      </c>
      <c r="E32" s="909">
        <v>0</v>
      </c>
      <c r="F32" s="854">
        <v>0</v>
      </c>
      <c r="G32" s="854">
        <v>0</v>
      </c>
      <c r="H32" s="854">
        <v>0</v>
      </c>
      <c r="I32" s="936">
        <v>0</v>
      </c>
      <c r="J32" s="902">
        <v>0</v>
      </c>
      <c r="K32" s="906">
        <v>0</v>
      </c>
      <c r="L32" s="906">
        <v>0</v>
      </c>
      <c r="M32" s="906">
        <v>0</v>
      </c>
      <c r="N32" s="906">
        <v>0</v>
      </c>
      <c r="O32" s="906">
        <v>0</v>
      </c>
      <c r="P32" s="906">
        <v>0</v>
      </c>
      <c r="Q32" s="906">
        <v>0</v>
      </c>
      <c r="R32" s="906">
        <v>0</v>
      </c>
      <c r="S32" s="906">
        <v>0</v>
      </c>
      <c r="T32" s="906"/>
      <c r="U32" s="902"/>
      <c r="V32" s="937">
        <f t="shared" si="0"/>
        <v>0</v>
      </c>
      <c r="W32" s="938" t="e">
        <f t="shared" si="1"/>
        <v>#DIV/0!</v>
      </c>
    </row>
    <row r="33" spans="1:23" ht="16.5">
      <c r="A33" s="899" t="s">
        <v>728</v>
      </c>
      <c r="B33" s="950" t="s">
        <v>729</v>
      </c>
      <c r="C33" s="900" t="s">
        <v>730</v>
      </c>
      <c r="D33" s="909"/>
      <c r="E33" s="909"/>
      <c r="F33" s="854">
        <v>428</v>
      </c>
      <c r="G33" s="854">
        <v>175</v>
      </c>
      <c r="H33" s="854">
        <v>208</v>
      </c>
      <c r="I33" s="936">
        <v>125</v>
      </c>
      <c r="J33" s="902">
        <v>0</v>
      </c>
      <c r="K33" s="906">
        <v>0</v>
      </c>
      <c r="L33" s="906">
        <v>0</v>
      </c>
      <c r="M33" s="906">
        <v>0</v>
      </c>
      <c r="N33" s="906">
        <v>26</v>
      </c>
      <c r="O33" s="906">
        <v>4</v>
      </c>
      <c r="P33" s="906">
        <v>5</v>
      </c>
      <c r="Q33" s="906">
        <v>1</v>
      </c>
      <c r="R33" s="906">
        <v>3</v>
      </c>
      <c r="S33" s="906">
        <v>0</v>
      </c>
      <c r="T33" s="906"/>
      <c r="U33" s="902"/>
      <c r="V33" s="937">
        <f t="shared" si="0"/>
        <v>39</v>
      </c>
      <c r="W33" s="938">
        <f t="shared" si="1"/>
        <v>31.2</v>
      </c>
    </row>
    <row r="34" spans="1:23" ht="16.5">
      <c r="A34" s="899" t="s">
        <v>646</v>
      </c>
      <c r="B34" s="950" t="s">
        <v>731</v>
      </c>
      <c r="C34" s="900" t="s">
        <v>732</v>
      </c>
      <c r="D34" s="909">
        <v>318</v>
      </c>
      <c r="E34" s="909">
        <v>252</v>
      </c>
      <c r="F34" s="854">
        <v>104</v>
      </c>
      <c r="G34" s="854">
        <v>134</v>
      </c>
      <c r="H34" s="854">
        <v>127</v>
      </c>
      <c r="I34" s="936">
        <v>107</v>
      </c>
      <c r="J34" s="902">
        <v>11</v>
      </c>
      <c r="K34" s="906">
        <v>11</v>
      </c>
      <c r="L34" s="906">
        <v>11</v>
      </c>
      <c r="M34" s="906">
        <v>11</v>
      </c>
      <c r="N34" s="906">
        <v>10</v>
      </c>
      <c r="O34" s="906">
        <v>11</v>
      </c>
      <c r="P34" s="906">
        <v>11</v>
      </c>
      <c r="Q34" s="906">
        <v>10</v>
      </c>
      <c r="R34" s="906">
        <v>7</v>
      </c>
      <c r="S34" s="906">
        <v>5</v>
      </c>
      <c r="T34" s="906"/>
      <c r="U34" s="902"/>
      <c r="V34" s="937">
        <f t="shared" si="0"/>
        <v>98</v>
      </c>
      <c r="W34" s="938">
        <f t="shared" si="1"/>
        <v>91.58878504672897</v>
      </c>
    </row>
    <row r="35" spans="1:23" ht="17.25" thickBot="1">
      <c r="A35" s="877" t="s">
        <v>685</v>
      </c>
      <c r="B35" s="951"/>
      <c r="C35" s="913"/>
      <c r="D35" s="914">
        <v>98</v>
      </c>
      <c r="E35" s="914">
        <v>128</v>
      </c>
      <c r="F35" s="848">
        <v>64</v>
      </c>
      <c r="G35" s="848">
        <v>60</v>
      </c>
      <c r="H35" s="848">
        <v>50</v>
      </c>
      <c r="I35" s="952">
        <v>80</v>
      </c>
      <c r="J35" s="855">
        <v>0</v>
      </c>
      <c r="K35" s="850">
        <v>1</v>
      </c>
      <c r="L35" s="850">
        <v>6</v>
      </c>
      <c r="M35" s="850">
        <v>7</v>
      </c>
      <c r="N35" s="850">
        <v>15</v>
      </c>
      <c r="O35" s="850">
        <v>28</v>
      </c>
      <c r="P35" s="850">
        <v>3</v>
      </c>
      <c r="Q35" s="850">
        <v>4</v>
      </c>
      <c r="R35" s="850">
        <v>7</v>
      </c>
      <c r="S35" s="850">
        <v>11</v>
      </c>
      <c r="T35" s="850"/>
      <c r="U35" s="850"/>
      <c r="V35" s="953">
        <f t="shared" si="0"/>
        <v>82</v>
      </c>
      <c r="W35" s="954">
        <f t="shared" si="1"/>
        <v>102.49999999999999</v>
      </c>
    </row>
    <row r="36" spans="1:23" ht="17.25" thickBot="1">
      <c r="A36" s="955" t="s">
        <v>733</v>
      </c>
      <c r="B36" s="949"/>
      <c r="C36" s="918" t="s">
        <v>734</v>
      </c>
      <c r="D36" s="640">
        <v>7508</v>
      </c>
      <c r="E36" s="640">
        <f aca="true" t="shared" si="2" ref="E36:U36">SUM(E25:E35)</f>
        <v>7842</v>
      </c>
      <c r="F36" s="920">
        <f>SUM(F25:F35)</f>
        <v>9489</v>
      </c>
      <c r="G36" s="920">
        <f>SUM(G25:G35)</f>
        <v>9433</v>
      </c>
      <c r="H36" s="920">
        <f>SUM(H25:H35)</f>
        <v>9377</v>
      </c>
      <c r="I36" s="956">
        <f t="shared" si="2"/>
        <v>9446</v>
      </c>
      <c r="J36" s="921">
        <f t="shared" si="2"/>
        <v>623</v>
      </c>
      <c r="K36" s="923">
        <f t="shared" si="2"/>
        <v>634</v>
      </c>
      <c r="L36" s="924">
        <f t="shared" si="2"/>
        <v>805</v>
      </c>
      <c r="M36" s="924">
        <f t="shared" si="2"/>
        <v>793</v>
      </c>
      <c r="N36" s="923">
        <f t="shared" si="2"/>
        <v>730</v>
      </c>
      <c r="O36" s="923">
        <f t="shared" si="2"/>
        <v>981</v>
      </c>
      <c r="P36" s="923">
        <f t="shared" si="2"/>
        <v>710</v>
      </c>
      <c r="Q36" s="923">
        <f t="shared" si="2"/>
        <v>663</v>
      </c>
      <c r="R36" s="923">
        <f t="shared" si="2"/>
        <v>726</v>
      </c>
      <c r="S36" s="923">
        <f>SUM(S25:S35)</f>
        <v>802</v>
      </c>
      <c r="T36" s="923">
        <f t="shared" si="2"/>
        <v>0</v>
      </c>
      <c r="U36" s="923">
        <f t="shared" si="2"/>
        <v>0</v>
      </c>
      <c r="V36" s="957">
        <f>V25+V26+V27+V28+V29+V30+V31+V32+V33+V34+V35</f>
        <v>7467</v>
      </c>
      <c r="W36" s="958">
        <f>+V36/I36*100</f>
        <v>79.04933305102689</v>
      </c>
    </row>
    <row r="37" spans="1:23" ht="16.5">
      <c r="A37" s="899" t="s">
        <v>735</v>
      </c>
      <c r="B37" s="947" t="s">
        <v>736</v>
      </c>
      <c r="C37" s="900" t="s">
        <v>737</v>
      </c>
      <c r="D37" s="901">
        <v>0</v>
      </c>
      <c r="E37" s="901">
        <v>0</v>
      </c>
      <c r="F37" s="852">
        <v>0</v>
      </c>
      <c r="G37" s="852">
        <v>0</v>
      </c>
      <c r="H37" s="852">
        <v>0</v>
      </c>
      <c r="I37" s="948">
        <v>0</v>
      </c>
      <c r="J37" s="902">
        <v>0</v>
      </c>
      <c r="K37" s="906">
        <v>0</v>
      </c>
      <c r="L37" s="906">
        <v>0</v>
      </c>
      <c r="M37" s="906">
        <v>0</v>
      </c>
      <c r="N37" s="906">
        <v>0</v>
      </c>
      <c r="O37" s="906">
        <v>0</v>
      </c>
      <c r="P37" s="906">
        <v>0</v>
      </c>
      <c r="Q37" s="906">
        <v>0</v>
      </c>
      <c r="R37" s="906">
        <v>0</v>
      </c>
      <c r="S37" s="906">
        <v>0</v>
      </c>
      <c r="T37" s="906"/>
      <c r="U37" s="902"/>
      <c r="V37" s="937">
        <f aca="true" t="shared" si="3" ref="V37:V42">SUM(J37:U37)</f>
        <v>0</v>
      </c>
      <c r="W37" s="938" t="e">
        <f aca="true" t="shared" si="4" ref="W37:W42">+V37/I37*100</f>
        <v>#DIV/0!</v>
      </c>
    </row>
    <row r="38" spans="1:23" ht="16.5">
      <c r="A38" s="899" t="s">
        <v>738</v>
      </c>
      <c r="B38" s="950" t="s">
        <v>739</v>
      </c>
      <c r="C38" s="900" t="s">
        <v>740</v>
      </c>
      <c r="D38" s="909">
        <v>716</v>
      </c>
      <c r="E38" s="909">
        <v>715</v>
      </c>
      <c r="F38" s="854">
        <v>495</v>
      </c>
      <c r="G38" s="854">
        <v>527</v>
      </c>
      <c r="H38" s="854">
        <v>510</v>
      </c>
      <c r="I38" s="936">
        <v>550</v>
      </c>
      <c r="J38" s="902">
        <v>58</v>
      </c>
      <c r="K38" s="906">
        <v>64</v>
      </c>
      <c r="L38" s="906">
        <v>41</v>
      </c>
      <c r="M38" s="906">
        <v>47</v>
      </c>
      <c r="N38" s="906">
        <v>28</v>
      </c>
      <c r="O38" s="906">
        <v>34</v>
      </c>
      <c r="P38" s="906">
        <v>27</v>
      </c>
      <c r="Q38" s="906">
        <v>30</v>
      </c>
      <c r="R38" s="906">
        <v>42</v>
      </c>
      <c r="S38" s="906">
        <v>48</v>
      </c>
      <c r="T38" s="906"/>
      <c r="U38" s="902"/>
      <c r="V38" s="937">
        <f t="shared" si="3"/>
        <v>419</v>
      </c>
      <c r="W38" s="938">
        <f t="shared" si="4"/>
        <v>76.18181818181819</v>
      </c>
    </row>
    <row r="39" spans="1:23" ht="16.5">
      <c r="A39" s="899" t="s">
        <v>741</v>
      </c>
      <c r="B39" s="949" t="s">
        <v>742</v>
      </c>
      <c r="C39" s="900" t="s">
        <v>743</v>
      </c>
      <c r="D39" s="909">
        <v>26</v>
      </c>
      <c r="E39" s="909">
        <v>32</v>
      </c>
      <c r="F39" s="854">
        <v>0</v>
      </c>
      <c r="G39" s="854">
        <v>0</v>
      </c>
      <c r="H39" s="854">
        <v>0</v>
      </c>
      <c r="I39" s="936">
        <v>0</v>
      </c>
      <c r="J39" s="902">
        <v>0</v>
      </c>
      <c r="K39" s="906">
        <v>0</v>
      </c>
      <c r="L39" s="906">
        <v>0</v>
      </c>
      <c r="M39" s="906">
        <v>0</v>
      </c>
      <c r="N39" s="906">
        <v>0</v>
      </c>
      <c r="O39" s="906">
        <v>0</v>
      </c>
      <c r="P39" s="906">
        <v>0</v>
      </c>
      <c r="Q39" s="906">
        <v>0</v>
      </c>
      <c r="R39" s="906">
        <v>0</v>
      </c>
      <c r="S39" s="906">
        <v>0</v>
      </c>
      <c r="T39" s="906"/>
      <c r="U39" s="902"/>
      <c r="V39" s="937">
        <f t="shared" si="3"/>
        <v>0</v>
      </c>
      <c r="W39" s="938" t="e">
        <f t="shared" si="4"/>
        <v>#DIV/0!</v>
      </c>
    </row>
    <row r="40" spans="1:23" ht="16.5">
      <c r="A40" s="899" t="s">
        <v>658</v>
      </c>
      <c r="B40" s="959"/>
      <c r="C40" s="900" t="s">
        <v>659</v>
      </c>
      <c r="D40" s="909">
        <v>6805</v>
      </c>
      <c r="E40" s="909">
        <v>6979</v>
      </c>
      <c r="F40" s="854">
        <v>8465</v>
      </c>
      <c r="G40" s="854">
        <v>8627</v>
      </c>
      <c r="H40" s="854">
        <v>8636</v>
      </c>
      <c r="I40" s="936">
        <v>8796</v>
      </c>
      <c r="J40" s="902">
        <v>600</v>
      </c>
      <c r="K40" s="906">
        <v>610</v>
      </c>
      <c r="L40" s="906">
        <v>1368</v>
      </c>
      <c r="M40" s="906">
        <v>610</v>
      </c>
      <c r="N40" s="906">
        <v>728</v>
      </c>
      <c r="O40" s="906">
        <v>1599</v>
      </c>
      <c r="P40" s="906">
        <v>0</v>
      </c>
      <c r="Q40" s="906">
        <v>610</v>
      </c>
      <c r="R40" s="906">
        <v>989</v>
      </c>
      <c r="S40" s="906">
        <v>610</v>
      </c>
      <c r="T40" s="906"/>
      <c r="U40" s="902"/>
      <c r="V40" s="937">
        <f>SUM(J40:U40)</f>
        <v>7724</v>
      </c>
      <c r="W40" s="938">
        <f t="shared" si="4"/>
        <v>87.81264211005002</v>
      </c>
    </row>
    <row r="41" spans="1:23" ht="17.25" thickBot="1">
      <c r="A41" s="877" t="s">
        <v>661</v>
      </c>
      <c r="B41" s="960"/>
      <c r="C41" s="961"/>
      <c r="D41" s="914">
        <v>25</v>
      </c>
      <c r="E41" s="914">
        <v>406</v>
      </c>
      <c r="F41" s="848">
        <v>554</v>
      </c>
      <c r="G41" s="848">
        <v>309</v>
      </c>
      <c r="H41" s="848">
        <v>254</v>
      </c>
      <c r="I41" s="948">
        <v>100</v>
      </c>
      <c r="J41" s="855">
        <v>51</v>
      </c>
      <c r="K41" s="850">
        <v>8</v>
      </c>
      <c r="L41" s="850">
        <v>29</v>
      </c>
      <c r="M41" s="850">
        <v>43</v>
      </c>
      <c r="N41" s="850">
        <v>8</v>
      </c>
      <c r="O41" s="850">
        <v>44</v>
      </c>
      <c r="P41" s="850">
        <v>1</v>
      </c>
      <c r="Q41" s="850">
        <v>1</v>
      </c>
      <c r="R41" s="850">
        <v>27</v>
      </c>
      <c r="S41" s="850">
        <v>5</v>
      </c>
      <c r="T41" s="850"/>
      <c r="U41" s="850"/>
      <c r="V41" s="937">
        <f>SUM(J41:U41)</f>
        <v>217</v>
      </c>
      <c r="W41" s="938">
        <f t="shared" si="4"/>
        <v>217</v>
      </c>
    </row>
    <row r="42" spans="1:23" ht="17.25" thickBot="1">
      <c r="A42" s="955" t="s">
        <v>744</v>
      </c>
      <c r="B42" s="962"/>
      <c r="C42" s="918" t="s">
        <v>745</v>
      </c>
      <c r="D42" s="640">
        <f aca="true" t="shared" si="5" ref="D42:T42">SUM(D37:D41)</f>
        <v>7572</v>
      </c>
      <c r="E42" s="640">
        <f t="shared" si="5"/>
        <v>8132</v>
      </c>
      <c r="F42" s="920">
        <f>SUM(F37:F41)</f>
        <v>9514</v>
      </c>
      <c r="G42" s="920">
        <f>SUM(G38:G41)</f>
        <v>9463</v>
      </c>
      <c r="H42" s="920">
        <f>SUM(H38:H41)</f>
        <v>9400</v>
      </c>
      <c r="I42" s="956">
        <f t="shared" si="5"/>
        <v>9446</v>
      </c>
      <c r="J42" s="921">
        <f t="shared" si="5"/>
        <v>709</v>
      </c>
      <c r="K42" s="923">
        <f t="shared" si="5"/>
        <v>682</v>
      </c>
      <c r="L42" s="924">
        <f t="shared" si="5"/>
        <v>1438</v>
      </c>
      <c r="M42" s="924">
        <f t="shared" si="5"/>
        <v>700</v>
      </c>
      <c r="N42" s="923">
        <f t="shared" si="5"/>
        <v>764</v>
      </c>
      <c r="O42" s="923">
        <f t="shared" si="5"/>
        <v>1677</v>
      </c>
      <c r="P42" s="923">
        <f t="shared" si="5"/>
        <v>28</v>
      </c>
      <c r="Q42" s="923">
        <f t="shared" si="5"/>
        <v>641</v>
      </c>
      <c r="R42" s="923">
        <f t="shared" si="5"/>
        <v>1058</v>
      </c>
      <c r="S42" s="923">
        <f t="shared" si="5"/>
        <v>663</v>
      </c>
      <c r="T42" s="923">
        <f t="shared" si="5"/>
        <v>0</v>
      </c>
      <c r="U42" s="923">
        <f>SUM(U37:U41)</f>
        <v>0</v>
      </c>
      <c r="V42" s="957">
        <f t="shared" si="3"/>
        <v>8360</v>
      </c>
      <c r="W42" s="958">
        <f t="shared" si="4"/>
        <v>88.50307008257462</v>
      </c>
    </row>
    <row r="43" spans="1:23" ht="6.75" customHeight="1" thickBot="1">
      <c r="A43" s="877"/>
      <c r="B43" s="917"/>
      <c r="C43" s="961"/>
      <c r="D43" s="914"/>
      <c r="E43" s="914"/>
      <c r="F43" s="848"/>
      <c r="G43" s="848"/>
      <c r="H43" s="848"/>
      <c r="I43" s="963"/>
      <c r="J43" s="915"/>
      <c r="K43" s="850"/>
      <c r="L43" s="883"/>
      <c r="M43" s="883"/>
      <c r="N43" s="850"/>
      <c r="O43" s="850"/>
      <c r="P43" s="850"/>
      <c r="Q43" s="850"/>
      <c r="R43" s="850"/>
      <c r="S43" s="850"/>
      <c r="T43" s="850"/>
      <c r="U43" s="964"/>
      <c r="V43" s="953"/>
      <c r="W43" s="954"/>
    </row>
    <row r="44" spans="1:23" ht="17.25" thickBot="1">
      <c r="A44" s="955" t="s">
        <v>665</v>
      </c>
      <c r="B44" s="965"/>
      <c r="C44" s="966"/>
      <c r="D44" s="640">
        <f>+D42-D40</f>
        <v>767</v>
      </c>
      <c r="E44" s="640">
        <f>+E42-E40</f>
        <v>1153</v>
      </c>
      <c r="F44" s="920">
        <v>1049</v>
      </c>
      <c r="G44" s="920">
        <f>SUM(G41+G38)</f>
        <v>836</v>
      </c>
      <c r="H44" s="920">
        <f>SUM(H41+H38)</f>
        <v>764</v>
      </c>
      <c r="I44" s="956">
        <f aca="true" t="shared" si="6" ref="I44:U44">I37+I38+I39+I41</f>
        <v>650</v>
      </c>
      <c r="J44" s="921">
        <f t="shared" si="6"/>
        <v>109</v>
      </c>
      <c r="K44" s="923">
        <f t="shared" si="6"/>
        <v>72</v>
      </c>
      <c r="L44" s="923">
        <f t="shared" si="6"/>
        <v>70</v>
      </c>
      <c r="M44" s="923">
        <f t="shared" si="6"/>
        <v>90</v>
      </c>
      <c r="N44" s="923">
        <f t="shared" si="6"/>
        <v>36</v>
      </c>
      <c r="O44" s="923">
        <f t="shared" si="6"/>
        <v>78</v>
      </c>
      <c r="P44" s="923">
        <f t="shared" si="6"/>
        <v>28</v>
      </c>
      <c r="Q44" s="923">
        <f t="shared" si="6"/>
        <v>31</v>
      </c>
      <c r="R44" s="923">
        <f t="shared" si="6"/>
        <v>69</v>
      </c>
      <c r="S44" s="923">
        <f t="shared" si="6"/>
        <v>53</v>
      </c>
      <c r="T44" s="923">
        <f t="shared" si="6"/>
        <v>0</v>
      </c>
      <c r="U44" s="956">
        <f t="shared" si="6"/>
        <v>0</v>
      </c>
      <c r="V44" s="957">
        <f>SUM(J44:U44)</f>
        <v>636</v>
      </c>
      <c r="W44" s="958">
        <f>+V44/I44*100</f>
        <v>97.84615384615385</v>
      </c>
    </row>
    <row r="45" spans="1:23" ht="17.25" thickBot="1">
      <c r="A45" s="955" t="s">
        <v>666</v>
      </c>
      <c r="B45" s="965"/>
      <c r="C45" s="918" t="s">
        <v>746</v>
      </c>
      <c r="D45" s="640">
        <f>+D42-D36</f>
        <v>64</v>
      </c>
      <c r="E45" s="640">
        <f>+E42-E36</f>
        <v>290</v>
      </c>
      <c r="F45" s="920">
        <v>25</v>
      </c>
      <c r="G45" s="920">
        <f>SUM(G42-G36)</f>
        <v>30</v>
      </c>
      <c r="H45" s="920">
        <f>SUM(H42-H36)</f>
        <v>23</v>
      </c>
      <c r="I45" s="956">
        <f>SUM(I42-I36)</f>
        <v>0</v>
      </c>
      <c r="J45" s="921">
        <f aca="true" t="shared" si="7" ref="J45:U45">J42-J36</f>
        <v>86</v>
      </c>
      <c r="K45" s="923">
        <f t="shared" si="7"/>
        <v>48</v>
      </c>
      <c r="L45" s="923">
        <f t="shared" si="7"/>
        <v>633</v>
      </c>
      <c r="M45" s="923">
        <f t="shared" si="7"/>
        <v>-93</v>
      </c>
      <c r="N45" s="923">
        <f t="shared" si="7"/>
        <v>34</v>
      </c>
      <c r="O45" s="923">
        <f t="shared" si="7"/>
        <v>696</v>
      </c>
      <c r="P45" s="923">
        <f>P42-P36</f>
        <v>-682</v>
      </c>
      <c r="Q45" s="923">
        <f t="shared" si="7"/>
        <v>-22</v>
      </c>
      <c r="R45" s="923">
        <f t="shared" si="7"/>
        <v>332</v>
      </c>
      <c r="S45" s="923">
        <f t="shared" si="7"/>
        <v>-139</v>
      </c>
      <c r="T45" s="923">
        <f t="shared" si="7"/>
        <v>0</v>
      </c>
      <c r="U45" s="924">
        <f t="shared" si="7"/>
        <v>0</v>
      </c>
      <c r="V45" s="957">
        <f>SUM(J45:U45)</f>
        <v>893</v>
      </c>
      <c r="W45" s="958" t="e">
        <f>+V45/I45*100</f>
        <v>#DIV/0!</v>
      </c>
    </row>
    <row r="46" spans="1:23" ht="17.25" thickBot="1">
      <c r="A46" s="955" t="s">
        <v>747</v>
      </c>
      <c r="B46" s="965"/>
      <c r="C46" s="967"/>
      <c r="D46" s="633">
        <f>+D45-D40</f>
        <v>-6741</v>
      </c>
      <c r="E46" s="633">
        <f>+E45-E40</f>
        <v>-6689</v>
      </c>
      <c r="F46" s="920">
        <v>-8440</v>
      </c>
      <c r="G46" s="920">
        <f>SUM(G44-G36)</f>
        <v>-8597</v>
      </c>
      <c r="H46" s="920">
        <f>SUM(H44-H36)</f>
        <v>-8613</v>
      </c>
      <c r="I46" s="956">
        <f>SUM(I44-I36)</f>
        <v>-8796</v>
      </c>
      <c r="J46" s="968">
        <f aca="true" t="shared" si="8" ref="J46:U46">J45-J40</f>
        <v>-514</v>
      </c>
      <c r="K46" s="923">
        <f t="shared" si="8"/>
        <v>-562</v>
      </c>
      <c r="L46" s="923">
        <f t="shared" si="8"/>
        <v>-735</v>
      </c>
      <c r="M46" s="923">
        <f t="shared" si="8"/>
        <v>-703</v>
      </c>
      <c r="N46" s="923">
        <f t="shared" si="8"/>
        <v>-694</v>
      </c>
      <c r="O46" s="923">
        <f t="shared" si="8"/>
        <v>-903</v>
      </c>
      <c r="P46" s="923">
        <f t="shared" si="8"/>
        <v>-682</v>
      </c>
      <c r="Q46" s="923">
        <f t="shared" si="8"/>
        <v>-632</v>
      </c>
      <c r="R46" s="923">
        <f t="shared" si="8"/>
        <v>-657</v>
      </c>
      <c r="S46" s="923">
        <f t="shared" si="8"/>
        <v>-749</v>
      </c>
      <c r="T46" s="923">
        <f t="shared" si="8"/>
        <v>0</v>
      </c>
      <c r="U46" s="956">
        <f t="shared" si="8"/>
        <v>0</v>
      </c>
      <c r="V46" s="957">
        <f>SUM(J46:U46)</f>
        <v>-6831</v>
      </c>
      <c r="W46" s="958">
        <f>+V46/I46*100</f>
        <v>77.66030013642565</v>
      </c>
    </row>
  </sheetData>
  <sheetProtection/>
  <mergeCells count="1">
    <mergeCell ref="C5:G5"/>
  </mergeCells>
  <printOptions/>
  <pageMargins left="0.9055118110236221" right="0.5118110236220472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2015-12-01T09:37:04Z</cp:lastPrinted>
  <dcterms:created xsi:type="dcterms:W3CDTF">2015-11-30T16:27:04Z</dcterms:created>
  <dcterms:modified xsi:type="dcterms:W3CDTF">2015-12-01T09:37:22Z</dcterms:modified>
  <cp:category/>
  <cp:version/>
  <cp:contentType/>
  <cp:contentStatus/>
</cp:coreProperties>
</file>