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2"/>
  </bookViews>
  <sheets>
    <sheet name="Doplň. ukaz. 11_2015 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<sst xmlns="http://schemas.openxmlformats.org/spreadsheetml/2006/main" count="904" uniqueCount="571">
  <si>
    <t>Kraj: Jihomoravský</t>
  </si>
  <si>
    <t>Okres: Břeclav</t>
  </si>
  <si>
    <t>Město: Břeclav</t>
  </si>
  <si>
    <t xml:space="preserve">                    Tabulka doplňujících ukazatelů za období 11/2015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</si>
  <si>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</si>
  <si>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</si>
  <si>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</si>
  <si>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</si>
  <si>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</si>
  <si>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</si>
  <si>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</si>
  <si>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</si>
  <si>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</si>
  <si>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</si>
  <si>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</si>
  <si>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</si>
  <si>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</si>
  <si>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</si>
  <si>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</si>
  <si>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</si>
  <si>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</si>
  <si>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</si>
  <si>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</si>
  <si>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</si>
  <si>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</si>
  <si>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</si>
  <si>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2015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</si>
  <si>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</si>
  <si>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</si>
  <si>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</si>
  <si>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</si>
  <si>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</si>
  <si>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</si>
  <si>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</si>
  <si>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</si>
  <si>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1-11/2015</t>
  </si>
  <si>
    <t>ODBOR ŠKOLSTVÍ, KULT., MLÁDEŽE A SPORTU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</si>
  <si>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</si>
  <si>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</si>
  <si>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</si>
  <si>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</si>
  <si>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</si>
  <si>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</si>
  <si>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</si>
  <si>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</si>
  <si>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</si>
  <si>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</si>
  <si>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</si>
  <si>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</si>
  <si>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</si>
  <si>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</si>
  <si>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</si>
  <si>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</si>
  <si>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</si>
  <si>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</si>
  <si>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</si>
  <si>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 xml:space="preserve">Ostatní přijaté vratky transferů 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</si>
  <si>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</si>
  <si>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</si>
  <si>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</si>
  <si>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</si>
  <si>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</si>
  <si>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</si>
  <si>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</si>
  <si>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</si>
  <si>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</si>
  <si>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</si>
  <si>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</si>
  <si>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</si>
  <si>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</si>
  <si>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pojistné náhrady - ostatní zál. kultury</t>
  </si>
  <si>
    <t>Přijaté neinvestiční dary - na ples</t>
  </si>
  <si>
    <t xml:space="preserve">Přijaté nekapitálové příspěvky 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</si>
  <si>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</si>
  <si>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</si>
  <si>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</si>
  <si>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Ostatní přijaté vratky transferů - využití volného času dětí a mládeže</t>
  </si>
  <si>
    <t xml:space="preserve">Ostat. přij. vratky transferů - ostat. zájmová činnost </t>
  </si>
  <si>
    <t>Ostatní přijaté vratky transferů - finanční vypořádání min. let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</si>
  <si>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</si>
  <si>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</si>
  <si>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</si>
  <si>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</si>
  <si>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</si>
  <si>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</si>
  <si>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 xml:space="preserve">Ost. neinv. přij. transfery ze SR </t>
  </si>
  <si>
    <t>Ostat. neinv. přij. transfery ze SR a ESF - aktiv. politika zaměst.</t>
  </si>
  <si>
    <t>Neinv. přij.transf. ze SR - Poznejme naše města - Zámecká věž</t>
  </si>
  <si>
    <t>Neinv. přij.transf. ze SR - IPRM Valtická-regenerace chodníků</t>
  </si>
  <si>
    <t>Neinv. přij. transf. od krajů -Udržování čistoty cyklistických komunikací</t>
  </si>
  <si>
    <t>Neinv. přij. transf. ze SR - IPRM Valtická-regenerace chodníků II. et.</t>
  </si>
  <si>
    <t>Neinv. přij. transf. od mezinár. institucí-Poznejme naše města-Zám. věž.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</si>
  <si>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</si>
  <si>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</si>
  <si>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</si>
  <si>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.</t>
  </si>
  <si>
    <t>Inv. přij. transfery ze stát. fondů - SFDI-Břeclav bez bariér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</si>
  <si>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</si>
  <si>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</si>
  <si>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ZUŠ zateplení objektu</t>
  </si>
  <si>
    <t>Inv. přij. transfery ze stát. fondů - OPŽP -  MěÚ OSVD - zateplení</t>
  </si>
  <si>
    <t xml:space="preserve">Inv. přij. transfery ze stát. fondů- OPŽP - MP zlepš. tech. vlast. bud. </t>
  </si>
  <si>
    <t xml:space="preserve">Inv. přij. transfery ze stát. fondů - 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</si>
  <si>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</si>
  <si>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</si>
  <si>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</si>
  <si>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</si>
  <si>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</si>
  <si>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</si>
  <si>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</si>
  <si>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</si>
  <si>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</si>
  <si>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 objektu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</si>
  <si>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</si>
  <si>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</si>
  <si>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</si>
  <si>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</si>
  <si>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MP - zlepš. tepel. tech. vlast. budovy</t>
  </si>
  <si>
    <t>Ostat. investič. přij. transf. ze SR -  Přeshranič. spol.-175. výr. želez. v Bř.</t>
  </si>
  <si>
    <t>Ostat. investič. přij. transf. ze SR -  Prev. kriminality - MKDS 2014</t>
  </si>
  <si>
    <t>Ostat. investič. přij. transf. ze SR -  IOP -IPRM Valtická regen. chodníků</t>
  </si>
  <si>
    <t>Ostat. investič. přij. transf. ze SR - Regenerace sídliště Slovácká, et. III.B</t>
  </si>
  <si>
    <t>Investiční přijaté transfery od krajů - Dětské dopravní hřiště II. etapa</t>
  </si>
  <si>
    <t>Investiční přijaté transfery od krajů - EPS a dorozumívací systém DS Břeclav</t>
  </si>
  <si>
    <t>Investič. přij. transf. od regionál. rad - Přestupní terminál IDS</t>
  </si>
  <si>
    <t>Investič. přij. transf. od mezinárod. instit. - Poznej naše města - Zám. věž</t>
  </si>
  <si>
    <t>Investič. přij. transf. od mezinárod. instit. - 175. výr. železnice v Břeclavi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</si>
  <si>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</si>
  <si>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</si>
  <si>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</si>
  <si>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</si>
  <si>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</si>
  <si>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</si>
  <si>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</si>
  <si>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</si>
  <si>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</si>
  <si>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</si>
  <si>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</si>
  <si>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</si>
  <si>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</si>
  <si>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</si>
  <si>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</si>
  <si>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</si>
  <si>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</si>
  <si>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</si>
  <si>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</si>
  <si>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</si>
  <si>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</si>
  <si>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</si>
  <si>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Sociálně-právní ochrana dětí</t>
  </si>
  <si>
    <t>Neinvestič. přij. transfery ze SR - Výkon sociální práce</t>
  </si>
  <si>
    <t>Ostat. neinv. přij. transfery ze SR - Aktiv. pol. zam. ze SR a EU</t>
  </si>
  <si>
    <t>Ostat. neinv. přij. transfery ze SR - Centrál. registr vozidel - výpoč. tech.</t>
  </si>
  <si>
    <t>Neinvestič. přij. transfery ze SR - Přeshranič. spolupráce- SOS Raft</t>
  </si>
  <si>
    <t>Neinvestič. přij. transfery ze SR - Good Governance na MěÚ</t>
  </si>
  <si>
    <t>Neinvestič. přij. transf. ze SR - IOP - Výzva 22</t>
  </si>
  <si>
    <t xml:space="preserve">Převody z ostatních vlastních fondů </t>
  </si>
  <si>
    <t>Neinvestič. přij. transfery od krajů - JSDH obcí - vybavení jednotky</t>
  </si>
  <si>
    <t xml:space="preserve">Investiční přijaté transfery ze SR </t>
  </si>
  <si>
    <t xml:space="preserve">Ost. investič. přij. transfery ze SR - </t>
  </si>
  <si>
    <t>Neinv. přij. transf. od mezinár. institucí -SOS Raft</t>
  </si>
  <si>
    <t xml:space="preserve">Investič. příj.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</si>
  <si>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</si>
  <si>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</si>
  <si>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</si>
  <si>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</si>
  <si>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</si>
  <si>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</si>
  <si>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</si>
  <si>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</si>
  <si>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</si>
  <si>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Sankční platby přijaté od jiných subjektů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</si>
  <si>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</si>
  <si>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</si>
  <si>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</si>
  <si>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</si>
  <si>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</si>
  <si>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</si>
  <si>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</si>
  <si>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</si>
  <si>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</si>
  <si>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</si>
  <si>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</si>
  <si>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</si>
  <si>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>Ost. neinvest. přij. transfery ze SR - Výkon sociální práce (v ORJ 030)</t>
  </si>
  <si>
    <t>Ost. neinvest. přij. transfery ze SR-ZŠ Komenského 2</t>
  </si>
  <si>
    <t>Ost. neinvest. přij. transfery ze SR-ZŠ Kpt. Nálepky 7</t>
  </si>
  <si>
    <t>Ost. neinvest. přij. transfery ze SR-ZŠ Kupkova</t>
  </si>
  <si>
    <t>Ost. neinvest. přij. transfery ze SR-ZŠ Na Valtické 31</t>
  </si>
  <si>
    <t>Ost. neinvest. přij. transfery ze SR-ZŠ Slovácká 40</t>
  </si>
  <si>
    <t xml:space="preserve">Ost. neinvest.přij. transfery ze SR-Standardizace služeb SPOD </t>
  </si>
  <si>
    <t>Neinv. přij. transtery od obcí</t>
  </si>
  <si>
    <t>Neinv. přij. transfery od krajů - Mezinár. hokej. turnaj Memoriál I. Hlinky CUP 2013</t>
  </si>
  <si>
    <t>Neinv. přij. transfery od krajů - Zdravé municipality</t>
  </si>
  <si>
    <t>Neinv. přij. transtery od krajů - Podpora projektu Family point</t>
  </si>
  <si>
    <t>Neinv. přij. transfery od krajů - Zkvalitnění služeb TIC</t>
  </si>
  <si>
    <t>Neinv. přij. transfery od krajů - Festival piva a vína</t>
  </si>
  <si>
    <t>Neinv. přij. transfery od krajů - Domov seniorů Břeclav</t>
  </si>
  <si>
    <t>Příjmy z poskytování služeb a výrobků</t>
  </si>
  <si>
    <t xml:space="preserve">Příjmy z prodeje zboží </t>
  </si>
  <si>
    <t>Ostatní příjmy z vlastní činnosti - Základní školy</t>
  </si>
  <si>
    <t>Odvody příspěvkových organizací - ZŠ Poštorná, Komenského 2</t>
  </si>
  <si>
    <t>Příjmy z pronájmu ost. nemovit. a jejich částí - Kino Koruna</t>
  </si>
  <si>
    <t>Příjmy z pronájmu movitých věcí - Kino Koruna</t>
  </si>
  <si>
    <t>Příjmy z pronájmu movitých věcí - Ostat. zál. kultury, církví a sděl. prostř.</t>
  </si>
  <si>
    <t>Přijaté nekapitálové příspěvky a náhrady - Ost. zál. kultury, církví ...</t>
  </si>
  <si>
    <t>Ostat. přijaté vratky transferů - Sportovní zařízení v majetku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</si>
  <si>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</si>
  <si>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</si>
  <si>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</si>
  <si>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</si>
  <si>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</si>
  <si>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</si>
  <si>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</si>
  <si>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</si>
  <si>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</si>
  <si>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</si>
  <si>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</si>
  <si>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</si>
  <si>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</si>
  <si>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</si>
  <si>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</si>
  <si>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</si>
  <si>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</si>
  <si>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</si>
  <si>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</si>
  <si>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</si>
  <si>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</si>
  <si>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</si>
  <si>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</si>
  <si>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 - EVVO MŠ Hřbitovní 8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</si>
  <si>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</si>
  <si>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</si>
  <si>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</si>
  <si>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sankční poplatky</t>
  </si>
  <si>
    <t>Přijaté nekapitálové příspěvky - náklady řízení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</si>
  <si>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</si>
  <si>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</si>
  <si>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</si>
  <si>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</si>
  <si>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</si>
  <si>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</si>
  <si>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</si>
  <si>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</si>
  <si>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</si>
  <si>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</si>
  <si>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</si>
  <si>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</si>
  <si>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</si>
  <si>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</si>
  <si>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</si>
  <si>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</si>
  <si>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SR - Asistent prev. krim. II (1-10/2015)</t>
  </si>
  <si>
    <t>Ostat. neinv. přij. transfery ze státního rozpočtu - Domovníci</t>
  </si>
  <si>
    <t>Ostat. neinv. přij. transfery ze SR - Asistent prev. krim. II (11-12/2015)</t>
  </si>
  <si>
    <t>Neinv. příjaté dotace od obcí - veřejnoprávní smlouvy</t>
  </si>
  <si>
    <t>Neinv. přij. dot. od krajů - Projekty prevence kriminality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</si>
  <si>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</si>
  <si>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</si>
  <si>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</si>
  <si>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</si>
  <si>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</si>
  <si>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</si>
  <si>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</si>
  <si>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</si>
  <si>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</si>
  <si>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</si>
  <si>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</si>
  <si>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</si>
  <si>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</si>
  <si>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</si>
  <si>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</si>
  <si>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</si>
  <si>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</si>
  <si>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</si>
  <si>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</si>
  <si>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</si>
  <si>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</si>
  <si>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</si>
  <si>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</si>
  <si>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</si>
  <si>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</si>
  <si>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</si>
  <si>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</si>
  <si>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</si>
  <si>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</si>
  <si>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</si>
  <si>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</si>
  <si>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</si>
  <si>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</si>
  <si>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</si>
  <si>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</si>
  <si>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</si>
  <si>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</si>
  <si>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</si>
  <si>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</si>
  <si>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</si>
  <si>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</si>
  <si>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</si>
  <si>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</si>
  <si>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</si>
  <si>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</si>
  <si>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</si>
  <si>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</si>
  <si>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</si>
  <si>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</si>
  <si>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</si>
  <si>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</si>
  <si>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</si>
  <si>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</si>
  <si>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</si>
  <si>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</si>
  <si>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</si>
  <si>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</si>
  <si>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</si>
  <si>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</si>
  <si>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</si>
  <si>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</si>
  <si>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</si>
  <si>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</si>
  <si>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</si>
  <si>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</si>
  <si>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</si>
  <si>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</si>
  <si>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</si>
  <si>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</si>
  <si>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</si>
  <si>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</si>
  <si>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</si>
  <si>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</si>
  <si>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</si>
  <si>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</si>
  <si>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</si>
  <si>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</si>
  <si>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</si>
  <si>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</si>
  <si>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</si>
  <si>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</si>
  <si>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</si>
  <si>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</si>
  <si>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</si>
  <si>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</si>
  <si>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</si>
  <si>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</si>
  <si>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</si>
  <si>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</si>
  <si>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</si>
  <si>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</si>
  <si>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</si>
  <si>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</si>
  <si>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</si>
  <si>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</si>
  <si>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</si>
  <si>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</si>
  <si>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</si>
  <si>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</si>
  <si>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</si>
  <si>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</si>
  <si>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</si>
  <si>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</si>
  <si>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</si>
  <si>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</si>
  <si>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</si>
  <si>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</si>
  <si>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2015</t>
  </si>
  <si>
    <t xml:space="preserve">% </t>
  </si>
  <si>
    <t>čerpání</t>
  </si>
  <si>
    <t>ODBOR ŠKOLSTVÍ, KULTURY, MLÁDEŽE A SPORTU</t>
  </si>
  <si>
    <t xml:space="preserve">                  (Organizač. změna od 1. 7. 2015 slouč. s ORJ 050 OSV)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</si>
  <si>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</si>
  <si>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</si>
  <si>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</si>
  <si>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</si>
  <si>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</si>
  <si>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</si>
  <si>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</si>
  <si>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</si>
  <si>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</si>
  <si>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</si>
  <si>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</si>
  <si>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</si>
  <si>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</si>
  <si>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</si>
  <si>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</si>
  <si>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</si>
  <si>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</si>
  <si>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 </t>
  </si>
  <si>
    <t xml:space="preserve">Sportov.zaříz. v maj. obce - MSK, zázemí Olympia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</si>
  <si>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</si>
  <si>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</si>
  <si>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</si>
  <si>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</si>
  <si>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 xml:space="preserve">Finanční vypořádání minulých let 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</si>
  <si>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</si>
  <si>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</si>
  <si>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</si>
  <si>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</si>
  <si>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</si>
  <si>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</si>
  <si>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</si>
  <si>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</si>
  <si>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</si>
  <si>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</si>
  <si>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</si>
  <si>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</si>
  <si>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</si>
  <si>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</si>
  <si>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</si>
  <si>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</si>
  <si>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</si>
  <si>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</si>
  <si>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</si>
  <si>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</si>
  <si>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</si>
  <si>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</si>
  <si>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</si>
  <si>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</si>
  <si>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</si>
  <si>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</si>
  <si>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</si>
  <si>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</si>
  <si>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</si>
  <si>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</si>
  <si>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</si>
  <si>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</si>
  <si>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</si>
  <si>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</si>
  <si>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</si>
  <si>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</si>
  <si>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</si>
  <si>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pro os. se zdr. post. a domovy se zvl. režimem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</si>
  <si>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</si>
  <si>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</si>
  <si>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</si>
  <si>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</si>
  <si>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</si>
  <si>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</si>
  <si>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</si>
  <si>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</si>
  <si>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</si>
  <si>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Komunikace Fibichova</t>
  </si>
  <si>
    <t>Modernizace světel. signalizač. zařízení na I/55</t>
  </si>
  <si>
    <t>Cyklostezka Na Zahradách-Bratislavská</t>
  </si>
  <si>
    <t>Úprava předprostor Kina Koruna</t>
  </si>
  <si>
    <t>Břeclav bez bariér II. etapa</t>
  </si>
  <si>
    <t>Bezpečný přechod</t>
  </si>
  <si>
    <t>Chodník a veř. osv. Agrotex BV-OCTesco</t>
  </si>
  <si>
    <t>Cyklostezka cukrovar-městská část Poštorná</t>
  </si>
  <si>
    <t>Předláždění J. Palacha, úpr. pergol</t>
  </si>
  <si>
    <t>Revit. sídl. J. Palacha - I. etapa</t>
  </si>
  <si>
    <t>Parkoviště Fintajslova</t>
  </si>
  <si>
    <t>IPRM Valtická-regenerace chodníků</t>
  </si>
  <si>
    <t>IPRM Valtická-regenerace chodníků II. et.</t>
  </si>
  <si>
    <t>Revit. sídl. J. Palacha - III. etapa</t>
  </si>
  <si>
    <t>Regenerace sídliště Slovácká, et. III. B</t>
  </si>
  <si>
    <t>IPRM Valtická-kamerový systém (pol. 6122)</t>
  </si>
  <si>
    <t>MŠ U Splavu - přírodní zahrada</t>
  </si>
  <si>
    <t>MŠ Dukelských hrdinů - zateplení objektu</t>
  </si>
  <si>
    <t>ZŠ Komenského-vybudování dětského hřiště</t>
  </si>
  <si>
    <t>ZUŠ Břeclav - zateplení objektu</t>
  </si>
  <si>
    <t>Workout a fitness prvky v Břeclavi</t>
  </si>
  <si>
    <t>Dětské dopravní hřiště - II. etapa</t>
  </si>
  <si>
    <t>Dům školství - výměna výtahu</t>
  </si>
  <si>
    <t>Obnova veřej. osvětlení Veslařská - Haškova</t>
  </si>
  <si>
    <t>Smuteční obřadní síň</t>
  </si>
  <si>
    <t>Rozšíření městského hřbitova</t>
  </si>
  <si>
    <t>IOP - nový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</si>
  <si>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</si>
  <si>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</si>
  <si>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</si>
  <si>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Sport. a odpočink. plochy v ar. cukrovaru</t>
  </si>
  <si>
    <t>Prev. kriminality-Bezpeč. Břeclav - Měst. kamer. dohlížecí systém 2014</t>
  </si>
  <si>
    <t>Městská policie - zlepš. tepel. tech. vlastností budovy</t>
  </si>
  <si>
    <t>MěÚ - OSVD - zateplení objektu</t>
  </si>
  <si>
    <t>Udržování čistoty cyklistických komunikací</t>
  </si>
  <si>
    <t>Sledované akce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</si>
  <si>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</si>
  <si>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</si>
  <si>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</si>
  <si>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</si>
  <si>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</si>
  <si>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</si>
  <si>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</si>
  <si>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</si>
  <si>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</si>
  <si>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</si>
  <si>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</si>
  <si>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</si>
  <si>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</si>
  <si>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</si>
  <si>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</si>
  <si>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</si>
  <si>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</si>
  <si>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Cestovní ruch  (Organizač. změna od 1. 7. 2015 slouč. s ORJ 010 OŠKMS)</t>
  </si>
  <si>
    <t xml:space="preserve">Speciální ZŠ </t>
  </si>
  <si>
    <t xml:space="preserve">Střední odborné školy </t>
  </si>
  <si>
    <t xml:space="preserve">Činnosti knihovnické              </t>
  </si>
  <si>
    <t>Činnosti muzeí a galerie</t>
  </si>
  <si>
    <t>Záležitosti kultury (Moravský den, ples aj.)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</si>
  <si>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</si>
  <si>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</si>
  <si>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</si>
  <si>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</si>
  <si>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</si>
  <si>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</si>
  <si>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</si>
  <si>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</si>
  <si>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</si>
  <si>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</si>
  <si>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</si>
  <si>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 - DS Břeclav</t>
  </si>
  <si>
    <t>Denní stacionáře a centra denních služeb - Remedia Břeclav</t>
  </si>
  <si>
    <t xml:space="preserve">Domov seniorů Břeclav </t>
  </si>
  <si>
    <t>Domov se zvláštním režimem - Remedia Plus</t>
  </si>
  <si>
    <t>Respitní péče - DS Břeclav</t>
  </si>
  <si>
    <t>Respitní péče - Remedia Plus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</si>
  <si>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</si>
  <si>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</si>
  <si>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</si>
  <si>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</si>
  <si>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</si>
  <si>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</si>
  <si>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</si>
  <si>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</si>
  <si>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</si>
  <si>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</si>
  <si>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</si>
  <si>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</si>
  <si>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</si>
  <si>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</si>
  <si>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</si>
  <si>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</si>
  <si>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</si>
  <si>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</si>
  <si>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</si>
  <si>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</si>
  <si>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</si>
  <si>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</si>
  <si>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</si>
  <si>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>Ostatní záležitosti kultury, církví a sděl. prostředků</t>
  </si>
  <si>
    <t xml:space="preserve">Činnost místní správy - zálohy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</si>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</sst>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28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4" fontId="6" fillId="34" borderId="34" xfId="46" applyNumberFormat="1" applyFont="1" applyFill="1" applyBorder="1" applyAlignment="1">
      <alignment horizontal="center"/>
      <protection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/>
    </xf>
    <xf numFmtId="4" fontId="6" fillId="34" borderId="36" xfId="46" applyNumberFormat="1" applyFont="1" applyFill="1" applyBorder="1" applyAlignment="1">
      <alignment horizontal="center"/>
      <protection/>
    </xf>
    <xf numFmtId="49" fontId="6" fillId="34" borderId="36" xfId="46" applyNumberFormat="1" applyFont="1" applyFill="1" applyBorder="1" applyAlignment="1">
      <alignment horizontal="center"/>
      <protection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/>
    </xf>
    <xf numFmtId="4" fontId="9" fillId="37" borderId="39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35" borderId="40" xfId="0" applyNumberFormat="1" applyFont="1" applyFill="1" applyBorder="1" applyAlignment="1">
      <alignment/>
    </xf>
    <xf numFmtId="4" fontId="9" fillId="36" borderId="40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9" fillId="35" borderId="42" xfId="0" applyNumberFormat="1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4" fontId="6" fillId="35" borderId="43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right"/>
    </xf>
    <xf numFmtId="0" fontId="9" fillId="0" borderId="3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18" xfId="46" applyFont="1" applyFill="1" applyBorder="1" applyAlignment="1">
      <alignment horizontal="right"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39" xfId="0" applyFont="1" applyFill="1" applyBorder="1" applyAlignment="1">
      <alignment horizontal="right"/>
    </xf>
    <xf numFmtId="0" fontId="9" fillId="0" borderId="38" xfId="0" applyFont="1" applyFill="1" applyBorder="1" applyAlignment="1">
      <alignment/>
    </xf>
    <xf numFmtId="0" fontId="9" fillId="0" borderId="39" xfId="46" applyFont="1" applyFill="1" applyBorder="1" applyAlignment="1">
      <alignment horizontal="left"/>
      <protection/>
    </xf>
    <xf numFmtId="0" fontId="9" fillId="0" borderId="15" xfId="0" applyFont="1" applyFill="1" applyBorder="1" applyAlignment="1">
      <alignment horizontal="right"/>
    </xf>
    <xf numFmtId="0" fontId="9" fillId="0" borderId="41" xfId="46" applyFont="1" applyFill="1" applyBorder="1" applyAlignment="1">
      <alignment horizontal="right"/>
      <protection/>
    </xf>
    <xf numFmtId="0" fontId="9" fillId="0" borderId="40" xfId="46" applyFont="1" applyFill="1" applyBorder="1" applyAlignment="1">
      <alignment horizontal="right"/>
      <protection/>
    </xf>
    <xf numFmtId="0" fontId="9" fillId="0" borderId="42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14" fillId="0" borderId="38" xfId="0" applyNumberFormat="1" applyFont="1" applyFill="1" applyBorder="1" applyAlignment="1">
      <alignment/>
    </xf>
    <xf numFmtId="4" fontId="14" fillId="35" borderId="38" xfId="0" applyNumberFormat="1" applyFont="1" applyFill="1" applyBorder="1" applyAlignment="1">
      <alignment/>
    </xf>
    <xf numFmtId="4" fontId="14" fillId="36" borderId="38" xfId="0" applyNumberFormat="1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4" fontId="9" fillId="35" borderId="46" xfId="0" applyNumberFormat="1" applyFont="1" applyFill="1" applyBorder="1" applyAlignment="1">
      <alignment/>
    </xf>
    <xf numFmtId="4" fontId="9" fillId="36" borderId="46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6" fillId="35" borderId="47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4" fontId="9" fillId="35" borderId="39" xfId="0" applyNumberFormat="1" applyFont="1" applyFill="1" applyBorder="1" applyAlignment="1" applyProtection="1">
      <alignment horizontal="right"/>
      <protection locked="0"/>
    </xf>
    <xf numFmtId="4" fontId="9" fillId="36" borderId="39" xfId="0" applyNumberFormat="1" applyFont="1" applyFill="1" applyBorder="1" applyAlignment="1" applyProtection="1">
      <alignment horizontal="right"/>
      <protection locked="0"/>
    </xf>
    <xf numFmtId="4" fontId="9" fillId="0" borderId="39" xfId="0" applyNumberFormat="1" applyFont="1" applyFill="1" applyBorder="1" applyAlignment="1" applyProtection="1">
      <alignment/>
      <protection locked="0"/>
    </xf>
    <xf numFmtId="4" fontId="9" fillId="35" borderId="39" xfId="0" applyNumberFormat="1" applyFont="1" applyFill="1" applyBorder="1" applyAlignment="1" applyProtection="1">
      <alignment/>
      <protection locked="0"/>
    </xf>
    <xf numFmtId="4" fontId="9" fillId="36" borderId="39" xfId="0" applyNumberFormat="1" applyFont="1" applyFill="1" applyBorder="1" applyAlignment="1" applyProtection="1">
      <alignment/>
      <protection locked="0"/>
    </xf>
    <xf numFmtId="0" fontId="6" fillId="0" borderId="39" xfId="0" applyFont="1" applyFill="1" applyBorder="1" applyAlignment="1">
      <alignment/>
    </xf>
    <xf numFmtId="4" fontId="9" fillId="37" borderId="42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4" fontId="9" fillId="36" borderId="3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37" borderId="3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 horizontal="right"/>
    </xf>
    <xf numFmtId="4" fontId="9" fillId="35" borderId="39" xfId="0" applyNumberFormat="1" applyFont="1" applyFill="1" applyBorder="1" applyAlignment="1">
      <alignment horizontal="right"/>
    </xf>
    <xf numFmtId="4" fontId="9" fillId="36" borderId="39" xfId="0" applyNumberFormat="1" applyFont="1" applyFill="1" applyBorder="1" applyAlignment="1">
      <alignment horizontal="right"/>
    </xf>
    <xf numFmtId="0" fontId="9" fillId="0" borderId="3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35" borderId="36" xfId="0" applyNumberFormat="1" applyFont="1" applyFill="1" applyBorder="1" applyAlignment="1">
      <alignment/>
    </xf>
    <xf numFmtId="4" fontId="9" fillId="36" borderId="36" xfId="0" applyNumberFormat="1" applyFont="1" applyFill="1" applyBorder="1" applyAlignment="1">
      <alignment/>
    </xf>
    <xf numFmtId="0" fontId="6" fillId="0" borderId="43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left" vertical="center"/>
    </xf>
    <xf numFmtId="4" fontId="6" fillId="0" borderId="47" xfId="0" applyNumberFormat="1" applyFont="1" applyFill="1" applyBorder="1" applyAlignment="1">
      <alignment vertical="center"/>
    </xf>
    <xf numFmtId="4" fontId="6" fillId="35" borderId="47" xfId="0" applyNumberFormat="1" applyFont="1" applyFill="1" applyBorder="1" applyAlignment="1">
      <alignment vertical="center"/>
    </xf>
    <xf numFmtId="4" fontId="6" fillId="36" borderId="4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4" fontId="6" fillId="0" borderId="39" xfId="0" applyNumberFormat="1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center"/>
    </xf>
    <xf numFmtId="4" fontId="6" fillId="36" borderId="39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 horizontal="right"/>
    </xf>
    <xf numFmtId="4" fontId="9" fillId="35" borderId="38" xfId="0" applyNumberFormat="1" applyFont="1" applyFill="1" applyBorder="1" applyAlignment="1">
      <alignment horizontal="right"/>
    </xf>
    <xf numFmtId="4" fontId="9" fillId="36" borderId="38" xfId="0" applyNumberFormat="1" applyFont="1" applyFill="1" applyBorder="1" applyAlignment="1">
      <alignment horizontal="right"/>
    </xf>
    <xf numFmtId="0" fontId="9" fillId="0" borderId="41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34" borderId="3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9" fontId="6" fillId="34" borderId="36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9" xfId="0" applyNumberFormat="1" applyFont="1" applyFill="1" applyBorder="1" applyAlignment="1">
      <alignment/>
    </xf>
    <xf numFmtId="4" fontId="16" fillId="35" borderId="39" xfId="0" applyNumberFormat="1" applyFont="1" applyFill="1" applyBorder="1" applyAlignment="1">
      <alignment/>
    </xf>
    <xf numFmtId="4" fontId="16" fillId="36" borderId="39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9" fillId="35" borderId="42" xfId="0" applyNumberFormat="1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4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4" fontId="6" fillId="35" borderId="43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4" fontId="9" fillId="37" borderId="39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6" fillId="36" borderId="3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9" fillId="35" borderId="39" xfId="0" applyNumberFormat="1" applyFont="1" applyFill="1" applyBorder="1" applyAlignment="1">
      <alignment/>
    </xf>
    <xf numFmtId="3" fontId="9" fillId="36" borderId="39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9" fillId="0" borderId="39" xfId="0" applyFont="1" applyFill="1" applyBorder="1" applyAlignment="1">
      <alignment horizontal="center"/>
    </xf>
    <xf numFmtId="0" fontId="16" fillId="37" borderId="39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/>
    </xf>
    <xf numFmtId="4" fontId="6" fillId="35" borderId="39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6" fillId="0" borderId="39" xfId="0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/>
    </xf>
    <xf numFmtId="4" fontId="9" fillId="35" borderId="40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4" fontId="9" fillId="36" borderId="40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/>
    </xf>
    <xf numFmtId="4" fontId="9" fillId="37" borderId="40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35" borderId="36" xfId="0" applyNumberFormat="1" applyFont="1" applyFill="1" applyBorder="1" applyAlignment="1">
      <alignment/>
    </xf>
    <xf numFmtId="4" fontId="9" fillId="36" borderId="36" xfId="0" applyNumberFormat="1" applyFont="1" applyFill="1" applyBorder="1" applyAlignment="1">
      <alignment/>
    </xf>
    <xf numFmtId="0" fontId="16" fillId="37" borderId="46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4" fontId="9" fillId="37" borderId="36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6" fillId="35" borderId="39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4" fontId="9" fillId="35" borderId="46" xfId="0" applyNumberFormat="1" applyFont="1" applyFill="1" applyBorder="1" applyAlignment="1">
      <alignment/>
    </xf>
    <xf numFmtId="4" fontId="9" fillId="36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6" fillId="35" borderId="47" xfId="0" applyNumberFormat="1" applyFont="1" applyFill="1" applyBorder="1" applyAlignment="1">
      <alignment/>
    </xf>
    <xf numFmtId="4" fontId="6" fillId="36" borderId="47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vertical="center"/>
    </xf>
    <xf numFmtId="4" fontId="6" fillId="35" borderId="47" xfId="0" applyNumberFormat="1" applyFont="1" applyFill="1" applyBorder="1" applyAlignment="1">
      <alignment vertical="center"/>
    </xf>
    <xf numFmtId="4" fontId="6" fillId="36" borderId="47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zoomScalePageLayoutView="0" workbookViewId="0" topLeftCell="A2">
      <selection activeCell="H30" sqref="H30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/>
      <c r="B4" s="1" t="s">
        <v>2</v>
      </c>
    </row>
    <row r="5" s="2" customFormat="1" ht="15.75">
      <c r="A5" s="1"/>
    </row>
    <row r="6" spans="1:5" s="2" customFormat="1" ht="20.25">
      <c r="A6" s="312" t="s">
        <v>3</v>
      </c>
      <c r="B6" s="313"/>
      <c r="C6" s="314"/>
      <c r="D6" s="314"/>
      <c r="E6" s="314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315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316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12</v>
      </c>
      <c r="C11" s="14">
        <v>287230</v>
      </c>
      <c r="D11" s="14">
        <v>284445</v>
      </c>
      <c r="E11" s="14">
        <v>279529.7</v>
      </c>
      <c r="F11" s="15">
        <f>(E11/D11)*100</f>
        <v>98.27196821881208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13</v>
      </c>
      <c r="C12" s="17">
        <v>55847</v>
      </c>
      <c r="D12" s="17">
        <v>57217</v>
      </c>
      <c r="E12" s="17">
        <v>68279</v>
      </c>
      <c r="F12" s="18">
        <f>(E12/D12)*100</f>
        <v>119.33341489417482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14</v>
      </c>
      <c r="C13" s="17">
        <v>6872</v>
      </c>
      <c r="D13" s="17">
        <v>6872</v>
      </c>
      <c r="E13" s="17">
        <v>6604.1</v>
      </c>
      <c r="F13" s="18">
        <f>(E13/D13)*100</f>
        <v>96.10157159487777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15</v>
      </c>
      <c r="C14" s="17">
        <v>89134</v>
      </c>
      <c r="D14" s="17">
        <v>118327.5</v>
      </c>
      <c r="E14" s="17">
        <f>535211.2-428143.7</f>
        <v>107067.49999999994</v>
      </c>
      <c r="F14" s="18">
        <f>(E14/D14)*100</f>
        <v>90.48403794553248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16</v>
      </c>
      <c r="C15" s="21">
        <f>SUM(C11:C14)</f>
        <v>439083</v>
      </c>
      <c r="D15" s="21">
        <f>SUM(D11:D14)</f>
        <v>466861.5</v>
      </c>
      <c r="E15" s="21">
        <f>SUM(E11:E14)</f>
        <v>461480.29999999993</v>
      </c>
      <c r="F15" s="22">
        <f>(E15/D15)*100</f>
        <v>98.84736693858885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17</v>
      </c>
      <c r="C17" s="17">
        <v>382450.7</v>
      </c>
      <c r="D17" s="17">
        <v>430334.8</v>
      </c>
      <c r="E17" s="17">
        <f>794796.2-428143.7</f>
        <v>366652.49999999994</v>
      </c>
      <c r="F17" s="18">
        <f>(E17/D17)*100</f>
        <v>85.20168482772017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18</v>
      </c>
      <c r="C18" s="17">
        <v>56632.3</v>
      </c>
      <c r="D18" s="17">
        <v>67666.4</v>
      </c>
      <c r="E18" s="17">
        <v>37214.7</v>
      </c>
      <c r="F18" s="18">
        <f>(E18/D18)*100</f>
        <v>54.99731033422792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19</v>
      </c>
      <c r="C19" s="21">
        <f>SUM(C17:C18)</f>
        <v>439083</v>
      </c>
      <c r="D19" s="21">
        <f>SUM(D17:D18)</f>
        <v>498001.19999999995</v>
      </c>
      <c r="E19" s="21">
        <f>SUM(E17:E18)</f>
        <v>403867.19999999995</v>
      </c>
      <c r="F19" s="22">
        <f>(E19/D19)*100</f>
        <v>81.09763590931107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6" ht="12.75">
      <c r="B22" s="30" t="s">
        <v>21</v>
      </c>
      <c r="C22" s="33"/>
      <c r="D22" s="33"/>
      <c r="E22" s="33">
        <v>57613.1</v>
      </c>
      <c r="F22" s="34"/>
    </row>
    <row r="23" spans="2:6" ht="15" customHeight="1" thickBot="1">
      <c r="B23" s="35" t="s">
        <v>22</v>
      </c>
      <c r="C23" s="36">
        <v>0</v>
      </c>
      <c r="D23" s="36">
        <v>31139.7</v>
      </c>
      <c r="E23" s="36"/>
      <c r="F23" s="37"/>
    </row>
    <row r="26" ht="12.75">
      <c r="B26" s="38" t="s">
        <v>23</v>
      </c>
    </row>
    <row r="27" spans="2:5" ht="12.75">
      <c r="B27" s="38" t="s">
        <v>24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28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9"/>
  <sheetViews>
    <sheetView zoomScale="90" zoomScaleNormal="90" zoomScalePageLayoutView="0" workbookViewId="0" topLeftCell="D1">
      <selection activeCell="G4" sqref="G4"/>
    </sheetView>
  </sheetViews>
  <sheetFormatPr defaultColWidth="9.140625" defaultRowHeight="12.75"/>
  <cols>
    <col min="1" max="1" width="7.57421875" style="43" customWidth="1"/>
    <col min="2" max="3" width="10.28125" style="43" customWidth="1"/>
    <col min="4" max="4" width="76.8515625" style="43" customWidth="1"/>
    <col min="5" max="7" width="16.7109375" style="67" customWidth="1"/>
    <col min="8" max="8" width="11.421875" style="67" customWidth="1"/>
    <col min="9" max="9" width="9.140625" style="43" customWidth="1"/>
    <col min="10" max="10" width="24.8515625" style="43" customWidth="1"/>
    <col min="11" max="16384" width="9.140625" style="43" customWidth="1"/>
  </cols>
  <sheetData>
    <row r="1" spans="1:8" ht="21.75" customHeight="1">
      <c r="A1" s="317" t="s">
        <v>25</v>
      </c>
      <c r="B1" s="314"/>
      <c r="C1" s="314"/>
      <c r="D1" s="40"/>
      <c r="E1" s="41"/>
      <c r="F1" s="41"/>
      <c r="G1" s="42"/>
      <c r="H1" s="42"/>
    </row>
    <row r="2" spans="1:8" ht="12.75" customHeight="1">
      <c r="A2" s="44"/>
      <c r="B2" s="45"/>
      <c r="C2" s="44"/>
      <c r="D2" s="46"/>
      <c r="E2" s="41"/>
      <c r="F2" s="41"/>
      <c r="G2" s="41"/>
      <c r="H2" s="41"/>
    </row>
    <row r="3" spans="1:8" s="45" customFormat="1" ht="24" customHeight="1">
      <c r="A3" s="318" t="s">
        <v>26</v>
      </c>
      <c r="B3" s="318"/>
      <c r="C3" s="318"/>
      <c r="D3" s="314"/>
      <c r="E3" s="314"/>
      <c r="F3" s="47"/>
      <c r="G3" s="47"/>
      <c r="H3" s="47"/>
    </row>
    <row r="4" spans="1:8" s="45" customFormat="1" ht="15" customHeight="1" thickBot="1">
      <c r="A4" s="48"/>
      <c r="B4" s="48"/>
      <c r="C4" s="48"/>
      <c r="D4" s="48"/>
      <c r="E4" s="49"/>
      <c r="F4" s="49"/>
      <c r="G4" s="50" t="s">
        <v>4</v>
      </c>
      <c r="H4" s="49"/>
    </row>
    <row r="5" spans="1:8" ht="15.75">
      <c r="A5" s="51" t="s">
        <v>27</v>
      </c>
      <c r="B5" s="51" t="s">
        <v>28</v>
      </c>
      <c r="C5" s="51" t="s">
        <v>29</v>
      </c>
      <c r="D5" s="52" t="s">
        <v>30</v>
      </c>
      <c r="E5" s="53" t="s">
        <v>31</v>
      </c>
      <c r="F5" s="53" t="s">
        <v>31</v>
      </c>
      <c r="G5" s="53" t="s">
        <v>8</v>
      </c>
      <c r="H5" s="53" t="s">
        <v>32</v>
      </c>
    </row>
    <row r="6" spans="1:8" ht="15.75" customHeight="1" thickBot="1">
      <c r="A6" s="54"/>
      <c r="B6" s="54"/>
      <c r="C6" s="54"/>
      <c r="D6" s="55"/>
      <c r="E6" s="56" t="s">
        <v>33</v>
      </c>
      <c r="F6" s="56" t="s">
        <v>34</v>
      </c>
      <c r="G6" s="57" t="s">
        <v>35</v>
      </c>
      <c r="H6" s="56" t="s">
        <v>11</v>
      </c>
    </row>
    <row r="7" spans="1:8" ht="16.5" customHeight="1" thickTop="1">
      <c r="A7" s="58">
        <v>10</v>
      </c>
      <c r="B7" s="58"/>
      <c r="C7" s="58"/>
      <c r="D7" s="59" t="s">
        <v>36</v>
      </c>
      <c r="E7" s="60"/>
      <c r="F7" s="61"/>
      <c r="G7" s="62"/>
      <c r="H7" s="60"/>
    </row>
    <row r="8" spans="1:8" ht="15" customHeight="1">
      <c r="A8" s="58"/>
      <c r="B8" s="58"/>
      <c r="C8" s="58"/>
      <c r="D8" s="59"/>
      <c r="E8" s="60"/>
      <c r="F8" s="61"/>
      <c r="G8" s="62"/>
      <c r="H8" s="60"/>
    </row>
    <row r="9" spans="1:9" ht="15">
      <c r="A9" s="63"/>
      <c r="B9" s="63"/>
      <c r="C9" s="63">
        <v>1361</v>
      </c>
      <c r="D9" s="63" t="s">
        <v>37</v>
      </c>
      <c r="E9" s="64">
        <v>5</v>
      </c>
      <c r="F9" s="65">
        <v>4</v>
      </c>
      <c r="G9" s="66">
        <v>4.5</v>
      </c>
      <c r="H9" s="64">
        <f>(G9/F9)*100</f>
        <v>112.5</v>
      </c>
      <c r="I9" s="67"/>
    </row>
    <row r="10" spans="1:8" ht="15" hidden="1">
      <c r="A10" s="68"/>
      <c r="B10" s="63"/>
      <c r="C10" s="63">
        <v>2459</v>
      </c>
      <c r="D10" s="63" t="s">
        <v>38</v>
      </c>
      <c r="E10" s="69">
        <v>0</v>
      </c>
      <c r="F10" s="65"/>
      <c r="G10" s="66"/>
      <c r="H10" s="64" t="e">
        <f>(#REF!/F10)*100</f>
        <v>#REF!</v>
      </c>
    </row>
    <row r="11" spans="1:8" ht="15">
      <c r="A11" s="70">
        <v>34053</v>
      </c>
      <c r="B11" s="70"/>
      <c r="C11" s="70">
        <v>4116</v>
      </c>
      <c r="D11" s="63" t="s">
        <v>39</v>
      </c>
      <c r="E11" s="71">
        <v>0</v>
      </c>
      <c r="F11" s="72">
        <v>93</v>
      </c>
      <c r="G11" s="73">
        <v>93</v>
      </c>
      <c r="H11" s="64">
        <f aca="true" t="shared" si="0" ref="H11:H50">(G11/F11)*100</f>
        <v>100</v>
      </c>
    </row>
    <row r="12" spans="1:8" ht="15">
      <c r="A12" s="70">
        <v>34070</v>
      </c>
      <c r="B12" s="70"/>
      <c r="C12" s="70">
        <v>4116</v>
      </c>
      <c r="D12" s="63" t="s">
        <v>40</v>
      </c>
      <c r="E12" s="71">
        <v>0</v>
      </c>
      <c r="F12" s="72">
        <v>10</v>
      </c>
      <c r="G12" s="73">
        <v>10</v>
      </c>
      <c r="H12" s="64">
        <f t="shared" si="0"/>
        <v>100</v>
      </c>
    </row>
    <row r="13" spans="1:8" ht="15" hidden="1">
      <c r="A13" s="70">
        <v>33123</v>
      </c>
      <c r="B13" s="70"/>
      <c r="C13" s="70">
        <v>4116</v>
      </c>
      <c r="D13" s="63" t="s">
        <v>41</v>
      </c>
      <c r="E13" s="64">
        <v>0</v>
      </c>
      <c r="F13" s="65">
        <v>0</v>
      </c>
      <c r="G13" s="66"/>
      <c r="H13" s="64" t="e">
        <f t="shared" si="0"/>
        <v>#DIV/0!</v>
      </c>
    </row>
    <row r="14" spans="1:8" ht="15" hidden="1">
      <c r="A14" s="70">
        <v>339</v>
      </c>
      <c r="B14" s="70"/>
      <c r="C14" s="70">
        <v>4122</v>
      </c>
      <c r="D14" s="70" t="s">
        <v>42</v>
      </c>
      <c r="E14" s="74">
        <v>0</v>
      </c>
      <c r="F14" s="75"/>
      <c r="G14" s="73"/>
      <c r="H14" s="64" t="e">
        <f t="shared" si="0"/>
        <v>#DIV/0!</v>
      </c>
    </row>
    <row r="15" spans="1:9" ht="15" hidden="1">
      <c r="A15" s="70">
        <v>341</v>
      </c>
      <c r="B15" s="70"/>
      <c r="C15" s="70">
        <v>4122</v>
      </c>
      <c r="D15" s="70" t="s">
        <v>43</v>
      </c>
      <c r="E15" s="74">
        <v>0</v>
      </c>
      <c r="F15" s="75"/>
      <c r="G15" s="73"/>
      <c r="H15" s="64" t="e">
        <f t="shared" si="0"/>
        <v>#DIV/0!</v>
      </c>
      <c r="I15" s="67"/>
    </row>
    <row r="16" spans="1:8" ht="15" hidden="1">
      <c r="A16" s="70">
        <v>359</v>
      </c>
      <c r="B16" s="70"/>
      <c r="C16" s="70">
        <v>4122</v>
      </c>
      <c r="D16" s="70" t="s">
        <v>44</v>
      </c>
      <c r="E16" s="74">
        <v>0</v>
      </c>
      <c r="F16" s="75"/>
      <c r="G16" s="73"/>
      <c r="H16" s="64" t="e">
        <f t="shared" si="0"/>
        <v>#DIV/0!</v>
      </c>
    </row>
    <row r="17" spans="1:8" ht="15" customHeight="1" hidden="1">
      <c r="A17" s="63">
        <v>214</v>
      </c>
      <c r="B17" s="63"/>
      <c r="C17" s="63">
        <v>4122</v>
      </c>
      <c r="D17" s="70" t="s">
        <v>45</v>
      </c>
      <c r="E17" s="64">
        <v>0</v>
      </c>
      <c r="F17" s="65"/>
      <c r="G17" s="66"/>
      <c r="H17" s="64" t="e">
        <f t="shared" si="0"/>
        <v>#DIV/0!</v>
      </c>
    </row>
    <row r="18" spans="1:8" ht="15" hidden="1">
      <c r="A18" s="70">
        <v>33030</v>
      </c>
      <c r="B18" s="70"/>
      <c r="C18" s="70">
        <v>4122</v>
      </c>
      <c r="D18" s="70" t="s">
        <v>46</v>
      </c>
      <c r="E18" s="74">
        <v>0</v>
      </c>
      <c r="F18" s="75">
        <v>0</v>
      </c>
      <c r="G18" s="73"/>
      <c r="H18" s="64" t="e">
        <f t="shared" si="0"/>
        <v>#DIV/0!</v>
      </c>
    </row>
    <row r="19" spans="1:8" ht="15" hidden="1">
      <c r="A19" s="70">
        <v>33926</v>
      </c>
      <c r="B19" s="70"/>
      <c r="C19" s="70">
        <v>4222</v>
      </c>
      <c r="D19" s="70" t="s">
        <v>47</v>
      </c>
      <c r="E19" s="74"/>
      <c r="F19" s="75"/>
      <c r="G19" s="73"/>
      <c r="H19" s="64" t="e">
        <f t="shared" si="0"/>
        <v>#DIV/0!</v>
      </c>
    </row>
    <row r="20" spans="1:8" ht="15">
      <c r="A20" s="70"/>
      <c r="B20" s="70">
        <v>2143</v>
      </c>
      <c r="C20" s="70">
        <v>2111</v>
      </c>
      <c r="D20" s="70" t="s">
        <v>48</v>
      </c>
      <c r="E20" s="71">
        <v>600</v>
      </c>
      <c r="F20" s="72">
        <v>354.2</v>
      </c>
      <c r="G20" s="73">
        <v>355.3</v>
      </c>
      <c r="H20" s="64">
        <f t="shared" si="0"/>
        <v>100.3105590062112</v>
      </c>
    </row>
    <row r="21" spans="1:8" ht="15">
      <c r="A21" s="70"/>
      <c r="B21" s="70">
        <v>2143</v>
      </c>
      <c r="C21" s="70">
        <v>2112</v>
      </c>
      <c r="D21" s="70" t="s">
        <v>49</v>
      </c>
      <c r="E21" s="71">
        <v>250</v>
      </c>
      <c r="F21" s="72">
        <v>70.5</v>
      </c>
      <c r="G21" s="73">
        <v>71.6</v>
      </c>
      <c r="H21" s="64">
        <f t="shared" si="0"/>
        <v>101.56028368794325</v>
      </c>
    </row>
    <row r="22" spans="1:8" ht="15" hidden="1">
      <c r="A22" s="70"/>
      <c r="B22" s="70">
        <v>2143</v>
      </c>
      <c r="C22" s="70">
        <v>2212</v>
      </c>
      <c r="D22" s="70" t="s">
        <v>50</v>
      </c>
      <c r="E22" s="71">
        <v>0</v>
      </c>
      <c r="F22" s="72">
        <v>0</v>
      </c>
      <c r="G22" s="73"/>
      <c r="H22" s="64" t="e">
        <f t="shared" si="0"/>
        <v>#DIV/0!</v>
      </c>
    </row>
    <row r="23" spans="1:8" ht="15" hidden="1">
      <c r="A23" s="70"/>
      <c r="B23" s="70">
        <v>2143</v>
      </c>
      <c r="C23" s="70">
        <v>2324</v>
      </c>
      <c r="D23" s="70" t="s">
        <v>51</v>
      </c>
      <c r="E23" s="71">
        <v>0</v>
      </c>
      <c r="F23" s="72">
        <v>0</v>
      </c>
      <c r="G23" s="73"/>
      <c r="H23" s="64" t="e">
        <f t="shared" si="0"/>
        <v>#DIV/0!</v>
      </c>
    </row>
    <row r="24" spans="1:8" ht="15" hidden="1">
      <c r="A24" s="70"/>
      <c r="B24" s="70">
        <v>2143</v>
      </c>
      <c r="C24" s="70">
        <v>2329</v>
      </c>
      <c r="D24" s="70" t="s">
        <v>52</v>
      </c>
      <c r="E24" s="71"/>
      <c r="F24" s="72"/>
      <c r="G24" s="73"/>
      <c r="H24" s="64" t="e">
        <f t="shared" si="0"/>
        <v>#DIV/0!</v>
      </c>
    </row>
    <row r="25" spans="1:8" ht="15">
      <c r="A25" s="70"/>
      <c r="B25" s="70">
        <v>3111</v>
      </c>
      <c r="C25" s="70">
        <v>2122</v>
      </c>
      <c r="D25" s="70" t="s">
        <v>53</v>
      </c>
      <c r="E25" s="71">
        <v>0</v>
      </c>
      <c r="F25" s="72">
        <v>0</v>
      </c>
      <c r="G25" s="73">
        <v>0</v>
      </c>
      <c r="H25" s="64" t="e">
        <f t="shared" si="0"/>
        <v>#DIV/0!</v>
      </c>
    </row>
    <row r="26" spans="1:8" ht="15">
      <c r="A26" s="70"/>
      <c r="B26" s="70">
        <v>3113</v>
      </c>
      <c r="C26" s="70">
        <v>2119</v>
      </c>
      <c r="D26" s="70" t="s">
        <v>54</v>
      </c>
      <c r="E26" s="71">
        <v>138</v>
      </c>
      <c r="F26" s="72">
        <v>138</v>
      </c>
      <c r="G26" s="73">
        <v>136.8</v>
      </c>
      <c r="H26" s="64">
        <f t="shared" si="0"/>
        <v>99.1304347826087</v>
      </c>
    </row>
    <row r="27" spans="1:8" ht="15" hidden="1">
      <c r="A27" s="70"/>
      <c r="B27" s="70">
        <v>3113</v>
      </c>
      <c r="C27" s="70">
        <v>2122</v>
      </c>
      <c r="D27" s="70" t="s">
        <v>55</v>
      </c>
      <c r="E27" s="71">
        <v>0</v>
      </c>
      <c r="F27" s="72">
        <v>0</v>
      </c>
      <c r="G27" s="73"/>
      <c r="H27" s="64" t="e">
        <f t="shared" si="0"/>
        <v>#DIV/0!</v>
      </c>
    </row>
    <row r="28" spans="1:8" ht="15" hidden="1">
      <c r="A28" s="70"/>
      <c r="B28" s="70">
        <v>3113</v>
      </c>
      <c r="C28" s="70">
        <v>2229</v>
      </c>
      <c r="D28" s="70" t="s">
        <v>56</v>
      </c>
      <c r="E28" s="71">
        <v>0</v>
      </c>
      <c r="F28" s="72"/>
      <c r="G28" s="73"/>
      <c r="H28" s="64" t="e">
        <f t="shared" si="0"/>
        <v>#DIV/0!</v>
      </c>
    </row>
    <row r="29" spans="1:9" ht="15">
      <c r="A29" s="70"/>
      <c r="B29" s="70">
        <v>3313</v>
      </c>
      <c r="C29" s="70">
        <v>2132</v>
      </c>
      <c r="D29" s="70" t="s">
        <v>57</v>
      </c>
      <c r="E29" s="71">
        <v>332</v>
      </c>
      <c r="F29" s="72">
        <v>94.8</v>
      </c>
      <c r="G29" s="73">
        <v>94.8</v>
      </c>
      <c r="H29" s="64">
        <f t="shared" si="0"/>
        <v>100</v>
      </c>
      <c r="I29" s="67"/>
    </row>
    <row r="30" spans="1:8" ht="15">
      <c r="A30" s="63"/>
      <c r="B30" s="63">
        <v>3313</v>
      </c>
      <c r="C30" s="63">
        <v>2133</v>
      </c>
      <c r="D30" s="63" t="s">
        <v>58</v>
      </c>
      <c r="E30" s="64">
        <v>18</v>
      </c>
      <c r="F30" s="65">
        <v>5.2</v>
      </c>
      <c r="G30" s="73">
        <v>5.2</v>
      </c>
      <c r="H30" s="64">
        <f t="shared" si="0"/>
        <v>100</v>
      </c>
    </row>
    <row r="31" spans="1:8" ht="15" hidden="1">
      <c r="A31" s="63"/>
      <c r="B31" s="63">
        <v>3313</v>
      </c>
      <c r="C31" s="63">
        <v>2324</v>
      </c>
      <c r="D31" s="63" t="s">
        <v>59</v>
      </c>
      <c r="E31" s="64">
        <v>0</v>
      </c>
      <c r="F31" s="65">
        <v>0</v>
      </c>
      <c r="G31" s="66"/>
      <c r="H31" s="64" t="e">
        <f t="shared" si="0"/>
        <v>#DIV/0!</v>
      </c>
    </row>
    <row r="32" spans="1:8" ht="15" hidden="1">
      <c r="A32" s="63"/>
      <c r="B32" s="63">
        <v>3392</v>
      </c>
      <c r="C32" s="63">
        <v>2329</v>
      </c>
      <c r="D32" s="63" t="s">
        <v>60</v>
      </c>
      <c r="E32" s="64"/>
      <c r="F32" s="65"/>
      <c r="G32" s="66"/>
      <c r="H32" s="64" t="e">
        <f t="shared" si="0"/>
        <v>#DIV/0!</v>
      </c>
    </row>
    <row r="33" spans="1:8" ht="15" hidden="1">
      <c r="A33" s="70"/>
      <c r="B33" s="70">
        <v>3314</v>
      </c>
      <c r="C33" s="70">
        <v>2229</v>
      </c>
      <c r="D33" s="70" t="s">
        <v>61</v>
      </c>
      <c r="E33" s="71"/>
      <c r="F33" s="72"/>
      <c r="G33" s="73"/>
      <c r="H33" s="64" t="e">
        <f t="shared" si="0"/>
        <v>#DIV/0!</v>
      </c>
    </row>
    <row r="34" spans="1:8" ht="15" hidden="1">
      <c r="A34" s="70"/>
      <c r="B34" s="70">
        <v>3315</v>
      </c>
      <c r="C34" s="70">
        <v>2322</v>
      </c>
      <c r="D34" s="70" t="s">
        <v>62</v>
      </c>
      <c r="E34" s="71"/>
      <c r="F34" s="72"/>
      <c r="G34" s="73"/>
      <c r="H34" s="64" t="e">
        <f t="shared" si="0"/>
        <v>#DIV/0!</v>
      </c>
    </row>
    <row r="35" spans="1:8" ht="15" hidden="1">
      <c r="A35" s="70"/>
      <c r="B35" s="70">
        <v>3319</v>
      </c>
      <c r="C35" s="70">
        <v>2324</v>
      </c>
      <c r="D35" s="70" t="s">
        <v>63</v>
      </c>
      <c r="E35" s="71">
        <v>0</v>
      </c>
      <c r="F35" s="72">
        <v>0</v>
      </c>
      <c r="G35" s="73"/>
      <c r="H35" s="64" t="e">
        <f t="shared" si="0"/>
        <v>#DIV/0!</v>
      </c>
    </row>
    <row r="36" spans="1:9" ht="15" customHeight="1" hidden="1">
      <c r="A36" s="63"/>
      <c r="B36" s="63">
        <v>3319</v>
      </c>
      <c r="C36" s="63">
        <v>2329</v>
      </c>
      <c r="D36" s="63" t="s">
        <v>64</v>
      </c>
      <c r="E36" s="64"/>
      <c r="F36" s="65"/>
      <c r="G36" s="66"/>
      <c r="H36" s="64" t="e">
        <f t="shared" si="0"/>
        <v>#DIV/0!</v>
      </c>
      <c r="I36" s="67"/>
    </row>
    <row r="37" spans="1:8" ht="15">
      <c r="A37" s="70"/>
      <c r="B37" s="70">
        <v>3326</v>
      </c>
      <c r="C37" s="70">
        <v>2212</v>
      </c>
      <c r="D37" s="70" t="s">
        <v>65</v>
      </c>
      <c r="E37" s="71">
        <v>30</v>
      </c>
      <c r="F37" s="72">
        <v>22</v>
      </c>
      <c r="G37" s="73">
        <v>54</v>
      </c>
      <c r="H37" s="64">
        <f t="shared" si="0"/>
        <v>245.45454545454547</v>
      </c>
    </row>
    <row r="38" spans="1:8" ht="15">
      <c r="A38" s="70"/>
      <c r="B38" s="70">
        <v>3326</v>
      </c>
      <c r="C38" s="70">
        <v>2324</v>
      </c>
      <c r="D38" s="70" t="s">
        <v>66</v>
      </c>
      <c r="E38" s="71">
        <v>2</v>
      </c>
      <c r="F38" s="72">
        <v>2</v>
      </c>
      <c r="G38" s="73">
        <v>3</v>
      </c>
      <c r="H38" s="64">
        <f t="shared" si="0"/>
        <v>150</v>
      </c>
    </row>
    <row r="39" spans="1:8" ht="15">
      <c r="A39" s="70"/>
      <c r="B39" s="70">
        <v>3399</v>
      </c>
      <c r="C39" s="70">
        <v>2111</v>
      </c>
      <c r="D39" s="70" t="s">
        <v>67</v>
      </c>
      <c r="E39" s="71">
        <v>200</v>
      </c>
      <c r="F39" s="72">
        <v>298</v>
      </c>
      <c r="G39" s="73">
        <v>298.4</v>
      </c>
      <c r="H39" s="64">
        <f t="shared" si="0"/>
        <v>100.13422818791946</v>
      </c>
    </row>
    <row r="40" spans="1:8" ht="15" hidden="1">
      <c r="A40" s="70"/>
      <c r="B40" s="70">
        <v>3399</v>
      </c>
      <c r="C40" s="70">
        <v>2112</v>
      </c>
      <c r="D40" s="70" t="s">
        <v>68</v>
      </c>
      <c r="E40" s="71">
        <v>0</v>
      </c>
      <c r="F40" s="72"/>
      <c r="G40" s="73"/>
      <c r="H40" s="64" t="e">
        <f t="shared" si="0"/>
        <v>#DIV/0!</v>
      </c>
    </row>
    <row r="41" spans="1:8" ht="15">
      <c r="A41" s="70"/>
      <c r="B41" s="70">
        <v>3399</v>
      </c>
      <c r="C41" s="70">
        <v>2133</v>
      </c>
      <c r="D41" s="70" t="s">
        <v>69</v>
      </c>
      <c r="E41" s="71">
        <v>100</v>
      </c>
      <c r="F41" s="72">
        <v>26.3</v>
      </c>
      <c r="G41" s="73">
        <v>26.3</v>
      </c>
      <c r="H41" s="64">
        <f t="shared" si="0"/>
        <v>100</v>
      </c>
    </row>
    <row r="42" spans="1:9" ht="15" hidden="1">
      <c r="A42" s="70"/>
      <c r="B42" s="70">
        <v>3399</v>
      </c>
      <c r="C42" s="70">
        <v>2322</v>
      </c>
      <c r="D42" s="70" t="s">
        <v>70</v>
      </c>
      <c r="E42" s="71">
        <v>0</v>
      </c>
      <c r="F42" s="72"/>
      <c r="G42" s="73"/>
      <c r="H42" s="64" t="e">
        <f t="shared" si="0"/>
        <v>#DIV/0!</v>
      </c>
      <c r="I42" s="67"/>
    </row>
    <row r="43" spans="1:8" ht="15">
      <c r="A43" s="63"/>
      <c r="B43" s="63">
        <v>3399</v>
      </c>
      <c r="C43" s="63">
        <v>2321</v>
      </c>
      <c r="D43" s="63" t="s">
        <v>71</v>
      </c>
      <c r="E43" s="64">
        <v>0</v>
      </c>
      <c r="F43" s="65">
        <v>50</v>
      </c>
      <c r="G43" s="66">
        <v>50</v>
      </c>
      <c r="H43" s="64">
        <f t="shared" si="0"/>
        <v>100</v>
      </c>
    </row>
    <row r="44" spans="1:8" ht="15">
      <c r="A44" s="70"/>
      <c r="B44" s="70">
        <v>3399</v>
      </c>
      <c r="C44" s="70">
        <v>2324</v>
      </c>
      <c r="D44" s="70" t="s">
        <v>72</v>
      </c>
      <c r="E44" s="71">
        <v>170</v>
      </c>
      <c r="F44" s="72">
        <v>15.4</v>
      </c>
      <c r="G44" s="73">
        <v>15.4</v>
      </c>
      <c r="H44" s="64">
        <f t="shared" si="0"/>
        <v>100</v>
      </c>
    </row>
    <row r="45" spans="1:8" ht="15">
      <c r="A45" s="63"/>
      <c r="B45" s="63">
        <v>3399</v>
      </c>
      <c r="C45" s="63">
        <v>2329</v>
      </c>
      <c r="D45" s="63" t="s">
        <v>73</v>
      </c>
      <c r="E45" s="71">
        <v>0</v>
      </c>
      <c r="F45" s="72">
        <v>36.6</v>
      </c>
      <c r="G45" s="73">
        <v>36.6</v>
      </c>
      <c r="H45" s="64">
        <f t="shared" si="0"/>
        <v>100</v>
      </c>
    </row>
    <row r="46" spans="1:8" ht="15" hidden="1">
      <c r="A46" s="70"/>
      <c r="B46" s="70">
        <v>3412</v>
      </c>
      <c r="C46" s="70">
        <v>2324</v>
      </c>
      <c r="D46" s="70" t="s">
        <v>74</v>
      </c>
      <c r="E46" s="71">
        <v>0</v>
      </c>
      <c r="F46" s="72"/>
      <c r="G46" s="73"/>
      <c r="H46" s="64" t="e">
        <f t="shared" si="0"/>
        <v>#DIV/0!</v>
      </c>
    </row>
    <row r="47" spans="1:8" ht="15">
      <c r="A47" s="70"/>
      <c r="B47" s="70">
        <v>3419</v>
      </c>
      <c r="C47" s="70">
        <v>2229</v>
      </c>
      <c r="D47" s="70" t="s">
        <v>75</v>
      </c>
      <c r="E47" s="71">
        <v>0</v>
      </c>
      <c r="F47" s="72">
        <v>0.5</v>
      </c>
      <c r="G47" s="73">
        <v>0.5</v>
      </c>
      <c r="H47" s="64">
        <f t="shared" si="0"/>
        <v>100</v>
      </c>
    </row>
    <row r="48" spans="1:8" ht="15">
      <c r="A48" s="70"/>
      <c r="B48" s="70">
        <v>3421</v>
      </c>
      <c r="C48" s="70">
        <v>2229</v>
      </c>
      <c r="D48" s="70" t="s">
        <v>76</v>
      </c>
      <c r="E48" s="71">
        <v>0</v>
      </c>
      <c r="F48" s="72">
        <v>6.8</v>
      </c>
      <c r="G48" s="73">
        <v>6.8</v>
      </c>
      <c r="H48" s="64">
        <f t="shared" si="0"/>
        <v>100</v>
      </c>
    </row>
    <row r="49" spans="1:8" ht="15">
      <c r="A49" s="63"/>
      <c r="B49" s="63">
        <v>3429</v>
      </c>
      <c r="C49" s="63">
        <v>2229</v>
      </c>
      <c r="D49" s="63" t="s">
        <v>77</v>
      </c>
      <c r="E49" s="64">
        <v>0</v>
      </c>
      <c r="F49" s="65">
        <v>0.2</v>
      </c>
      <c r="G49" s="66">
        <v>0.3</v>
      </c>
      <c r="H49" s="64">
        <f t="shared" si="0"/>
        <v>149.99999999999997</v>
      </c>
    </row>
    <row r="50" spans="1:8" ht="15">
      <c r="A50" s="63"/>
      <c r="B50" s="63">
        <v>6402</v>
      </c>
      <c r="C50" s="63">
        <v>2229</v>
      </c>
      <c r="D50" s="63" t="s">
        <v>78</v>
      </c>
      <c r="E50" s="64">
        <v>0</v>
      </c>
      <c r="F50" s="65">
        <v>23.2</v>
      </c>
      <c r="G50" s="66">
        <v>23.3</v>
      </c>
      <c r="H50" s="64">
        <f t="shared" si="0"/>
        <v>100.43103448275863</v>
      </c>
    </row>
    <row r="51" spans="1:8" ht="15" customHeight="1" hidden="1">
      <c r="A51" s="63"/>
      <c r="B51" s="63">
        <v>6409</v>
      </c>
      <c r="C51" s="63">
        <v>2328</v>
      </c>
      <c r="D51" s="63" t="s">
        <v>79</v>
      </c>
      <c r="E51" s="64">
        <v>0</v>
      </c>
      <c r="F51" s="65">
        <v>0</v>
      </c>
      <c r="G51" s="66"/>
      <c r="H51" s="64" t="e">
        <f>(#REF!/F51)*100</f>
        <v>#REF!</v>
      </c>
    </row>
    <row r="52" spans="1:8" ht="15" customHeight="1" thickBot="1">
      <c r="A52" s="76"/>
      <c r="B52" s="76"/>
      <c r="C52" s="76"/>
      <c r="D52" s="76"/>
      <c r="E52" s="77"/>
      <c r="F52" s="78"/>
      <c r="G52" s="79"/>
      <c r="H52" s="77"/>
    </row>
    <row r="53" spans="1:8" s="85" customFormat="1" ht="21.75" customHeight="1" thickBot="1" thickTop="1">
      <c r="A53" s="80"/>
      <c r="B53" s="80"/>
      <c r="C53" s="80"/>
      <c r="D53" s="81" t="s">
        <v>80</v>
      </c>
      <c r="E53" s="82">
        <f>SUM(E9:E51)</f>
        <v>1845</v>
      </c>
      <c r="F53" s="83">
        <f>SUM(F9:F51)</f>
        <v>1250.7</v>
      </c>
      <c r="G53" s="84">
        <f>SUM(G9:G51)</f>
        <v>1285.7999999999997</v>
      </c>
      <c r="H53" s="82">
        <f>(G53/F53)*100</f>
        <v>102.80642840009592</v>
      </c>
    </row>
    <row r="54" spans="1:8" ht="15" customHeight="1">
      <c r="A54" s="85"/>
      <c r="B54" s="85"/>
      <c r="C54" s="85"/>
      <c r="D54" s="85"/>
      <c r="E54" s="86"/>
      <c r="F54" s="86"/>
      <c r="G54" s="86"/>
      <c r="H54" s="86"/>
    </row>
    <row r="55" spans="1:8" ht="15" customHeight="1">
      <c r="A55" s="85"/>
      <c r="B55" s="85"/>
      <c r="C55" s="85"/>
      <c r="D55" s="85"/>
      <c r="E55" s="86"/>
      <c r="F55" s="86"/>
      <c r="G55" s="86"/>
      <c r="H55" s="86"/>
    </row>
    <row r="56" spans="1:8" ht="15" customHeight="1" thickBot="1">
      <c r="A56" s="85"/>
      <c r="B56" s="85"/>
      <c r="C56" s="85"/>
      <c r="D56" s="85"/>
      <c r="E56" s="86"/>
      <c r="F56" s="86"/>
      <c r="G56" s="86"/>
      <c r="H56" s="86"/>
    </row>
    <row r="57" spans="1:8" ht="15.75">
      <c r="A57" s="51" t="s">
        <v>27</v>
      </c>
      <c r="B57" s="51" t="s">
        <v>28</v>
      </c>
      <c r="C57" s="51" t="s">
        <v>29</v>
      </c>
      <c r="D57" s="52" t="s">
        <v>30</v>
      </c>
      <c r="E57" s="53" t="s">
        <v>31</v>
      </c>
      <c r="F57" s="53" t="s">
        <v>31</v>
      </c>
      <c r="G57" s="53" t="s">
        <v>8</v>
      </c>
      <c r="H57" s="53" t="s">
        <v>32</v>
      </c>
    </row>
    <row r="58" spans="1:8" ht="15.75" customHeight="1" thickBot="1">
      <c r="A58" s="54"/>
      <c r="B58" s="54"/>
      <c r="C58" s="54"/>
      <c r="D58" s="55"/>
      <c r="E58" s="56" t="s">
        <v>33</v>
      </c>
      <c r="F58" s="56" t="s">
        <v>34</v>
      </c>
      <c r="G58" s="57" t="s">
        <v>35</v>
      </c>
      <c r="H58" s="56" t="s">
        <v>11</v>
      </c>
    </row>
    <row r="59" spans="1:8" ht="15.75" customHeight="1" thickTop="1">
      <c r="A59" s="87">
        <v>20</v>
      </c>
      <c r="B59" s="58"/>
      <c r="C59" s="58"/>
      <c r="D59" s="59" t="s">
        <v>81</v>
      </c>
      <c r="E59" s="60"/>
      <c r="F59" s="61"/>
      <c r="G59" s="62"/>
      <c r="H59" s="60"/>
    </row>
    <row r="60" spans="1:8" ht="15.75" customHeight="1">
      <c r="A60" s="87"/>
      <c r="B60" s="58"/>
      <c r="C60" s="58"/>
      <c r="D60" s="59"/>
      <c r="E60" s="60"/>
      <c r="F60" s="61"/>
      <c r="G60" s="62"/>
      <c r="H60" s="60"/>
    </row>
    <row r="61" spans="1:8" ht="15.75" customHeight="1" hidden="1">
      <c r="A61" s="87"/>
      <c r="B61" s="58"/>
      <c r="C61" s="88">
        <v>2420</v>
      </c>
      <c r="D61" s="89" t="s">
        <v>82</v>
      </c>
      <c r="E61" s="64">
        <v>0</v>
      </c>
      <c r="F61" s="65">
        <v>0</v>
      </c>
      <c r="G61" s="66"/>
      <c r="H61" s="64" t="e">
        <f>(#REF!/F61)*100</f>
        <v>#REF!</v>
      </c>
    </row>
    <row r="62" spans="1:8" ht="15.75" customHeight="1">
      <c r="A62" s="90">
        <v>1069</v>
      </c>
      <c r="B62" s="58"/>
      <c r="C62" s="88">
        <v>4113</v>
      </c>
      <c r="D62" s="89" t="s">
        <v>83</v>
      </c>
      <c r="E62" s="64">
        <v>18</v>
      </c>
      <c r="F62" s="65">
        <v>41.9</v>
      </c>
      <c r="G62" s="66">
        <v>41.9</v>
      </c>
      <c r="H62" s="64">
        <f aca="true" t="shared" si="1" ref="H62:H125">(G62/F62)*100</f>
        <v>100</v>
      </c>
    </row>
    <row r="63" spans="1:8" ht="15.75" customHeight="1">
      <c r="A63" s="90">
        <v>1070</v>
      </c>
      <c r="B63" s="58"/>
      <c r="C63" s="88">
        <v>4113</v>
      </c>
      <c r="D63" s="89" t="s">
        <v>84</v>
      </c>
      <c r="E63" s="64">
        <v>1</v>
      </c>
      <c r="F63" s="65">
        <v>1</v>
      </c>
      <c r="G63" s="66">
        <v>0.4</v>
      </c>
      <c r="H63" s="64">
        <f t="shared" si="1"/>
        <v>40</v>
      </c>
    </row>
    <row r="64" spans="1:8" ht="15.75" customHeight="1" hidden="1">
      <c r="A64" s="90">
        <v>7001</v>
      </c>
      <c r="B64" s="58"/>
      <c r="C64" s="88">
        <v>4116</v>
      </c>
      <c r="D64" s="89" t="s">
        <v>85</v>
      </c>
      <c r="E64" s="64">
        <v>0</v>
      </c>
      <c r="F64" s="65"/>
      <c r="G64" s="66"/>
      <c r="H64" s="64" t="e">
        <f t="shared" si="1"/>
        <v>#DIV/0!</v>
      </c>
    </row>
    <row r="65" spans="1:10" ht="15.75" hidden="1">
      <c r="A65" s="90"/>
      <c r="B65" s="58"/>
      <c r="C65" s="91">
        <v>4116</v>
      </c>
      <c r="D65" s="63" t="s">
        <v>86</v>
      </c>
      <c r="E65" s="64">
        <v>0</v>
      </c>
      <c r="F65" s="65"/>
      <c r="G65" s="73"/>
      <c r="H65" s="64" t="e">
        <f t="shared" si="1"/>
        <v>#DIV/0!</v>
      </c>
      <c r="J65" s="67"/>
    </row>
    <row r="66" spans="1:8" ht="15.75" customHeight="1">
      <c r="A66" s="90">
        <v>1069</v>
      </c>
      <c r="B66" s="58"/>
      <c r="C66" s="88">
        <v>4116</v>
      </c>
      <c r="D66" s="89" t="s">
        <v>83</v>
      </c>
      <c r="E66" s="64">
        <v>249</v>
      </c>
      <c r="F66" s="65">
        <v>586.5</v>
      </c>
      <c r="G66" s="66">
        <v>586.5</v>
      </c>
      <c r="H66" s="64">
        <f t="shared" si="1"/>
        <v>100</v>
      </c>
    </row>
    <row r="67" spans="1:8" ht="15.75" customHeight="1">
      <c r="A67" s="90">
        <v>1070</v>
      </c>
      <c r="B67" s="58"/>
      <c r="C67" s="88">
        <v>4116</v>
      </c>
      <c r="D67" s="89" t="s">
        <v>84</v>
      </c>
      <c r="E67" s="64">
        <v>7</v>
      </c>
      <c r="F67" s="65">
        <v>7</v>
      </c>
      <c r="G67" s="66">
        <v>7</v>
      </c>
      <c r="H67" s="64">
        <f t="shared" si="1"/>
        <v>100</v>
      </c>
    </row>
    <row r="68" spans="1:8" ht="15.75" customHeight="1">
      <c r="A68" s="90">
        <v>1078</v>
      </c>
      <c r="B68" s="58"/>
      <c r="C68" s="88">
        <v>4116</v>
      </c>
      <c r="D68" s="92" t="s">
        <v>87</v>
      </c>
      <c r="E68" s="60">
        <v>0</v>
      </c>
      <c r="F68" s="61">
        <v>4.7</v>
      </c>
      <c r="G68" s="73">
        <v>4.6</v>
      </c>
      <c r="H68" s="64">
        <f t="shared" si="1"/>
        <v>97.8723404255319</v>
      </c>
    </row>
    <row r="69" spans="1:8" ht="15">
      <c r="A69" s="93">
        <v>1111</v>
      </c>
      <c r="B69" s="94"/>
      <c r="C69" s="95">
        <v>4116</v>
      </c>
      <c r="D69" s="92" t="s">
        <v>88</v>
      </c>
      <c r="E69" s="64">
        <v>0</v>
      </c>
      <c r="F69" s="65">
        <v>2414.9</v>
      </c>
      <c r="G69" s="73">
        <v>2414.9</v>
      </c>
      <c r="H69" s="64">
        <f t="shared" si="1"/>
        <v>100</v>
      </c>
    </row>
    <row r="70" spans="1:8" ht="15.75" hidden="1">
      <c r="A70" s="90">
        <v>221</v>
      </c>
      <c r="B70" s="58"/>
      <c r="C70" s="88">
        <v>4122</v>
      </c>
      <c r="D70" s="96" t="s">
        <v>89</v>
      </c>
      <c r="E70" s="64">
        <v>0</v>
      </c>
      <c r="F70" s="65"/>
      <c r="G70" s="73"/>
      <c r="H70" s="64" t="e">
        <f t="shared" si="1"/>
        <v>#DIV/0!</v>
      </c>
    </row>
    <row r="71" spans="1:8" ht="15">
      <c r="A71" s="93">
        <v>1123</v>
      </c>
      <c r="B71" s="94"/>
      <c r="C71" s="95">
        <v>4116</v>
      </c>
      <c r="D71" s="97" t="s">
        <v>90</v>
      </c>
      <c r="E71" s="64">
        <v>0</v>
      </c>
      <c r="F71" s="65">
        <v>1071.5</v>
      </c>
      <c r="G71" s="66">
        <v>1071.4</v>
      </c>
      <c r="H71" s="64">
        <f t="shared" si="1"/>
        <v>99.99066728884742</v>
      </c>
    </row>
    <row r="72" spans="1:10" ht="15.75" customHeight="1">
      <c r="A72" s="90">
        <v>1072</v>
      </c>
      <c r="B72" s="58"/>
      <c r="C72" s="88">
        <v>4122</v>
      </c>
      <c r="D72" s="92" t="s">
        <v>89</v>
      </c>
      <c r="E72" s="60">
        <v>0</v>
      </c>
      <c r="F72" s="61">
        <v>70</v>
      </c>
      <c r="G72" s="73">
        <v>70</v>
      </c>
      <c r="H72" s="64">
        <f t="shared" si="1"/>
        <v>100</v>
      </c>
      <c r="J72" s="67"/>
    </row>
    <row r="73" spans="1:8" ht="15.75">
      <c r="A73" s="90">
        <v>1078</v>
      </c>
      <c r="B73" s="58"/>
      <c r="C73" s="88">
        <v>4152</v>
      </c>
      <c r="D73" s="96" t="s">
        <v>91</v>
      </c>
      <c r="E73" s="64">
        <v>0</v>
      </c>
      <c r="F73" s="65">
        <v>78.4</v>
      </c>
      <c r="G73" s="73">
        <v>78.4</v>
      </c>
      <c r="H73" s="64">
        <f t="shared" si="1"/>
        <v>100</v>
      </c>
    </row>
    <row r="74" spans="1:10" ht="15.75" customHeight="1">
      <c r="A74" s="90">
        <v>1046</v>
      </c>
      <c r="B74" s="58"/>
      <c r="C74" s="88">
        <v>4213</v>
      </c>
      <c r="D74" s="92" t="s">
        <v>92</v>
      </c>
      <c r="E74" s="60">
        <v>31</v>
      </c>
      <c r="F74" s="61">
        <v>0</v>
      </c>
      <c r="G74" s="73">
        <v>0</v>
      </c>
      <c r="H74" s="64" t="e">
        <f t="shared" si="1"/>
        <v>#DIV/0!</v>
      </c>
      <c r="J74" s="67"/>
    </row>
    <row r="75" spans="1:10" ht="15.75" customHeight="1">
      <c r="A75" s="90">
        <v>1047</v>
      </c>
      <c r="B75" s="58"/>
      <c r="C75" s="88">
        <v>4213</v>
      </c>
      <c r="D75" s="92" t="s">
        <v>93</v>
      </c>
      <c r="E75" s="60">
        <v>45</v>
      </c>
      <c r="F75" s="61">
        <v>0</v>
      </c>
      <c r="G75" s="73">
        <v>0</v>
      </c>
      <c r="H75" s="64" t="e">
        <f t="shared" si="1"/>
        <v>#DIV/0!</v>
      </c>
      <c r="J75" s="67"/>
    </row>
    <row r="76" spans="1:9" ht="15.75" customHeight="1">
      <c r="A76" s="90">
        <v>1048</v>
      </c>
      <c r="B76" s="58"/>
      <c r="C76" s="88">
        <v>4213</v>
      </c>
      <c r="D76" s="92" t="s">
        <v>94</v>
      </c>
      <c r="E76" s="60">
        <v>87</v>
      </c>
      <c r="F76" s="61">
        <v>0</v>
      </c>
      <c r="G76" s="73">
        <v>0</v>
      </c>
      <c r="H76" s="64" t="e">
        <f t="shared" si="1"/>
        <v>#DIV/0!</v>
      </c>
      <c r="I76" s="67"/>
    </row>
    <row r="77" spans="1:9" ht="15.75" customHeight="1" hidden="1">
      <c r="A77" s="90"/>
      <c r="B77" s="58"/>
      <c r="C77" s="88">
        <v>4213</v>
      </c>
      <c r="D77" s="92" t="s">
        <v>95</v>
      </c>
      <c r="E77" s="60">
        <v>0</v>
      </c>
      <c r="F77" s="61"/>
      <c r="G77" s="73"/>
      <c r="H77" s="64" t="e">
        <f t="shared" si="1"/>
        <v>#DIV/0!</v>
      </c>
      <c r="I77" s="67"/>
    </row>
    <row r="78" spans="1:9" ht="15.75" customHeight="1">
      <c r="A78" s="90">
        <v>1054</v>
      </c>
      <c r="B78" s="58"/>
      <c r="C78" s="88">
        <v>4213</v>
      </c>
      <c r="D78" s="92" t="s">
        <v>96</v>
      </c>
      <c r="E78" s="60">
        <v>0</v>
      </c>
      <c r="F78" s="61">
        <v>1377</v>
      </c>
      <c r="G78" s="73">
        <v>1367.3</v>
      </c>
      <c r="H78" s="64">
        <f t="shared" si="1"/>
        <v>99.2955700798838</v>
      </c>
      <c r="I78" s="67"/>
    </row>
    <row r="79" spans="1:8" ht="15.75" customHeight="1">
      <c r="A79" s="90">
        <v>1083</v>
      </c>
      <c r="B79" s="58"/>
      <c r="C79" s="88">
        <v>4213</v>
      </c>
      <c r="D79" s="92" t="s">
        <v>97</v>
      </c>
      <c r="E79" s="60">
        <v>38</v>
      </c>
      <c r="F79" s="61">
        <v>0</v>
      </c>
      <c r="G79" s="73">
        <v>0</v>
      </c>
      <c r="H79" s="64" t="e">
        <f t="shared" si="1"/>
        <v>#DIV/0!</v>
      </c>
    </row>
    <row r="80" spans="1:8" ht="15" customHeight="1">
      <c r="A80" s="95">
        <v>1084</v>
      </c>
      <c r="B80" s="63"/>
      <c r="C80" s="63">
        <v>4213</v>
      </c>
      <c r="D80" s="63" t="s">
        <v>98</v>
      </c>
      <c r="E80" s="64">
        <v>22</v>
      </c>
      <c r="F80" s="65">
        <v>26.9</v>
      </c>
      <c r="G80" s="66">
        <v>26.9</v>
      </c>
      <c r="H80" s="64">
        <f t="shared" si="1"/>
        <v>100</v>
      </c>
    </row>
    <row r="81" spans="1:8" ht="15" customHeight="1">
      <c r="A81" s="98">
        <v>1085</v>
      </c>
      <c r="B81" s="96"/>
      <c r="C81" s="63">
        <v>4213</v>
      </c>
      <c r="D81" s="63" t="s">
        <v>99</v>
      </c>
      <c r="E81" s="60">
        <v>0</v>
      </c>
      <c r="F81" s="61">
        <v>27.3</v>
      </c>
      <c r="G81" s="66">
        <v>20.2</v>
      </c>
      <c r="H81" s="64">
        <f t="shared" si="1"/>
        <v>73.99267399267399</v>
      </c>
    </row>
    <row r="82" spans="1:8" ht="15.75" customHeight="1">
      <c r="A82" s="90">
        <v>1092</v>
      </c>
      <c r="B82" s="58"/>
      <c r="C82" s="88">
        <v>4213</v>
      </c>
      <c r="D82" s="92" t="s">
        <v>100</v>
      </c>
      <c r="E82" s="60">
        <v>55</v>
      </c>
      <c r="F82" s="61">
        <v>73.6</v>
      </c>
      <c r="G82" s="73">
        <v>73.6</v>
      </c>
      <c r="H82" s="64">
        <f t="shared" si="1"/>
        <v>100</v>
      </c>
    </row>
    <row r="83" spans="1:8" ht="15.75" customHeight="1">
      <c r="A83" s="90">
        <v>1093</v>
      </c>
      <c r="B83" s="58"/>
      <c r="C83" s="88">
        <v>4213</v>
      </c>
      <c r="D83" s="92" t="s">
        <v>101</v>
      </c>
      <c r="E83" s="60">
        <v>70</v>
      </c>
      <c r="F83" s="61">
        <v>100.7</v>
      </c>
      <c r="G83" s="73">
        <v>100.6</v>
      </c>
      <c r="H83" s="64">
        <f t="shared" si="1"/>
        <v>99.90069513406155</v>
      </c>
    </row>
    <row r="84" spans="1:8" ht="15" hidden="1">
      <c r="A84" s="68"/>
      <c r="B84" s="63"/>
      <c r="C84" s="63">
        <v>4213</v>
      </c>
      <c r="D84" s="63" t="s">
        <v>102</v>
      </c>
      <c r="E84" s="69"/>
      <c r="F84" s="65"/>
      <c r="G84" s="66"/>
      <c r="H84" s="64" t="e">
        <f t="shared" si="1"/>
        <v>#DIV/0!</v>
      </c>
    </row>
    <row r="85" spans="1:8" ht="15" hidden="1">
      <c r="A85" s="68"/>
      <c r="B85" s="63"/>
      <c r="C85" s="63">
        <v>4213</v>
      </c>
      <c r="D85" s="63" t="s">
        <v>102</v>
      </c>
      <c r="E85" s="69"/>
      <c r="F85" s="65"/>
      <c r="G85" s="66"/>
      <c r="H85" s="64" t="e">
        <f t="shared" si="1"/>
        <v>#DIV/0!</v>
      </c>
    </row>
    <row r="86" spans="1:8" ht="15" hidden="1">
      <c r="A86" s="68"/>
      <c r="B86" s="63"/>
      <c r="C86" s="63">
        <v>4213</v>
      </c>
      <c r="D86" s="63" t="s">
        <v>102</v>
      </c>
      <c r="E86" s="69"/>
      <c r="F86" s="65"/>
      <c r="G86" s="66"/>
      <c r="H86" s="64" t="e">
        <f t="shared" si="1"/>
        <v>#DIV/0!</v>
      </c>
    </row>
    <row r="87" spans="1:10" ht="15.75" customHeight="1">
      <c r="A87" s="90">
        <v>1045</v>
      </c>
      <c r="B87" s="58"/>
      <c r="C87" s="88">
        <v>4216</v>
      </c>
      <c r="D87" s="92" t="s">
        <v>103</v>
      </c>
      <c r="E87" s="60">
        <v>3201</v>
      </c>
      <c r="F87" s="61">
        <v>2850.4</v>
      </c>
      <c r="G87" s="73">
        <v>2850.4</v>
      </c>
      <c r="H87" s="64">
        <f t="shared" si="1"/>
        <v>100</v>
      </c>
      <c r="J87" s="67"/>
    </row>
    <row r="88" spans="1:10" ht="15.75" customHeight="1">
      <c r="A88" s="90">
        <v>1046</v>
      </c>
      <c r="B88" s="58"/>
      <c r="C88" s="88">
        <v>4216</v>
      </c>
      <c r="D88" s="92" t="s">
        <v>104</v>
      </c>
      <c r="E88" s="60">
        <v>522</v>
      </c>
      <c r="F88" s="61">
        <v>0</v>
      </c>
      <c r="G88" s="73">
        <v>0</v>
      </c>
      <c r="H88" s="64" t="e">
        <f t="shared" si="1"/>
        <v>#DIV/0!</v>
      </c>
      <c r="J88" s="67"/>
    </row>
    <row r="89" spans="1:10" ht="15.75" customHeight="1">
      <c r="A89" s="90">
        <v>1047</v>
      </c>
      <c r="B89" s="58"/>
      <c r="C89" s="88">
        <v>4216</v>
      </c>
      <c r="D89" s="92" t="s">
        <v>105</v>
      </c>
      <c r="E89" s="60">
        <v>761</v>
      </c>
      <c r="F89" s="61">
        <v>0</v>
      </c>
      <c r="G89" s="73">
        <v>0</v>
      </c>
      <c r="H89" s="64" t="e">
        <f t="shared" si="1"/>
        <v>#DIV/0!</v>
      </c>
      <c r="J89" s="67"/>
    </row>
    <row r="90" spans="1:9" ht="15.75" customHeight="1">
      <c r="A90" s="90">
        <v>1048</v>
      </c>
      <c r="B90" s="58"/>
      <c r="C90" s="88">
        <v>4216</v>
      </c>
      <c r="D90" s="92" t="s">
        <v>106</v>
      </c>
      <c r="E90" s="60">
        <v>1473</v>
      </c>
      <c r="F90" s="61">
        <v>0</v>
      </c>
      <c r="G90" s="73">
        <v>0</v>
      </c>
      <c r="H90" s="64" t="e">
        <f t="shared" si="1"/>
        <v>#DIV/0!</v>
      </c>
      <c r="I90" s="67"/>
    </row>
    <row r="91" spans="1:9" ht="15.75" customHeight="1">
      <c r="A91" s="90">
        <v>1059</v>
      </c>
      <c r="B91" s="58"/>
      <c r="C91" s="88">
        <v>4216</v>
      </c>
      <c r="D91" s="92" t="s">
        <v>107</v>
      </c>
      <c r="E91" s="60">
        <v>3470</v>
      </c>
      <c r="F91" s="65">
        <v>0</v>
      </c>
      <c r="G91" s="73">
        <v>0</v>
      </c>
      <c r="H91" s="64" t="e">
        <f t="shared" si="1"/>
        <v>#DIV/0!</v>
      </c>
      <c r="I91" s="67"/>
    </row>
    <row r="92" spans="1:8" ht="15.75" customHeight="1">
      <c r="A92" s="90">
        <v>1075</v>
      </c>
      <c r="B92" s="58"/>
      <c r="C92" s="88">
        <v>4216</v>
      </c>
      <c r="D92" s="92" t="s">
        <v>108</v>
      </c>
      <c r="E92" s="60">
        <v>788</v>
      </c>
      <c r="F92" s="61">
        <v>228</v>
      </c>
      <c r="G92" s="73">
        <v>227.9</v>
      </c>
      <c r="H92" s="64">
        <f t="shared" si="1"/>
        <v>99.95614035087719</v>
      </c>
    </row>
    <row r="93" spans="1:8" ht="15.75" customHeight="1">
      <c r="A93" s="90">
        <v>1078</v>
      </c>
      <c r="B93" s="58"/>
      <c r="C93" s="88">
        <v>4216</v>
      </c>
      <c r="D93" s="92" t="s">
        <v>109</v>
      </c>
      <c r="E93" s="60">
        <v>62</v>
      </c>
      <c r="F93" s="61">
        <v>55.6</v>
      </c>
      <c r="G93" s="73">
        <v>55.5</v>
      </c>
      <c r="H93" s="64">
        <f t="shared" si="1"/>
        <v>99.82014388489209</v>
      </c>
    </row>
    <row r="94" spans="1:8" ht="15.75" customHeight="1">
      <c r="A94" s="90">
        <v>1083</v>
      </c>
      <c r="B94" s="58"/>
      <c r="C94" s="88">
        <v>4216</v>
      </c>
      <c r="D94" s="92" t="s">
        <v>110</v>
      </c>
      <c r="E94" s="60">
        <v>585</v>
      </c>
      <c r="F94" s="61">
        <v>0</v>
      </c>
      <c r="G94" s="73">
        <v>0</v>
      </c>
      <c r="H94" s="64" t="e">
        <f t="shared" si="1"/>
        <v>#DIV/0!</v>
      </c>
    </row>
    <row r="95" spans="1:8" ht="15" customHeight="1">
      <c r="A95" s="95">
        <v>1084</v>
      </c>
      <c r="B95" s="63"/>
      <c r="C95" s="63">
        <v>4216</v>
      </c>
      <c r="D95" s="63" t="s">
        <v>111</v>
      </c>
      <c r="E95" s="64">
        <v>755</v>
      </c>
      <c r="F95" s="65">
        <v>456.7</v>
      </c>
      <c r="G95" s="66">
        <v>456.6</v>
      </c>
      <c r="H95" s="64">
        <f t="shared" si="1"/>
        <v>99.97810378804468</v>
      </c>
    </row>
    <row r="96" spans="1:8" ht="15">
      <c r="A96" s="93">
        <v>1085</v>
      </c>
      <c r="B96" s="94"/>
      <c r="C96" s="95">
        <v>4216</v>
      </c>
      <c r="D96" s="63" t="s">
        <v>112</v>
      </c>
      <c r="E96" s="64">
        <v>0</v>
      </c>
      <c r="F96" s="65">
        <v>462.9</v>
      </c>
      <c r="G96" s="66">
        <v>343.6</v>
      </c>
      <c r="H96" s="64">
        <f t="shared" si="1"/>
        <v>74.22769496651546</v>
      </c>
    </row>
    <row r="97" spans="1:8" ht="15.75" customHeight="1">
      <c r="A97" s="90">
        <v>1092</v>
      </c>
      <c r="B97" s="58"/>
      <c r="C97" s="88">
        <v>4216</v>
      </c>
      <c r="D97" s="92" t="s">
        <v>113</v>
      </c>
      <c r="E97" s="60">
        <v>931</v>
      </c>
      <c r="F97" s="61">
        <v>1251.2</v>
      </c>
      <c r="G97" s="73">
        <v>1251.1</v>
      </c>
      <c r="H97" s="64">
        <f t="shared" si="1"/>
        <v>99.99200767263426</v>
      </c>
    </row>
    <row r="98" spans="1:8" ht="15.75" hidden="1">
      <c r="A98" s="90"/>
      <c r="B98" s="58"/>
      <c r="C98" s="91">
        <v>4216</v>
      </c>
      <c r="D98" s="96" t="s">
        <v>114</v>
      </c>
      <c r="E98" s="64"/>
      <c r="F98" s="65"/>
      <c r="G98" s="73"/>
      <c r="H98" s="64" t="e">
        <f t="shared" si="1"/>
        <v>#DIV/0!</v>
      </c>
    </row>
    <row r="99" spans="1:8" ht="15.75" hidden="1">
      <c r="A99" s="90"/>
      <c r="B99" s="58"/>
      <c r="C99" s="91">
        <v>4216</v>
      </c>
      <c r="D99" s="96" t="s">
        <v>115</v>
      </c>
      <c r="E99" s="64"/>
      <c r="F99" s="65"/>
      <c r="G99" s="73"/>
      <c r="H99" s="64" t="e">
        <f t="shared" si="1"/>
        <v>#DIV/0!</v>
      </c>
    </row>
    <row r="100" spans="1:8" ht="15.75" hidden="1">
      <c r="A100" s="90"/>
      <c r="B100" s="58"/>
      <c r="C100" s="91">
        <v>4216</v>
      </c>
      <c r="D100" s="97" t="s">
        <v>114</v>
      </c>
      <c r="E100" s="64"/>
      <c r="F100" s="65"/>
      <c r="G100" s="73"/>
      <c r="H100" s="64" t="e">
        <f t="shared" si="1"/>
        <v>#DIV/0!</v>
      </c>
    </row>
    <row r="101" spans="1:8" ht="15" hidden="1">
      <c r="A101" s="94"/>
      <c r="B101" s="94"/>
      <c r="C101" s="91">
        <v>4216</v>
      </c>
      <c r="D101" s="97" t="s">
        <v>114</v>
      </c>
      <c r="E101" s="64"/>
      <c r="F101" s="65"/>
      <c r="G101" s="73"/>
      <c r="H101" s="64" t="e">
        <f t="shared" si="1"/>
        <v>#DIV/0!</v>
      </c>
    </row>
    <row r="102" spans="1:8" ht="15" hidden="1">
      <c r="A102" s="99"/>
      <c r="B102" s="100"/>
      <c r="C102" s="95">
        <v>4216</v>
      </c>
      <c r="D102" s="97" t="s">
        <v>114</v>
      </c>
      <c r="E102" s="71"/>
      <c r="F102" s="72"/>
      <c r="G102" s="73"/>
      <c r="H102" s="64" t="e">
        <f t="shared" si="1"/>
        <v>#DIV/0!</v>
      </c>
    </row>
    <row r="103" spans="1:8" ht="15" hidden="1">
      <c r="A103" s="99">
        <v>433</v>
      </c>
      <c r="B103" s="100"/>
      <c r="C103" s="95">
        <v>4222</v>
      </c>
      <c r="D103" s="97" t="s">
        <v>116</v>
      </c>
      <c r="E103" s="71"/>
      <c r="F103" s="72"/>
      <c r="G103" s="73"/>
      <c r="H103" s="64" t="e">
        <f t="shared" si="1"/>
        <v>#DIV/0!</v>
      </c>
    </row>
    <row r="104" spans="1:8" ht="15" hidden="1">
      <c r="A104" s="99">
        <v>342</v>
      </c>
      <c r="B104" s="100"/>
      <c r="C104" s="95">
        <v>4222</v>
      </c>
      <c r="D104" s="97" t="s">
        <v>116</v>
      </c>
      <c r="E104" s="71"/>
      <c r="F104" s="72"/>
      <c r="G104" s="73"/>
      <c r="H104" s="64" t="e">
        <f t="shared" si="1"/>
        <v>#DIV/0!</v>
      </c>
    </row>
    <row r="105" spans="1:8" ht="15.75" customHeight="1">
      <c r="A105" s="90">
        <v>1093</v>
      </c>
      <c r="B105" s="58"/>
      <c r="C105" s="88">
        <v>4216</v>
      </c>
      <c r="D105" s="92" t="s">
        <v>117</v>
      </c>
      <c r="E105" s="60">
        <v>1181</v>
      </c>
      <c r="F105" s="61">
        <v>1710.5</v>
      </c>
      <c r="G105" s="73">
        <v>1710.5</v>
      </c>
      <c r="H105" s="64">
        <f t="shared" si="1"/>
        <v>100</v>
      </c>
    </row>
    <row r="106" spans="1:8" ht="15">
      <c r="A106" s="68">
        <v>1094</v>
      </c>
      <c r="B106" s="63"/>
      <c r="C106" s="63">
        <v>4216</v>
      </c>
      <c r="D106" s="92" t="s">
        <v>118</v>
      </c>
      <c r="E106" s="69">
        <v>24</v>
      </c>
      <c r="F106" s="65">
        <v>24</v>
      </c>
      <c r="G106" s="66">
        <v>0</v>
      </c>
      <c r="H106" s="64">
        <f t="shared" si="1"/>
        <v>0</v>
      </c>
    </row>
    <row r="107" spans="1:8" ht="15">
      <c r="A107" s="99">
        <v>1097</v>
      </c>
      <c r="B107" s="100"/>
      <c r="C107" s="95">
        <v>4216</v>
      </c>
      <c r="D107" s="92" t="s">
        <v>119</v>
      </c>
      <c r="E107" s="71">
        <v>0</v>
      </c>
      <c r="F107" s="72">
        <v>300</v>
      </c>
      <c r="G107" s="73">
        <v>300</v>
      </c>
      <c r="H107" s="64">
        <f t="shared" si="1"/>
        <v>100</v>
      </c>
    </row>
    <row r="108" spans="1:8" ht="15">
      <c r="A108" s="99">
        <v>1111</v>
      </c>
      <c r="B108" s="100"/>
      <c r="C108" s="95">
        <v>4216</v>
      </c>
      <c r="D108" s="92" t="s">
        <v>120</v>
      </c>
      <c r="E108" s="71">
        <v>2381</v>
      </c>
      <c r="F108" s="72">
        <v>0</v>
      </c>
      <c r="G108" s="73">
        <v>0</v>
      </c>
      <c r="H108" s="64" t="e">
        <f t="shared" si="1"/>
        <v>#DIV/0!</v>
      </c>
    </row>
    <row r="109" spans="1:8" ht="15">
      <c r="A109" s="93">
        <v>1122</v>
      </c>
      <c r="B109" s="94"/>
      <c r="C109" s="95">
        <v>4216</v>
      </c>
      <c r="D109" s="63" t="s">
        <v>121</v>
      </c>
      <c r="E109" s="64">
        <v>0</v>
      </c>
      <c r="F109" s="65">
        <v>2815.8</v>
      </c>
      <c r="G109" s="66">
        <v>0</v>
      </c>
      <c r="H109" s="64">
        <f t="shared" si="1"/>
        <v>0</v>
      </c>
    </row>
    <row r="110" spans="1:8" ht="15">
      <c r="A110" s="99">
        <v>1106</v>
      </c>
      <c r="B110" s="100"/>
      <c r="C110" s="95">
        <v>4222</v>
      </c>
      <c r="D110" s="97" t="s">
        <v>122</v>
      </c>
      <c r="E110" s="71">
        <v>332</v>
      </c>
      <c r="F110" s="72">
        <v>0</v>
      </c>
      <c r="G110" s="73">
        <v>500</v>
      </c>
      <c r="H110" s="64" t="e">
        <f t="shared" si="1"/>
        <v>#DIV/0!</v>
      </c>
    </row>
    <row r="111" spans="1:8" ht="15">
      <c r="A111" s="93">
        <v>1128</v>
      </c>
      <c r="B111" s="94"/>
      <c r="C111" s="95">
        <v>4222</v>
      </c>
      <c r="D111" s="97" t="s">
        <v>123</v>
      </c>
      <c r="E111" s="64">
        <v>0</v>
      </c>
      <c r="F111" s="65">
        <v>0</v>
      </c>
      <c r="G111" s="66">
        <v>1500</v>
      </c>
      <c r="H111" s="64" t="e">
        <f t="shared" si="1"/>
        <v>#DIV/0!</v>
      </c>
    </row>
    <row r="112" spans="1:8" ht="15">
      <c r="A112" s="99">
        <v>10030</v>
      </c>
      <c r="B112" s="100"/>
      <c r="C112" s="95">
        <v>4223</v>
      </c>
      <c r="D112" s="97" t="s">
        <v>124</v>
      </c>
      <c r="E112" s="71">
        <v>24347</v>
      </c>
      <c r="F112" s="72">
        <v>26001.8</v>
      </c>
      <c r="G112" s="73">
        <v>26001.8</v>
      </c>
      <c r="H112" s="64">
        <f t="shared" si="1"/>
        <v>100</v>
      </c>
    </row>
    <row r="113" spans="1:8" ht="15">
      <c r="A113" s="99">
        <v>1078</v>
      </c>
      <c r="B113" s="100"/>
      <c r="C113" s="95">
        <v>4232</v>
      </c>
      <c r="D113" s="97" t="s">
        <v>125</v>
      </c>
      <c r="E113" s="71">
        <v>1048</v>
      </c>
      <c r="F113" s="72">
        <v>942.6</v>
      </c>
      <c r="G113" s="73">
        <v>942.6</v>
      </c>
      <c r="H113" s="64">
        <f t="shared" si="1"/>
        <v>100</v>
      </c>
    </row>
    <row r="114" spans="1:8" ht="15">
      <c r="A114" s="99">
        <v>1094</v>
      </c>
      <c r="B114" s="100"/>
      <c r="C114" s="95">
        <v>4232</v>
      </c>
      <c r="D114" s="97" t="s">
        <v>126</v>
      </c>
      <c r="E114" s="71">
        <v>407</v>
      </c>
      <c r="F114" s="72">
        <v>407</v>
      </c>
      <c r="G114" s="73">
        <v>0</v>
      </c>
      <c r="H114" s="64">
        <f t="shared" si="1"/>
        <v>0</v>
      </c>
    </row>
    <row r="115" spans="1:8" ht="15">
      <c r="A115" s="99"/>
      <c r="B115" s="100">
        <v>2212</v>
      </c>
      <c r="C115" s="95">
        <v>2322</v>
      </c>
      <c r="D115" s="97" t="s">
        <v>127</v>
      </c>
      <c r="E115" s="71">
        <v>0</v>
      </c>
      <c r="F115" s="72">
        <v>0</v>
      </c>
      <c r="G115" s="73">
        <v>1.7</v>
      </c>
      <c r="H115" s="64" t="e">
        <f t="shared" si="1"/>
        <v>#DIV/0!</v>
      </c>
    </row>
    <row r="116" spans="1:8" ht="15" customHeight="1" hidden="1">
      <c r="A116" s="99"/>
      <c r="B116" s="100">
        <v>2212</v>
      </c>
      <c r="C116" s="95">
        <v>2324</v>
      </c>
      <c r="D116" s="97" t="s">
        <v>128</v>
      </c>
      <c r="E116" s="71">
        <v>0</v>
      </c>
      <c r="F116" s="72"/>
      <c r="G116" s="73"/>
      <c r="H116" s="64" t="e">
        <f t="shared" si="1"/>
        <v>#DIV/0!</v>
      </c>
    </row>
    <row r="117" spans="1:8" ht="15" customHeight="1" hidden="1">
      <c r="A117" s="99"/>
      <c r="B117" s="100">
        <v>2219</v>
      </c>
      <c r="C117" s="101">
        <v>2321</v>
      </c>
      <c r="D117" s="97" t="s">
        <v>129</v>
      </c>
      <c r="E117" s="71"/>
      <c r="F117" s="72"/>
      <c r="G117" s="73"/>
      <c r="H117" s="64" t="e">
        <f t="shared" si="1"/>
        <v>#DIV/0!</v>
      </c>
    </row>
    <row r="118" spans="1:8" ht="15" customHeight="1" hidden="1">
      <c r="A118" s="99"/>
      <c r="B118" s="100">
        <v>2219</v>
      </c>
      <c r="C118" s="95">
        <v>2324</v>
      </c>
      <c r="D118" s="97" t="s">
        <v>130</v>
      </c>
      <c r="E118" s="71"/>
      <c r="F118" s="72"/>
      <c r="G118" s="73"/>
      <c r="H118" s="64" t="e">
        <f t="shared" si="1"/>
        <v>#DIV/0!</v>
      </c>
    </row>
    <row r="119" spans="1:8" ht="15" customHeight="1">
      <c r="A119" s="99"/>
      <c r="B119" s="100">
        <v>2221</v>
      </c>
      <c r="C119" s="101">
        <v>2329</v>
      </c>
      <c r="D119" s="97" t="s">
        <v>131</v>
      </c>
      <c r="E119" s="71">
        <v>0</v>
      </c>
      <c r="F119" s="72">
        <v>0</v>
      </c>
      <c r="G119" s="73">
        <v>0.4</v>
      </c>
      <c r="H119" s="64" t="e">
        <f t="shared" si="1"/>
        <v>#DIV/0!</v>
      </c>
    </row>
    <row r="120" spans="1:8" ht="15" customHeight="1" hidden="1">
      <c r="A120" s="68"/>
      <c r="B120" s="63">
        <v>3421</v>
      </c>
      <c r="C120" s="63">
        <v>2111</v>
      </c>
      <c r="D120" s="63" t="s">
        <v>132</v>
      </c>
      <c r="E120" s="69"/>
      <c r="F120" s="65"/>
      <c r="G120" s="66"/>
      <c r="H120" s="64" t="e">
        <f t="shared" si="1"/>
        <v>#DIV/0!</v>
      </c>
    </row>
    <row r="121" spans="1:8" ht="15" customHeight="1" hidden="1">
      <c r="A121" s="68"/>
      <c r="B121" s="63">
        <v>3421</v>
      </c>
      <c r="C121" s="63">
        <v>3121</v>
      </c>
      <c r="D121" s="63" t="s">
        <v>133</v>
      </c>
      <c r="E121" s="69">
        <v>0</v>
      </c>
      <c r="F121" s="65"/>
      <c r="G121" s="73"/>
      <c r="H121" s="64" t="e">
        <f t="shared" si="1"/>
        <v>#DIV/0!</v>
      </c>
    </row>
    <row r="122" spans="1:8" ht="15" customHeight="1" hidden="1">
      <c r="A122" s="68"/>
      <c r="B122" s="63">
        <v>3631</v>
      </c>
      <c r="C122" s="63">
        <v>2322</v>
      </c>
      <c r="D122" s="63" t="s">
        <v>134</v>
      </c>
      <c r="E122" s="69">
        <v>0</v>
      </c>
      <c r="F122" s="65"/>
      <c r="G122" s="73"/>
      <c r="H122" s="64" t="e">
        <f t="shared" si="1"/>
        <v>#DIV/0!</v>
      </c>
    </row>
    <row r="123" spans="1:8" ht="15" customHeight="1" hidden="1">
      <c r="A123" s="102"/>
      <c r="B123" s="95">
        <v>3631</v>
      </c>
      <c r="C123" s="63">
        <v>2324</v>
      </c>
      <c r="D123" s="63" t="s">
        <v>135</v>
      </c>
      <c r="E123" s="69">
        <v>0</v>
      </c>
      <c r="F123" s="65"/>
      <c r="G123" s="66"/>
      <c r="H123" s="64" t="e">
        <f t="shared" si="1"/>
        <v>#DIV/0!</v>
      </c>
    </row>
    <row r="124" spans="1:8" ht="15" customHeight="1">
      <c r="A124" s="99"/>
      <c r="B124" s="100">
        <v>3322</v>
      </c>
      <c r="C124" s="101">
        <v>2324</v>
      </c>
      <c r="D124" s="97" t="s">
        <v>136</v>
      </c>
      <c r="E124" s="71">
        <v>0</v>
      </c>
      <c r="F124" s="72">
        <v>0</v>
      </c>
      <c r="G124" s="73">
        <v>11.6</v>
      </c>
      <c r="H124" s="64" t="e">
        <f t="shared" si="1"/>
        <v>#DIV/0!</v>
      </c>
    </row>
    <row r="125" spans="1:8" ht="15">
      <c r="A125" s="68"/>
      <c r="B125" s="63">
        <v>3412</v>
      </c>
      <c r="C125" s="63">
        <v>2321</v>
      </c>
      <c r="D125" s="63" t="s">
        <v>137</v>
      </c>
      <c r="E125" s="69">
        <v>0</v>
      </c>
      <c r="F125" s="65">
        <v>350</v>
      </c>
      <c r="G125" s="66">
        <v>350</v>
      </c>
      <c r="H125" s="64">
        <f t="shared" si="1"/>
        <v>100</v>
      </c>
    </row>
    <row r="126" spans="1:8" ht="15">
      <c r="A126" s="99"/>
      <c r="B126" s="100">
        <v>3635</v>
      </c>
      <c r="C126" s="95">
        <v>3122</v>
      </c>
      <c r="D126" s="97" t="s">
        <v>138</v>
      </c>
      <c r="E126" s="71">
        <v>0</v>
      </c>
      <c r="F126" s="72">
        <v>0</v>
      </c>
      <c r="G126" s="73">
        <v>43.5</v>
      </c>
      <c r="H126" s="64" t="e">
        <f>(G126/F126)*100</f>
        <v>#DIV/0!</v>
      </c>
    </row>
    <row r="127" spans="1:8" ht="15">
      <c r="A127" s="99"/>
      <c r="B127" s="100">
        <v>3699</v>
      </c>
      <c r="C127" s="95">
        <v>2111</v>
      </c>
      <c r="D127" s="97" t="s">
        <v>139</v>
      </c>
      <c r="E127" s="71">
        <v>0</v>
      </c>
      <c r="F127" s="72">
        <v>0</v>
      </c>
      <c r="G127" s="73">
        <v>12.1</v>
      </c>
      <c r="H127" s="64" t="e">
        <f>(G127/F127)*100</f>
        <v>#DIV/0!</v>
      </c>
    </row>
    <row r="128" spans="1:8" ht="15">
      <c r="A128" s="102"/>
      <c r="B128" s="95">
        <v>3725</v>
      </c>
      <c r="C128" s="63">
        <v>2324</v>
      </c>
      <c r="D128" s="63" t="s">
        <v>140</v>
      </c>
      <c r="E128" s="69">
        <v>2000</v>
      </c>
      <c r="F128" s="65">
        <v>2000</v>
      </c>
      <c r="G128" s="66">
        <v>2244.7</v>
      </c>
      <c r="H128" s="64">
        <f>(G128/F128)*100</f>
        <v>112.235</v>
      </c>
    </row>
    <row r="129" spans="1:8" ht="15">
      <c r="A129" s="93"/>
      <c r="B129" s="94">
        <v>6399</v>
      </c>
      <c r="C129" s="95">
        <v>2222</v>
      </c>
      <c r="D129" s="97" t="s">
        <v>141</v>
      </c>
      <c r="E129" s="64">
        <v>0</v>
      </c>
      <c r="F129" s="65">
        <v>0</v>
      </c>
      <c r="G129" s="66">
        <v>1547.1</v>
      </c>
      <c r="H129" s="64" t="e">
        <f>(G129/F129)*100</f>
        <v>#DIV/0!</v>
      </c>
    </row>
    <row r="130" spans="1:8" ht="15.75" thickBot="1">
      <c r="A130" s="103"/>
      <c r="B130" s="76"/>
      <c r="C130" s="76"/>
      <c r="D130" s="76"/>
      <c r="E130" s="77"/>
      <c r="F130" s="78"/>
      <c r="G130" s="79"/>
      <c r="H130" s="77"/>
    </row>
    <row r="131" spans="1:8" s="85" customFormat="1" ht="21.75" customHeight="1" thickBot="1" thickTop="1">
      <c r="A131" s="104"/>
      <c r="B131" s="80"/>
      <c r="C131" s="80"/>
      <c r="D131" s="81" t="s">
        <v>142</v>
      </c>
      <c r="E131" s="82">
        <f>SUM(E61:E130)</f>
        <v>44891</v>
      </c>
      <c r="F131" s="83">
        <f>SUM(F61:F130)</f>
        <v>45737.9</v>
      </c>
      <c r="G131" s="84">
        <f>SUM(G61:G130)</f>
        <v>46214.79999999999</v>
      </c>
      <c r="H131" s="82">
        <f>(G131/F131)*100</f>
        <v>101.04268014053987</v>
      </c>
    </row>
    <row r="132" spans="1:8" ht="15" customHeight="1">
      <c r="A132" s="105"/>
      <c r="B132" s="105"/>
      <c r="C132" s="105"/>
      <c r="D132" s="46"/>
      <c r="E132" s="106"/>
      <c r="F132" s="106"/>
      <c r="G132" s="42"/>
      <c r="H132" s="42"/>
    </row>
    <row r="133" spans="1:8" ht="15" customHeight="1">
      <c r="A133" s="105"/>
      <c r="B133" s="105"/>
      <c r="C133" s="105"/>
      <c r="D133" s="46"/>
      <c r="E133" s="106"/>
      <c r="F133" s="106"/>
      <c r="G133" s="106"/>
      <c r="H133" s="106"/>
    </row>
    <row r="134" spans="1:8" ht="15" customHeight="1" thickBot="1">
      <c r="A134" s="105"/>
      <c r="B134" s="105"/>
      <c r="C134" s="105"/>
      <c r="D134" s="46"/>
      <c r="E134" s="106"/>
      <c r="F134" s="106"/>
      <c r="G134" s="106"/>
      <c r="H134" s="106"/>
    </row>
    <row r="135" spans="1:8" ht="15.75">
      <c r="A135" s="51" t="s">
        <v>27</v>
      </c>
      <c r="B135" s="51" t="s">
        <v>28</v>
      </c>
      <c r="C135" s="51" t="s">
        <v>29</v>
      </c>
      <c r="D135" s="52" t="s">
        <v>30</v>
      </c>
      <c r="E135" s="53" t="s">
        <v>31</v>
      </c>
      <c r="F135" s="53" t="s">
        <v>31</v>
      </c>
      <c r="G135" s="53" t="s">
        <v>8</v>
      </c>
      <c r="H135" s="53" t="s">
        <v>32</v>
      </c>
    </row>
    <row r="136" spans="1:8" ht="15.75" customHeight="1" thickBot="1">
      <c r="A136" s="54"/>
      <c r="B136" s="54"/>
      <c r="C136" s="54"/>
      <c r="D136" s="55"/>
      <c r="E136" s="56" t="s">
        <v>33</v>
      </c>
      <c r="F136" s="56" t="s">
        <v>34</v>
      </c>
      <c r="G136" s="57" t="s">
        <v>35</v>
      </c>
      <c r="H136" s="56" t="s">
        <v>11</v>
      </c>
    </row>
    <row r="137" spans="1:8" ht="16.5" customHeight="1" thickTop="1">
      <c r="A137" s="87">
        <v>30</v>
      </c>
      <c r="B137" s="58"/>
      <c r="C137" s="58"/>
      <c r="D137" s="59" t="s">
        <v>143</v>
      </c>
      <c r="E137" s="107"/>
      <c r="F137" s="108"/>
      <c r="G137" s="109"/>
      <c r="H137" s="107"/>
    </row>
    <row r="138" spans="1:8" ht="15" customHeight="1">
      <c r="A138" s="110"/>
      <c r="B138" s="111"/>
      <c r="C138" s="111"/>
      <c r="D138" s="111"/>
      <c r="E138" s="64"/>
      <c r="F138" s="65"/>
      <c r="G138" s="66"/>
      <c r="H138" s="64"/>
    </row>
    <row r="139" spans="1:8" ht="15">
      <c r="A139" s="68"/>
      <c r="B139" s="63"/>
      <c r="C139" s="63">
        <v>1361</v>
      </c>
      <c r="D139" s="63" t="s">
        <v>37</v>
      </c>
      <c r="E139" s="112">
        <v>0</v>
      </c>
      <c r="F139" s="113">
        <v>0</v>
      </c>
      <c r="G139" s="114">
        <v>2.8</v>
      </c>
      <c r="H139" s="64" t="e">
        <f aca="true" t="shared" si="2" ref="H139:H174">(G139/F139)*100</f>
        <v>#DIV/0!</v>
      </c>
    </row>
    <row r="140" spans="1:8" ht="15" hidden="1">
      <c r="A140" s="68"/>
      <c r="B140" s="63"/>
      <c r="C140" s="63">
        <v>2460</v>
      </c>
      <c r="D140" s="63" t="s">
        <v>144</v>
      </c>
      <c r="E140" s="112">
        <v>0</v>
      </c>
      <c r="F140" s="113"/>
      <c r="G140" s="114"/>
      <c r="H140" s="64" t="e">
        <f t="shared" si="2"/>
        <v>#DIV/0!</v>
      </c>
    </row>
    <row r="141" spans="1:8" ht="15" hidden="1">
      <c r="A141" s="68">
        <v>98008</v>
      </c>
      <c r="B141" s="63"/>
      <c r="C141" s="63">
        <v>4111</v>
      </c>
      <c r="D141" s="63" t="s">
        <v>145</v>
      </c>
      <c r="E141" s="69"/>
      <c r="F141" s="65"/>
      <c r="G141" s="66"/>
      <c r="H141" s="64" t="e">
        <f t="shared" si="2"/>
        <v>#DIV/0!</v>
      </c>
    </row>
    <row r="142" spans="1:8" ht="15" customHeight="1" hidden="1">
      <c r="A142" s="68">
        <v>98071</v>
      </c>
      <c r="B142" s="63"/>
      <c r="C142" s="63">
        <v>4111</v>
      </c>
      <c r="D142" s="63" t="s">
        <v>146</v>
      </c>
      <c r="E142" s="112"/>
      <c r="F142" s="113"/>
      <c r="G142" s="114"/>
      <c r="H142" s="64" t="e">
        <f t="shared" si="2"/>
        <v>#DIV/0!</v>
      </c>
    </row>
    <row r="143" spans="1:8" ht="15" customHeight="1" hidden="1">
      <c r="A143" s="68">
        <v>98187</v>
      </c>
      <c r="B143" s="63"/>
      <c r="C143" s="63">
        <v>4111</v>
      </c>
      <c r="D143" s="63" t="s">
        <v>147</v>
      </c>
      <c r="E143" s="112">
        <v>0</v>
      </c>
      <c r="F143" s="113"/>
      <c r="G143" s="114"/>
      <c r="H143" s="64" t="e">
        <f t="shared" si="2"/>
        <v>#DIV/0!</v>
      </c>
    </row>
    <row r="144" spans="1:8" ht="15" hidden="1">
      <c r="A144" s="68">
        <v>98348</v>
      </c>
      <c r="B144" s="63"/>
      <c r="C144" s="63">
        <v>4111</v>
      </c>
      <c r="D144" s="63" t="s">
        <v>148</v>
      </c>
      <c r="E144" s="115">
        <v>0</v>
      </c>
      <c r="F144" s="61"/>
      <c r="G144" s="66"/>
      <c r="H144" s="64" t="e">
        <f t="shared" si="2"/>
        <v>#DIV/0!</v>
      </c>
    </row>
    <row r="145" spans="1:8" ht="15" customHeight="1">
      <c r="A145" s="63">
        <v>13011</v>
      </c>
      <c r="B145" s="63"/>
      <c r="C145" s="63">
        <v>4116</v>
      </c>
      <c r="D145" s="63" t="s">
        <v>149</v>
      </c>
      <c r="E145" s="64">
        <v>0</v>
      </c>
      <c r="F145" s="65">
        <v>5278.9</v>
      </c>
      <c r="G145" s="66">
        <v>5278.9</v>
      </c>
      <c r="H145" s="64">
        <f t="shared" si="2"/>
        <v>100</v>
      </c>
    </row>
    <row r="146" spans="1:8" ht="15">
      <c r="A146" s="68">
        <v>13015</v>
      </c>
      <c r="B146" s="63"/>
      <c r="C146" s="63">
        <v>4116</v>
      </c>
      <c r="D146" s="63" t="s">
        <v>150</v>
      </c>
      <c r="E146" s="112">
        <v>0</v>
      </c>
      <c r="F146" s="113">
        <v>1367</v>
      </c>
      <c r="G146" s="114">
        <v>1367</v>
      </c>
      <c r="H146" s="64">
        <f t="shared" si="2"/>
        <v>100</v>
      </c>
    </row>
    <row r="147" spans="1:8" ht="14.25" customHeight="1">
      <c r="A147" s="68">
        <v>13101</v>
      </c>
      <c r="B147" s="63"/>
      <c r="C147" s="63">
        <v>4116</v>
      </c>
      <c r="D147" s="63" t="s">
        <v>151</v>
      </c>
      <c r="E147" s="112">
        <v>0</v>
      </c>
      <c r="F147" s="113">
        <v>132</v>
      </c>
      <c r="G147" s="114">
        <v>116.2</v>
      </c>
      <c r="H147" s="64">
        <f t="shared" si="2"/>
        <v>88.03030303030303</v>
      </c>
    </row>
    <row r="148" spans="1:8" ht="15">
      <c r="A148" s="68">
        <v>27003</v>
      </c>
      <c r="B148" s="63"/>
      <c r="C148" s="63">
        <v>4116</v>
      </c>
      <c r="D148" s="63" t="s">
        <v>152</v>
      </c>
      <c r="E148" s="112">
        <v>0</v>
      </c>
      <c r="F148" s="113">
        <v>36.3</v>
      </c>
      <c r="G148" s="114">
        <v>36.3</v>
      </c>
      <c r="H148" s="64">
        <f t="shared" si="2"/>
        <v>100</v>
      </c>
    </row>
    <row r="149" spans="1:8" ht="15" customHeight="1">
      <c r="A149" s="63">
        <v>17007</v>
      </c>
      <c r="B149" s="63"/>
      <c r="C149" s="63">
        <v>4116</v>
      </c>
      <c r="D149" s="63" t="s">
        <v>153</v>
      </c>
      <c r="E149" s="64">
        <v>0</v>
      </c>
      <c r="F149" s="65">
        <v>0</v>
      </c>
      <c r="G149" s="66">
        <v>6.9</v>
      </c>
      <c r="H149" s="64" t="e">
        <f t="shared" si="2"/>
        <v>#DIV/0!</v>
      </c>
    </row>
    <row r="150" spans="1:8" ht="15" customHeight="1">
      <c r="A150" s="63">
        <v>1067</v>
      </c>
      <c r="B150" s="63"/>
      <c r="C150" s="63">
        <v>4116</v>
      </c>
      <c r="D150" s="63" t="s">
        <v>154</v>
      </c>
      <c r="E150" s="64">
        <v>4374</v>
      </c>
      <c r="F150" s="65">
        <v>4374</v>
      </c>
      <c r="G150" s="66">
        <v>0</v>
      </c>
      <c r="H150" s="64">
        <f t="shared" si="2"/>
        <v>0</v>
      </c>
    </row>
    <row r="151" spans="1:8" ht="15" customHeight="1">
      <c r="A151" s="63">
        <v>1113</v>
      </c>
      <c r="B151" s="63"/>
      <c r="C151" s="63">
        <v>4116</v>
      </c>
      <c r="D151" s="63" t="s">
        <v>155</v>
      </c>
      <c r="E151" s="64">
        <v>4940</v>
      </c>
      <c r="F151" s="65">
        <v>4940</v>
      </c>
      <c r="G151" s="66">
        <v>0</v>
      </c>
      <c r="H151" s="64">
        <f t="shared" si="2"/>
        <v>0</v>
      </c>
    </row>
    <row r="152" spans="1:8" ht="15" customHeight="1" hidden="1">
      <c r="A152" s="68"/>
      <c r="B152" s="63"/>
      <c r="C152" s="63">
        <v>4132</v>
      </c>
      <c r="D152" s="63" t="s">
        <v>156</v>
      </c>
      <c r="E152" s="112"/>
      <c r="F152" s="113"/>
      <c r="G152" s="114"/>
      <c r="H152" s="64" t="e">
        <f t="shared" si="2"/>
        <v>#DIV/0!</v>
      </c>
    </row>
    <row r="153" spans="1:8" ht="15" customHeight="1" hidden="1">
      <c r="A153" s="68">
        <v>14004</v>
      </c>
      <c r="B153" s="63"/>
      <c r="C153" s="63">
        <v>4122</v>
      </c>
      <c r="D153" s="63" t="s">
        <v>157</v>
      </c>
      <c r="E153" s="60">
        <v>0</v>
      </c>
      <c r="F153" s="61"/>
      <c r="G153" s="73"/>
      <c r="H153" s="64" t="e">
        <f t="shared" si="2"/>
        <v>#DIV/0!</v>
      </c>
    </row>
    <row r="154" spans="1:8" ht="15" hidden="1">
      <c r="A154" s="68"/>
      <c r="B154" s="63"/>
      <c r="C154" s="63">
        <v>4216</v>
      </c>
      <c r="D154" s="63" t="s">
        <v>158</v>
      </c>
      <c r="E154" s="112"/>
      <c r="F154" s="113"/>
      <c r="G154" s="114"/>
      <c r="H154" s="64" t="e">
        <f t="shared" si="2"/>
        <v>#DIV/0!</v>
      </c>
    </row>
    <row r="155" spans="1:8" ht="15" customHeight="1" hidden="1">
      <c r="A155" s="63"/>
      <c r="B155" s="63"/>
      <c r="C155" s="63">
        <v>4216</v>
      </c>
      <c r="D155" s="63" t="s">
        <v>159</v>
      </c>
      <c r="E155" s="64">
        <v>0</v>
      </c>
      <c r="F155" s="65"/>
      <c r="G155" s="66"/>
      <c r="H155" s="64" t="e">
        <f t="shared" si="2"/>
        <v>#DIV/0!</v>
      </c>
    </row>
    <row r="156" spans="1:8" ht="15" customHeight="1">
      <c r="A156" s="63"/>
      <c r="B156" s="63"/>
      <c r="C156" s="63">
        <v>4152</v>
      </c>
      <c r="D156" s="96" t="s">
        <v>160</v>
      </c>
      <c r="E156" s="64">
        <v>0</v>
      </c>
      <c r="F156" s="65">
        <v>0</v>
      </c>
      <c r="G156" s="66">
        <v>116.1</v>
      </c>
      <c r="H156" s="64" t="e">
        <f t="shared" si="2"/>
        <v>#DIV/0!</v>
      </c>
    </row>
    <row r="157" spans="1:8" ht="15" customHeight="1">
      <c r="A157" s="68">
        <v>551</v>
      </c>
      <c r="B157" s="63"/>
      <c r="C157" s="63">
        <v>4222</v>
      </c>
      <c r="D157" s="63" t="s">
        <v>161</v>
      </c>
      <c r="E157" s="112">
        <v>0</v>
      </c>
      <c r="F157" s="113">
        <v>250</v>
      </c>
      <c r="G157" s="114">
        <v>250</v>
      </c>
      <c r="H157" s="64">
        <f t="shared" si="2"/>
        <v>100</v>
      </c>
    </row>
    <row r="158" spans="1:8" ht="15">
      <c r="A158" s="68"/>
      <c r="B158" s="63">
        <v>3341</v>
      </c>
      <c r="C158" s="63">
        <v>2111</v>
      </c>
      <c r="D158" s="63" t="s">
        <v>162</v>
      </c>
      <c r="E158" s="116">
        <v>1</v>
      </c>
      <c r="F158" s="117">
        <v>1</v>
      </c>
      <c r="G158" s="118">
        <v>1.8</v>
      </c>
      <c r="H158" s="64">
        <f t="shared" si="2"/>
        <v>180</v>
      </c>
    </row>
    <row r="159" spans="1:8" ht="15">
      <c r="A159" s="68"/>
      <c r="B159" s="63">
        <v>3349</v>
      </c>
      <c r="C159" s="63">
        <v>2111</v>
      </c>
      <c r="D159" s="63" t="s">
        <v>163</v>
      </c>
      <c r="E159" s="116">
        <v>700</v>
      </c>
      <c r="F159" s="117">
        <v>700</v>
      </c>
      <c r="G159" s="118">
        <v>611.8</v>
      </c>
      <c r="H159" s="64">
        <f t="shared" si="2"/>
        <v>87.39999999999999</v>
      </c>
    </row>
    <row r="160" spans="1:8" ht="15">
      <c r="A160" s="68"/>
      <c r="B160" s="63">
        <v>5512</v>
      </c>
      <c r="C160" s="63">
        <v>2111</v>
      </c>
      <c r="D160" s="63" t="s">
        <v>164</v>
      </c>
      <c r="E160" s="64">
        <v>0</v>
      </c>
      <c r="F160" s="65">
        <v>0</v>
      </c>
      <c r="G160" s="66">
        <v>22.4</v>
      </c>
      <c r="H160" s="64" t="e">
        <f t="shared" si="2"/>
        <v>#DIV/0!</v>
      </c>
    </row>
    <row r="161" spans="1:8" ht="15" hidden="1">
      <c r="A161" s="68"/>
      <c r="B161" s="63">
        <v>5512</v>
      </c>
      <c r="C161" s="63">
        <v>2322</v>
      </c>
      <c r="D161" s="63" t="s">
        <v>165</v>
      </c>
      <c r="E161" s="64">
        <v>0</v>
      </c>
      <c r="F161" s="65"/>
      <c r="G161" s="66"/>
      <c r="H161" s="64" t="e">
        <f t="shared" si="2"/>
        <v>#DIV/0!</v>
      </c>
    </row>
    <row r="162" spans="1:8" ht="15">
      <c r="A162" s="68"/>
      <c r="B162" s="63">
        <v>5512</v>
      </c>
      <c r="C162" s="63">
        <v>2324</v>
      </c>
      <c r="D162" s="63" t="s">
        <v>166</v>
      </c>
      <c r="E162" s="64">
        <v>0</v>
      </c>
      <c r="F162" s="65">
        <v>0</v>
      </c>
      <c r="G162" s="66">
        <v>3.4</v>
      </c>
      <c r="H162" s="64" t="e">
        <f t="shared" si="2"/>
        <v>#DIV/0!</v>
      </c>
    </row>
    <row r="163" spans="1:8" ht="15">
      <c r="A163" s="68"/>
      <c r="B163" s="63">
        <v>5512</v>
      </c>
      <c r="C163" s="63">
        <v>3113</v>
      </c>
      <c r="D163" s="63" t="s">
        <v>167</v>
      </c>
      <c r="E163" s="64">
        <v>0</v>
      </c>
      <c r="F163" s="65">
        <v>0</v>
      </c>
      <c r="G163" s="62">
        <v>36</v>
      </c>
      <c r="H163" s="64" t="e">
        <f t="shared" si="2"/>
        <v>#DIV/0!</v>
      </c>
    </row>
    <row r="164" spans="1:8" ht="15" hidden="1">
      <c r="A164" s="68"/>
      <c r="B164" s="63">
        <v>5512</v>
      </c>
      <c r="C164" s="63">
        <v>3122</v>
      </c>
      <c r="D164" s="63" t="s">
        <v>168</v>
      </c>
      <c r="E164" s="64">
        <v>0</v>
      </c>
      <c r="F164" s="65"/>
      <c r="G164" s="62"/>
      <c r="H164" s="64" t="e">
        <f t="shared" si="2"/>
        <v>#DIV/0!</v>
      </c>
    </row>
    <row r="165" spans="1:8" ht="15">
      <c r="A165" s="68"/>
      <c r="B165" s="63">
        <v>6171</v>
      </c>
      <c r="C165" s="63">
        <v>2111</v>
      </c>
      <c r="D165" s="63" t="s">
        <v>169</v>
      </c>
      <c r="E165" s="116">
        <v>150</v>
      </c>
      <c r="F165" s="117">
        <v>150</v>
      </c>
      <c r="G165" s="118">
        <v>130.3</v>
      </c>
      <c r="H165" s="64">
        <f t="shared" si="2"/>
        <v>86.86666666666667</v>
      </c>
    </row>
    <row r="166" spans="1:8" ht="15">
      <c r="A166" s="68"/>
      <c r="B166" s="63">
        <v>6171</v>
      </c>
      <c r="C166" s="63">
        <v>2132</v>
      </c>
      <c r="D166" s="63" t="s">
        <v>170</v>
      </c>
      <c r="E166" s="69">
        <v>80</v>
      </c>
      <c r="F166" s="65">
        <v>80</v>
      </c>
      <c r="G166" s="66">
        <v>87.1</v>
      </c>
      <c r="H166" s="64">
        <f t="shared" si="2"/>
        <v>108.87499999999999</v>
      </c>
    </row>
    <row r="167" spans="1:8" ht="15">
      <c r="A167" s="68"/>
      <c r="B167" s="63">
        <v>6171</v>
      </c>
      <c r="C167" s="63">
        <v>2212</v>
      </c>
      <c r="D167" s="63" t="s">
        <v>171</v>
      </c>
      <c r="E167" s="64">
        <v>0</v>
      </c>
      <c r="F167" s="65">
        <v>0</v>
      </c>
      <c r="G167" s="66">
        <v>8</v>
      </c>
      <c r="H167" s="64" t="e">
        <f t="shared" si="2"/>
        <v>#DIV/0!</v>
      </c>
    </row>
    <row r="168" spans="1:8" ht="15" hidden="1">
      <c r="A168" s="68"/>
      <c r="B168" s="63">
        <v>6171</v>
      </c>
      <c r="C168" s="63">
        <v>2133</v>
      </c>
      <c r="D168" s="63" t="s">
        <v>172</v>
      </c>
      <c r="E168" s="119"/>
      <c r="F168" s="117"/>
      <c r="G168" s="118"/>
      <c r="H168" s="64" t="e">
        <f t="shared" si="2"/>
        <v>#DIV/0!</v>
      </c>
    </row>
    <row r="169" spans="1:8" ht="15" hidden="1">
      <c r="A169" s="68"/>
      <c r="B169" s="63">
        <v>6171</v>
      </c>
      <c r="C169" s="63">
        <v>2310</v>
      </c>
      <c r="D169" s="63" t="s">
        <v>173</v>
      </c>
      <c r="E169" s="69">
        <v>0</v>
      </c>
      <c r="F169" s="65"/>
      <c r="G169" s="118"/>
      <c r="H169" s="64" t="e">
        <f t="shared" si="2"/>
        <v>#DIV/0!</v>
      </c>
    </row>
    <row r="170" spans="1:8" ht="15" hidden="1">
      <c r="A170" s="68"/>
      <c r="B170" s="63">
        <v>6171</v>
      </c>
      <c r="C170" s="63">
        <v>2322</v>
      </c>
      <c r="D170" s="63" t="s">
        <v>174</v>
      </c>
      <c r="E170" s="69">
        <v>0</v>
      </c>
      <c r="F170" s="65"/>
      <c r="G170" s="66"/>
      <c r="H170" s="64" t="e">
        <f t="shared" si="2"/>
        <v>#DIV/0!</v>
      </c>
    </row>
    <row r="171" spans="1:8" ht="15">
      <c r="A171" s="68"/>
      <c r="B171" s="63">
        <v>6171</v>
      </c>
      <c r="C171" s="63">
        <v>2324</v>
      </c>
      <c r="D171" s="63" t="s">
        <v>175</v>
      </c>
      <c r="E171" s="69">
        <v>0</v>
      </c>
      <c r="F171" s="65">
        <v>0</v>
      </c>
      <c r="G171" s="66">
        <v>75.3</v>
      </c>
      <c r="H171" s="64" t="e">
        <f t="shared" si="2"/>
        <v>#DIV/0!</v>
      </c>
    </row>
    <row r="172" spans="1:8" ht="15" hidden="1">
      <c r="A172" s="68"/>
      <c r="B172" s="63">
        <v>6171</v>
      </c>
      <c r="C172" s="63">
        <v>2329</v>
      </c>
      <c r="D172" s="63" t="s">
        <v>176</v>
      </c>
      <c r="E172" s="69">
        <v>0</v>
      </c>
      <c r="F172" s="65"/>
      <c r="G172" s="66"/>
      <c r="H172" s="64" t="e">
        <f t="shared" si="2"/>
        <v>#DIV/0!</v>
      </c>
    </row>
    <row r="173" spans="1:8" ht="15" hidden="1">
      <c r="A173" s="68"/>
      <c r="B173" s="63">
        <v>6409</v>
      </c>
      <c r="C173" s="63">
        <v>2328</v>
      </c>
      <c r="D173" s="63" t="s">
        <v>177</v>
      </c>
      <c r="E173" s="69"/>
      <c r="F173" s="65"/>
      <c r="G173" s="66"/>
      <c r="H173" s="64" t="e">
        <f t="shared" si="2"/>
        <v>#DIV/0!</v>
      </c>
    </row>
    <row r="174" spans="1:8" ht="15">
      <c r="A174" s="68"/>
      <c r="B174" s="63"/>
      <c r="C174" s="63"/>
      <c r="D174" s="63"/>
      <c r="E174" s="69">
        <v>0</v>
      </c>
      <c r="F174" s="65">
        <v>0</v>
      </c>
      <c r="G174" s="66">
        <v>0</v>
      </c>
      <c r="H174" s="64" t="e">
        <f t="shared" si="2"/>
        <v>#DIV/0!</v>
      </c>
    </row>
    <row r="175" spans="1:8" ht="15.75" thickBot="1">
      <c r="A175" s="120"/>
      <c r="B175" s="121"/>
      <c r="C175" s="121"/>
      <c r="D175" s="121"/>
      <c r="E175" s="122"/>
      <c r="F175" s="123"/>
      <c r="G175" s="124"/>
      <c r="H175" s="122"/>
    </row>
    <row r="176" spans="1:8" s="85" customFormat="1" ht="21.75" customHeight="1" thickBot="1" thickTop="1">
      <c r="A176" s="125"/>
      <c r="B176" s="126"/>
      <c r="C176" s="126"/>
      <c r="D176" s="127" t="s">
        <v>178</v>
      </c>
      <c r="E176" s="128">
        <f>SUM(E139:E175)</f>
        <v>10245</v>
      </c>
      <c r="F176" s="129">
        <f>SUM(F139:F175)</f>
        <v>17309.2</v>
      </c>
      <c r="G176" s="130">
        <f>SUM(G138:G175)</f>
        <v>8150.3</v>
      </c>
      <c r="H176" s="82">
        <f>(G176/F176)*100</f>
        <v>47.086520463106325</v>
      </c>
    </row>
    <row r="177" spans="1:8" ht="15" customHeight="1">
      <c r="A177" s="105"/>
      <c r="B177" s="105"/>
      <c r="C177" s="105"/>
      <c r="D177" s="46"/>
      <c r="E177" s="106"/>
      <c r="F177" s="106"/>
      <c r="G177" s="106"/>
      <c r="H177" s="106"/>
    </row>
    <row r="178" spans="1:8" ht="15" customHeight="1">
      <c r="A178" s="105"/>
      <c r="B178" s="105"/>
      <c r="C178" s="105"/>
      <c r="D178" s="46"/>
      <c r="E178" s="106"/>
      <c r="F178" s="106"/>
      <c r="G178" s="106"/>
      <c r="H178" s="106"/>
    </row>
    <row r="179" spans="1:8" ht="12.75" customHeight="1" hidden="1">
      <c r="A179" s="105"/>
      <c r="B179" s="105"/>
      <c r="C179" s="105"/>
      <c r="D179" s="46"/>
      <c r="E179" s="106"/>
      <c r="F179" s="106"/>
      <c r="G179" s="106"/>
      <c r="H179" s="106"/>
    </row>
    <row r="180" spans="1:8" ht="15" customHeight="1" thickBot="1">
      <c r="A180" s="105"/>
      <c r="B180" s="105"/>
      <c r="C180" s="105"/>
      <c r="D180" s="46"/>
      <c r="E180" s="106"/>
      <c r="F180" s="106"/>
      <c r="G180" s="106"/>
      <c r="H180" s="106"/>
    </row>
    <row r="181" spans="1:8" ht="15.75">
      <c r="A181" s="51" t="s">
        <v>27</v>
      </c>
      <c r="B181" s="51" t="s">
        <v>28</v>
      </c>
      <c r="C181" s="51" t="s">
        <v>29</v>
      </c>
      <c r="D181" s="52" t="s">
        <v>30</v>
      </c>
      <c r="E181" s="53" t="s">
        <v>31</v>
      </c>
      <c r="F181" s="53" t="s">
        <v>31</v>
      </c>
      <c r="G181" s="53" t="s">
        <v>8</v>
      </c>
      <c r="H181" s="53" t="s">
        <v>32</v>
      </c>
    </row>
    <row r="182" spans="1:8" ht="15.75" customHeight="1" thickBot="1">
      <c r="A182" s="54"/>
      <c r="B182" s="54"/>
      <c r="C182" s="54"/>
      <c r="D182" s="55"/>
      <c r="E182" s="56" t="s">
        <v>33</v>
      </c>
      <c r="F182" s="56" t="s">
        <v>34</v>
      </c>
      <c r="G182" s="57" t="s">
        <v>35</v>
      </c>
      <c r="H182" s="56" t="s">
        <v>11</v>
      </c>
    </row>
    <row r="183" spans="1:8" ht="16.5" customHeight="1" thickTop="1">
      <c r="A183" s="58">
        <v>50</v>
      </c>
      <c r="B183" s="58"/>
      <c r="C183" s="58"/>
      <c r="D183" s="59" t="s">
        <v>179</v>
      </c>
      <c r="E183" s="60"/>
      <c r="F183" s="61"/>
      <c r="G183" s="62"/>
      <c r="H183" s="60"/>
    </row>
    <row r="184" spans="1:8" ht="15" customHeight="1">
      <c r="A184" s="63"/>
      <c r="B184" s="63"/>
      <c r="C184" s="63"/>
      <c r="D184" s="111"/>
      <c r="E184" s="64"/>
      <c r="F184" s="65"/>
      <c r="G184" s="66"/>
      <c r="H184" s="64"/>
    </row>
    <row r="185" spans="1:8" ht="15">
      <c r="A185" s="63"/>
      <c r="B185" s="63"/>
      <c r="C185" s="63">
        <v>1361</v>
      </c>
      <c r="D185" s="63" t="s">
        <v>37</v>
      </c>
      <c r="E185" s="69">
        <v>0</v>
      </c>
      <c r="F185" s="65">
        <v>1</v>
      </c>
      <c r="G185" s="66">
        <v>0</v>
      </c>
      <c r="H185" s="64">
        <f aca="true" t="shared" si="3" ref="H185:H229">(G185/F185)*100</f>
        <v>0</v>
      </c>
    </row>
    <row r="186" spans="1:8" ht="15" hidden="1">
      <c r="A186" s="63"/>
      <c r="B186" s="63"/>
      <c r="C186" s="63">
        <v>2451</v>
      </c>
      <c r="D186" s="63" t="s">
        <v>180</v>
      </c>
      <c r="E186" s="64"/>
      <c r="F186" s="65"/>
      <c r="G186" s="66"/>
      <c r="H186" s="64" t="e">
        <f t="shared" si="3"/>
        <v>#DIV/0!</v>
      </c>
    </row>
    <row r="187" spans="1:8" ht="15">
      <c r="A187" s="63">
        <v>13010</v>
      </c>
      <c r="B187" s="63"/>
      <c r="C187" s="63">
        <v>4116</v>
      </c>
      <c r="D187" s="63" t="s">
        <v>181</v>
      </c>
      <c r="E187" s="64">
        <v>624</v>
      </c>
      <c r="F187" s="65">
        <v>624</v>
      </c>
      <c r="G187" s="66">
        <v>544</v>
      </c>
      <c r="H187" s="64">
        <f t="shared" si="3"/>
        <v>87.17948717948718</v>
      </c>
    </row>
    <row r="188" spans="1:8" ht="15" hidden="1">
      <c r="A188" s="63">
        <v>434</v>
      </c>
      <c r="B188" s="63"/>
      <c r="C188" s="63">
        <v>4122</v>
      </c>
      <c r="D188" s="63" t="s">
        <v>182</v>
      </c>
      <c r="E188" s="64"/>
      <c r="F188" s="65"/>
      <c r="G188" s="66"/>
      <c r="H188" s="64" t="e">
        <f t="shared" si="3"/>
        <v>#DIV/0!</v>
      </c>
    </row>
    <row r="189" spans="1:8" ht="15" hidden="1">
      <c r="A189" s="63">
        <v>13305</v>
      </c>
      <c r="B189" s="63"/>
      <c r="C189" s="63">
        <v>4116</v>
      </c>
      <c r="D189" s="63" t="s">
        <v>183</v>
      </c>
      <c r="E189" s="64">
        <v>0</v>
      </c>
      <c r="F189" s="65">
        <v>0</v>
      </c>
      <c r="G189" s="66"/>
      <c r="H189" s="64" t="e">
        <f t="shared" si="3"/>
        <v>#DIV/0!</v>
      </c>
    </row>
    <row r="190" spans="1:8" ht="15">
      <c r="A190" s="68">
        <v>13015</v>
      </c>
      <c r="B190" s="63"/>
      <c r="C190" s="63">
        <v>4116</v>
      </c>
      <c r="D190" s="63" t="s">
        <v>184</v>
      </c>
      <c r="E190" s="69">
        <v>0</v>
      </c>
      <c r="F190" s="65">
        <v>0</v>
      </c>
      <c r="G190" s="66">
        <v>0</v>
      </c>
      <c r="H190" s="64" t="e">
        <f t="shared" si="3"/>
        <v>#DIV/0!</v>
      </c>
    </row>
    <row r="191" spans="1:8" ht="15">
      <c r="A191" s="68">
        <v>33058</v>
      </c>
      <c r="B191" s="63"/>
      <c r="C191" s="63">
        <v>4116</v>
      </c>
      <c r="D191" s="63" t="s">
        <v>185</v>
      </c>
      <c r="E191" s="69">
        <v>0</v>
      </c>
      <c r="F191" s="65">
        <v>912.2</v>
      </c>
      <c r="G191" s="66">
        <v>912.2</v>
      </c>
      <c r="H191" s="64">
        <f t="shared" si="3"/>
        <v>100</v>
      </c>
    </row>
    <row r="192" spans="1:8" ht="15">
      <c r="A192" s="63">
        <v>33058</v>
      </c>
      <c r="B192" s="63"/>
      <c r="C192" s="63">
        <v>4116</v>
      </c>
      <c r="D192" s="63" t="s">
        <v>186</v>
      </c>
      <c r="E192" s="69">
        <v>0</v>
      </c>
      <c r="F192" s="65">
        <v>390.5</v>
      </c>
      <c r="G192" s="66">
        <v>390.4</v>
      </c>
      <c r="H192" s="64">
        <f t="shared" si="3"/>
        <v>99.97439180537772</v>
      </c>
    </row>
    <row r="193" spans="1:8" ht="15">
      <c r="A193" s="63">
        <v>33058</v>
      </c>
      <c r="B193" s="63"/>
      <c r="C193" s="63">
        <v>4116</v>
      </c>
      <c r="D193" s="63" t="s">
        <v>187</v>
      </c>
      <c r="E193" s="69">
        <v>0</v>
      </c>
      <c r="F193" s="65">
        <v>438.5</v>
      </c>
      <c r="G193" s="66">
        <v>438.4</v>
      </c>
      <c r="H193" s="64">
        <f t="shared" si="3"/>
        <v>99.97719498289624</v>
      </c>
    </row>
    <row r="194" spans="1:8" ht="15">
      <c r="A194" s="63">
        <v>33058</v>
      </c>
      <c r="B194" s="63"/>
      <c r="C194" s="63">
        <v>4116</v>
      </c>
      <c r="D194" s="63" t="s">
        <v>188</v>
      </c>
      <c r="E194" s="69">
        <v>0</v>
      </c>
      <c r="F194" s="65">
        <v>826.7</v>
      </c>
      <c r="G194" s="66">
        <v>826.6</v>
      </c>
      <c r="H194" s="64">
        <f t="shared" si="3"/>
        <v>99.98790371355993</v>
      </c>
    </row>
    <row r="195" spans="1:8" ht="15">
      <c r="A195" s="68">
        <v>33058</v>
      </c>
      <c r="B195" s="63"/>
      <c r="C195" s="63">
        <v>4116</v>
      </c>
      <c r="D195" s="63" t="s">
        <v>189</v>
      </c>
      <c r="E195" s="69">
        <v>0</v>
      </c>
      <c r="F195" s="65">
        <v>1239.9</v>
      </c>
      <c r="G195" s="66">
        <v>1239.6</v>
      </c>
      <c r="H195" s="64">
        <f t="shared" si="3"/>
        <v>99.97580450036293</v>
      </c>
    </row>
    <row r="196" spans="1:8" ht="15">
      <c r="A196" s="63">
        <v>13233</v>
      </c>
      <c r="B196" s="63"/>
      <c r="C196" s="63">
        <v>4116</v>
      </c>
      <c r="D196" s="63" t="s">
        <v>190</v>
      </c>
      <c r="E196" s="64">
        <v>1125</v>
      </c>
      <c r="F196" s="65">
        <v>1125</v>
      </c>
      <c r="G196" s="66">
        <v>1312.8</v>
      </c>
      <c r="H196" s="64">
        <f t="shared" si="3"/>
        <v>116.69333333333334</v>
      </c>
    </row>
    <row r="197" spans="1:8" ht="15">
      <c r="A197" s="63"/>
      <c r="B197" s="63"/>
      <c r="C197" s="63">
        <v>4121</v>
      </c>
      <c r="D197" s="63" t="s">
        <v>191</v>
      </c>
      <c r="E197" s="64">
        <v>0</v>
      </c>
      <c r="F197" s="65">
        <v>0</v>
      </c>
      <c r="G197" s="66">
        <v>2</v>
      </c>
      <c r="H197" s="64" t="e">
        <f t="shared" si="3"/>
        <v>#DIV/0!</v>
      </c>
    </row>
    <row r="198" spans="1:8" ht="15">
      <c r="A198" s="63">
        <v>341</v>
      </c>
      <c r="B198" s="63"/>
      <c r="C198" s="63">
        <v>4122</v>
      </c>
      <c r="D198" s="63" t="s">
        <v>192</v>
      </c>
      <c r="E198" s="69">
        <v>0</v>
      </c>
      <c r="F198" s="65">
        <v>200</v>
      </c>
      <c r="G198" s="66">
        <v>200</v>
      </c>
      <c r="H198" s="64">
        <f t="shared" si="3"/>
        <v>100</v>
      </c>
    </row>
    <row r="199" spans="1:8" ht="15">
      <c r="A199" s="63">
        <v>359</v>
      </c>
      <c r="B199" s="63"/>
      <c r="C199" s="63">
        <v>4122</v>
      </c>
      <c r="D199" s="63" t="s">
        <v>193</v>
      </c>
      <c r="E199" s="69">
        <v>0</v>
      </c>
      <c r="F199" s="65">
        <v>15</v>
      </c>
      <c r="G199" s="66">
        <v>15</v>
      </c>
      <c r="H199" s="64">
        <f t="shared" si="3"/>
        <v>100</v>
      </c>
    </row>
    <row r="200" spans="1:8" ht="15">
      <c r="A200" s="63">
        <v>433</v>
      </c>
      <c r="B200" s="63"/>
      <c r="C200" s="63">
        <v>4122</v>
      </c>
      <c r="D200" s="63" t="s">
        <v>194</v>
      </c>
      <c r="E200" s="64">
        <v>0</v>
      </c>
      <c r="F200" s="65">
        <v>25</v>
      </c>
      <c r="G200" s="66">
        <v>25</v>
      </c>
      <c r="H200" s="64">
        <f t="shared" si="3"/>
        <v>100</v>
      </c>
    </row>
    <row r="201" spans="1:8" ht="15">
      <c r="A201" s="63">
        <v>214</v>
      </c>
      <c r="B201" s="63"/>
      <c r="C201" s="63">
        <v>4122</v>
      </c>
      <c r="D201" s="63" t="s">
        <v>195</v>
      </c>
      <c r="E201" s="69">
        <v>0</v>
      </c>
      <c r="F201" s="65">
        <v>36.4</v>
      </c>
      <c r="G201" s="66">
        <v>36.3</v>
      </c>
      <c r="H201" s="64">
        <f t="shared" si="3"/>
        <v>99.72527472527473</v>
      </c>
    </row>
    <row r="202" spans="1:8" ht="15">
      <c r="A202" s="68">
        <v>339</v>
      </c>
      <c r="B202" s="63"/>
      <c r="C202" s="63">
        <v>4122</v>
      </c>
      <c r="D202" s="63" t="s">
        <v>196</v>
      </c>
      <c r="E202" s="69">
        <v>0</v>
      </c>
      <c r="F202" s="65">
        <v>100</v>
      </c>
      <c r="G202" s="66">
        <v>100</v>
      </c>
      <c r="H202" s="64">
        <f t="shared" si="3"/>
        <v>100</v>
      </c>
    </row>
    <row r="203" spans="1:8" ht="15">
      <c r="A203" s="63">
        <v>13305</v>
      </c>
      <c r="B203" s="63"/>
      <c r="C203" s="63">
        <v>4122</v>
      </c>
      <c r="D203" s="63" t="s">
        <v>197</v>
      </c>
      <c r="E203" s="69">
        <v>0</v>
      </c>
      <c r="F203" s="65">
        <v>15708.4</v>
      </c>
      <c r="G203" s="66">
        <v>17845.3</v>
      </c>
      <c r="H203" s="64">
        <f t="shared" si="3"/>
        <v>113.6035496931578</v>
      </c>
    </row>
    <row r="204" spans="1:8" ht="15">
      <c r="A204" s="68"/>
      <c r="B204" s="63">
        <v>2143</v>
      </c>
      <c r="C204" s="63">
        <v>2111</v>
      </c>
      <c r="D204" s="63" t="s">
        <v>198</v>
      </c>
      <c r="E204" s="69">
        <v>0</v>
      </c>
      <c r="F204" s="65">
        <v>0</v>
      </c>
      <c r="G204" s="66">
        <v>60.5</v>
      </c>
      <c r="H204" s="64" t="e">
        <f t="shared" si="3"/>
        <v>#DIV/0!</v>
      </c>
    </row>
    <row r="205" spans="1:8" ht="15">
      <c r="A205" s="63"/>
      <c r="B205" s="63">
        <v>2143</v>
      </c>
      <c r="C205" s="63">
        <v>2112</v>
      </c>
      <c r="D205" s="70" t="s">
        <v>199</v>
      </c>
      <c r="E205" s="69">
        <v>0</v>
      </c>
      <c r="F205" s="65">
        <v>210</v>
      </c>
      <c r="G205" s="66">
        <v>0</v>
      </c>
      <c r="H205" s="64">
        <f t="shared" si="3"/>
        <v>0</v>
      </c>
    </row>
    <row r="206" spans="1:8" ht="15" hidden="1">
      <c r="A206" s="63"/>
      <c r="B206" s="63">
        <v>3113</v>
      </c>
      <c r="C206" s="63">
        <v>2119</v>
      </c>
      <c r="D206" s="63" t="s">
        <v>200</v>
      </c>
      <c r="E206" s="69">
        <v>0</v>
      </c>
      <c r="F206" s="65">
        <v>0</v>
      </c>
      <c r="G206" s="66"/>
      <c r="H206" s="64" t="e">
        <f t="shared" si="3"/>
        <v>#DIV/0!</v>
      </c>
    </row>
    <row r="207" spans="1:8" ht="15">
      <c r="A207" s="63"/>
      <c r="B207" s="63">
        <v>3113</v>
      </c>
      <c r="C207" s="63">
        <v>2122</v>
      </c>
      <c r="D207" s="63" t="s">
        <v>201</v>
      </c>
      <c r="E207" s="69">
        <v>0</v>
      </c>
      <c r="F207" s="65">
        <v>604</v>
      </c>
      <c r="G207" s="66">
        <v>604</v>
      </c>
      <c r="H207" s="64">
        <f t="shared" si="3"/>
        <v>100</v>
      </c>
    </row>
    <row r="208" spans="1:8" ht="15">
      <c r="A208" s="63"/>
      <c r="B208" s="63">
        <v>3313</v>
      </c>
      <c r="C208" s="63">
        <v>2132</v>
      </c>
      <c r="D208" s="63" t="s">
        <v>202</v>
      </c>
      <c r="E208" s="69">
        <v>0</v>
      </c>
      <c r="F208" s="65">
        <v>237.2</v>
      </c>
      <c r="G208" s="66">
        <v>118.5</v>
      </c>
      <c r="H208" s="64">
        <f t="shared" si="3"/>
        <v>49.95784148397976</v>
      </c>
    </row>
    <row r="209" spans="1:8" ht="15">
      <c r="A209" s="63"/>
      <c r="B209" s="63">
        <v>3313</v>
      </c>
      <c r="C209" s="63">
        <v>2133</v>
      </c>
      <c r="D209" s="63" t="s">
        <v>203</v>
      </c>
      <c r="E209" s="69">
        <v>0</v>
      </c>
      <c r="F209" s="65">
        <v>12.8</v>
      </c>
      <c r="G209" s="66">
        <v>6.5</v>
      </c>
      <c r="H209" s="64">
        <f t="shared" si="3"/>
        <v>50.78125</v>
      </c>
    </row>
    <row r="210" spans="1:8" ht="15">
      <c r="A210" s="63"/>
      <c r="B210" s="63">
        <v>3326</v>
      </c>
      <c r="C210" s="63">
        <v>2212</v>
      </c>
      <c r="D210" s="63" t="s">
        <v>171</v>
      </c>
      <c r="E210" s="69">
        <v>0</v>
      </c>
      <c r="F210" s="65">
        <v>8</v>
      </c>
      <c r="G210" s="66">
        <v>0</v>
      </c>
      <c r="H210" s="64">
        <f t="shared" si="3"/>
        <v>0</v>
      </c>
    </row>
    <row r="211" spans="1:8" ht="15">
      <c r="A211" s="63"/>
      <c r="B211" s="63">
        <v>3399</v>
      </c>
      <c r="C211" s="63">
        <v>2133</v>
      </c>
      <c r="D211" s="63" t="s">
        <v>204</v>
      </c>
      <c r="E211" s="69">
        <v>0</v>
      </c>
      <c r="F211" s="65">
        <v>73.7</v>
      </c>
      <c r="G211" s="66">
        <v>0</v>
      </c>
      <c r="H211" s="64">
        <f t="shared" si="3"/>
        <v>0</v>
      </c>
    </row>
    <row r="212" spans="1:8" ht="15">
      <c r="A212" s="63"/>
      <c r="B212" s="63">
        <v>3399</v>
      </c>
      <c r="C212" s="63">
        <v>2324</v>
      </c>
      <c r="D212" s="63" t="s">
        <v>205</v>
      </c>
      <c r="E212" s="69">
        <v>0</v>
      </c>
      <c r="F212" s="65">
        <v>154.6</v>
      </c>
      <c r="G212" s="66">
        <v>0</v>
      </c>
      <c r="H212" s="64">
        <f t="shared" si="3"/>
        <v>0</v>
      </c>
    </row>
    <row r="213" spans="1:8" ht="15" hidden="1">
      <c r="A213" s="63"/>
      <c r="B213" s="63">
        <v>3412</v>
      </c>
      <c r="C213" s="63">
        <v>2229</v>
      </c>
      <c r="D213" s="63" t="s">
        <v>206</v>
      </c>
      <c r="E213" s="69">
        <v>0</v>
      </c>
      <c r="F213" s="65">
        <v>0</v>
      </c>
      <c r="G213" s="66"/>
      <c r="H213" s="64" t="e">
        <f t="shared" si="3"/>
        <v>#DIV/0!</v>
      </c>
    </row>
    <row r="214" spans="1:8" ht="15" customHeight="1">
      <c r="A214" s="63"/>
      <c r="B214" s="63">
        <v>3599</v>
      </c>
      <c r="C214" s="63">
        <v>2324</v>
      </c>
      <c r="D214" s="63" t="s">
        <v>207</v>
      </c>
      <c r="E214" s="64">
        <v>5</v>
      </c>
      <c r="F214" s="65">
        <v>5</v>
      </c>
      <c r="G214" s="66">
        <v>3.1</v>
      </c>
      <c r="H214" s="64">
        <f t="shared" si="3"/>
        <v>62</v>
      </c>
    </row>
    <row r="215" spans="1:8" ht="15" customHeight="1">
      <c r="A215" s="63"/>
      <c r="B215" s="63">
        <v>4171</v>
      </c>
      <c r="C215" s="63">
        <v>2229</v>
      </c>
      <c r="D215" s="63" t="s">
        <v>208</v>
      </c>
      <c r="E215" s="64">
        <v>0</v>
      </c>
      <c r="F215" s="65">
        <v>0</v>
      </c>
      <c r="G215" s="66">
        <v>6</v>
      </c>
      <c r="H215" s="64" t="e">
        <f t="shared" si="3"/>
        <v>#DIV/0!</v>
      </c>
    </row>
    <row r="216" spans="1:8" ht="15" customHeight="1" hidden="1">
      <c r="A216" s="63"/>
      <c r="B216" s="63">
        <v>4179</v>
      </c>
      <c r="C216" s="63">
        <v>2229</v>
      </c>
      <c r="D216" s="63" t="s">
        <v>209</v>
      </c>
      <c r="E216" s="64">
        <v>0</v>
      </c>
      <c r="F216" s="65"/>
      <c r="G216" s="66"/>
      <c r="H216" s="64" t="e">
        <f t="shared" si="3"/>
        <v>#DIV/0!</v>
      </c>
    </row>
    <row r="217" spans="1:8" ht="15">
      <c r="A217" s="63"/>
      <c r="B217" s="63">
        <v>4195</v>
      </c>
      <c r="C217" s="63">
        <v>2229</v>
      </c>
      <c r="D217" s="63" t="s">
        <v>210</v>
      </c>
      <c r="E217" s="64">
        <v>24</v>
      </c>
      <c r="F217" s="65">
        <v>24</v>
      </c>
      <c r="G217" s="66">
        <v>0</v>
      </c>
      <c r="H217" s="64">
        <f t="shared" si="3"/>
        <v>0</v>
      </c>
    </row>
    <row r="218" spans="1:8" ht="15" hidden="1">
      <c r="A218" s="63"/>
      <c r="B218" s="63">
        <v>4329</v>
      </c>
      <c r="C218" s="63">
        <v>2229</v>
      </c>
      <c r="D218" s="63" t="s">
        <v>211</v>
      </c>
      <c r="E218" s="64"/>
      <c r="F218" s="65"/>
      <c r="G218" s="66"/>
      <c r="H218" s="64" t="e">
        <f t="shared" si="3"/>
        <v>#DIV/0!</v>
      </c>
    </row>
    <row r="219" spans="1:8" ht="15" hidden="1">
      <c r="A219" s="63"/>
      <c r="B219" s="63">
        <v>4329</v>
      </c>
      <c r="C219" s="63">
        <v>2324</v>
      </c>
      <c r="D219" s="63" t="s">
        <v>212</v>
      </c>
      <c r="E219" s="64"/>
      <c r="F219" s="65"/>
      <c r="G219" s="66"/>
      <c r="H219" s="64" t="e">
        <f t="shared" si="3"/>
        <v>#DIV/0!</v>
      </c>
    </row>
    <row r="220" spans="1:8" ht="15" hidden="1">
      <c r="A220" s="63"/>
      <c r="B220" s="63">
        <v>4342</v>
      </c>
      <c r="C220" s="63">
        <v>2324</v>
      </c>
      <c r="D220" s="63" t="s">
        <v>213</v>
      </c>
      <c r="E220" s="64"/>
      <c r="F220" s="65"/>
      <c r="G220" s="66"/>
      <c r="H220" s="64" t="e">
        <f t="shared" si="3"/>
        <v>#DIV/0!</v>
      </c>
    </row>
    <row r="221" spans="1:8" ht="15" hidden="1">
      <c r="A221" s="63"/>
      <c r="B221" s="63">
        <v>4349</v>
      </c>
      <c r="C221" s="63">
        <v>2229</v>
      </c>
      <c r="D221" s="63" t="s">
        <v>214</v>
      </c>
      <c r="E221" s="64"/>
      <c r="F221" s="65"/>
      <c r="G221" s="66"/>
      <c r="H221" s="64" t="e">
        <f t="shared" si="3"/>
        <v>#DIV/0!</v>
      </c>
    </row>
    <row r="222" spans="1:8" ht="15" hidden="1">
      <c r="A222" s="63"/>
      <c r="B222" s="63">
        <v>4399</v>
      </c>
      <c r="C222" s="63">
        <v>2111</v>
      </c>
      <c r="D222" s="63" t="s">
        <v>198</v>
      </c>
      <c r="E222" s="64"/>
      <c r="F222" s="65"/>
      <c r="G222" s="66"/>
      <c r="H222" s="64" t="e">
        <f t="shared" si="3"/>
        <v>#DIV/0!</v>
      </c>
    </row>
    <row r="223" spans="1:8" ht="15" hidden="1">
      <c r="A223" s="63"/>
      <c r="B223" s="63">
        <v>6171</v>
      </c>
      <c r="C223" s="63">
        <v>2111</v>
      </c>
      <c r="D223" s="63" t="s">
        <v>215</v>
      </c>
      <c r="E223" s="64"/>
      <c r="F223" s="65"/>
      <c r="G223" s="66"/>
      <c r="H223" s="64" t="e">
        <f t="shared" si="3"/>
        <v>#DIV/0!</v>
      </c>
    </row>
    <row r="224" spans="1:8" ht="15" hidden="1">
      <c r="A224" s="68"/>
      <c r="B224" s="63">
        <v>4357</v>
      </c>
      <c r="C224" s="63">
        <v>2122</v>
      </c>
      <c r="D224" s="63" t="s">
        <v>216</v>
      </c>
      <c r="E224" s="69">
        <v>0</v>
      </c>
      <c r="F224" s="65"/>
      <c r="G224" s="66"/>
      <c r="H224" s="64" t="e">
        <f t="shared" si="3"/>
        <v>#DIV/0!</v>
      </c>
    </row>
    <row r="225" spans="1:8" ht="15">
      <c r="A225" s="63"/>
      <c r="B225" s="63">
        <v>4379</v>
      </c>
      <c r="C225" s="63">
        <v>2212</v>
      </c>
      <c r="D225" s="63" t="s">
        <v>217</v>
      </c>
      <c r="E225" s="64">
        <v>7</v>
      </c>
      <c r="F225" s="65">
        <v>7</v>
      </c>
      <c r="G225" s="66">
        <v>6.9</v>
      </c>
      <c r="H225" s="64">
        <f t="shared" si="3"/>
        <v>98.57142857142858</v>
      </c>
    </row>
    <row r="226" spans="1:8" ht="15" hidden="1">
      <c r="A226" s="70"/>
      <c r="B226" s="70">
        <v>4399</v>
      </c>
      <c r="C226" s="70">
        <v>2324</v>
      </c>
      <c r="D226" s="70" t="s">
        <v>218</v>
      </c>
      <c r="E226" s="71"/>
      <c r="F226" s="72"/>
      <c r="G226" s="66"/>
      <c r="H226" s="64" t="e">
        <f t="shared" si="3"/>
        <v>#DIV/0!</v>
      </c>
    </row>
    <row r="227" spans="1:8" ht="15" hidden="1">
      <c r="A227" s="63"/>
      <c r="B227" s="63">
        <v>6171</v>
      </c>
      <c r="C227" s="63">
        <v>2212</v>
      </c>
      <c r="D227" s="63" t="s">
        <v>217</v>
      </c>
      <c r="E227" s="64"/>
      <c r="F227" s="65"/>
      <c r="G227" s="66"/>
      <c r="H227" s="64" t="e">
        <f t="shared" si="3"/>
        <v>#DIV/0!</v>
      </c>
    </row>
    <row r="228" spans="1:8" ht="15">
      <c r="A228" s="70"/>
      <c r="B228" s="63">
        <v>6171</v>
      </c>
      <c r="C228" s="63">
        <v>2324</v>
      </c>
      <c r="D228" s="63" t="s">
        <v>219</v>
      </c>
      <c r="E228" s="64">
        <v>3</v>
      </c>
      <c r="F228" s="65">
        <v>3</v>
      </c>
      <c r="G228" s="66">
        <v>4</v>
      </c>
      <c r="H228" s="64">
        <f t="shared" si="3"/>
        <v>133.33333333333331</v>
      </c>
    </row>
    <row r="229" spans="1:8" ht="15">
      <c r="A229" s="70"/>
      <c r="B229" s="63">
        <v>6402</v>
      </c>
      <c r="C229" s="63">
        <v>2229</v>
      </c>
      <c r="D229" s="63" t="s">
        <v>220</v>
      </c>
      <c r="E229" s="64">
        <v>0</v>
      </c>
      <c r="F229" s="65">
        <v>0</v>
      </c>
      <c r="G229" s="66">
        <v>22.1</v>
      </c>
      <c r="H229" s="64" t="e">
        <f t="shared" si="3"/>
        <v>#DIV/0!</v>
      </c>
    </row>
    <row r="230" spans="1:8" ht="15" customHeight="1" thickBot="1">
      <c r="A230" s="121"/>
      <c r="B230" s="121"/>
      <c r="C230" s="121"/>
      <c r="D230" s="121"/>
      <c r="E230" s="122"/>
      <c r="F230" s="123"/>
      <c r="G230" s="124"/>
      <c r="H230" s="64"/>
    </row>
    <row r="231" spans="1:8" s="85" customFormat="1" ht="21.75" customHeight="1" thickBot="1" thickTop="1">
      <c r="A231" s="126"/>
      <c r="B231" s="126"/>
      <c r="C231" s="126"/>
      <c r="D231" s="127" t="s">
        <v>221</v>
      </c>
      <c r="E231" s="128">
        <f>SUM(E184:E230)</f>
        <v>1788</v>
      </c>
      <c r="F231" s="129">
        <f>SUM(F184:F230)</f>
        <v>22981.899999999998</v>
      </c>
      <c r="G231" s="130">
        <f>SUM(G184:G230)</f>
        <v>24719.199999999997</v>
      </c>
      <c r="H231" s="82">
        <f>(G231/F231)*100</f>
        <v>107.55942720140632</v>
      </c>
    </row>
    <row r="232" spans="1:8" ht="15" customHeight="1">
      <c r="A232" s="105"/>
      <c r="B232" s="85"/>
      <c r="C232" s="105"/>
      <c r="D232" s="131"/>
      <c r="E232" s="106"/>
      <c r="F232" s="106"/>
      <c r="G232" s="42"/>
      <c r="H232" s="42"/>
    </row>
    <row r="233" spans="1:8" ht="14.25" customHeight="1">
      <c r="A233" s="85"/>
      <c r="B233" s="85"/>
      <c r="C233" s="85"/>
      <c r="D233" s="85"/>
      <c r="E233" s="86"/>
      <c r="F233" s="86"/>
      <c r="G233" s="86"/>
      <c r="H233" s="86"/>
    </row>
    <row r="234" spans="1:8" ht="14.25" customHeight="1" thickBot="1">
      <c r="A234" s="85"/>
      <c r="B234" s="85"/>
      <c r="C234" s="85"/>
      <c r="D234" s="85"/>
      <c r="E234" s="86"/>
      <c r="F234" s="86"/>
      <c r="G234" s="86"/>
      <c r="H234" s="86"/>
    </row>
    <row r="235" spans="1:8" ht="13.5" customHeight="1" hidden="1">
      <c r="A235" s="85"/>
      <c r="B235" s="85"/>
      <c r="C235" s="85"/>
      <c r="D235" s="85"/>
      <c r="E235" s="86"/>
      <c r="F235" s="86"/>
      <c r="G235" s="86"/>
      <c r="H235" s="86"/>
    </row>
    <row r="236" spans="1:8" ht="13.5" customHeight="1" hidden="1">
      <c r="A236" s="85"/>
      <c r="B236" s="85"/>
      <c r="C236" s="85"/>
      <c r="D236" s="85"/>
      <c r="E236" s="86"/>
      <c r="F236" s="86"/>
      <c r="G236" s="86"/>
      <c r="H236" s="86"/>
    </row>
    <row r="237" spans="1:8" ht="13.5" customHeight="1" hidden="1" thickBot="1">
      <c r="A237" s="85"/>
      <c r="B237" s="85"/>
      <c r="C237" s="85"/>
      <c r="D237" s="85"/>
      <c r="E237" s="86"/>
      <c r="F237" s="86"/>
      <c r="G237" s="86"/>
      <c r="H237" s="86"/>
    </row>
    <row r="238" spans="1:8" ht="15.75">
      <c r="A238" s="51" t="s">
        <v>27</v>
      </c>
      <c r="B238" s="51" t="s">
        <v>28</v>
      </c>
      <c r="C238" s="51" t="s">
        <v>29</v>
      </c>
      <c r="D238" s="52" t="s">
        <v>30</v>
      </c>
      <c r="E238" s="53" t="s">
        <v>31</v>
      </c>
      <c r="F238" s="53" t="s">
        <v>31</v>
      </c>
      <c r="G238" s="53" t="s">
        <v>8</v>
      </c>
      <c r="H238" s="53" t="s">
        <v>32</v>
      </c>
    </row>
    <row r="239" spans="1:8" ht="15.75" customHeight="1" thickBot="1">
      <c r="A239" s="54"/>
      <c r="B239" s="54"/>
      <c r="C239" s="54"/>
      <c r="D239" s="55"/>
      <c r="E239" s="56" t="s">
        <v>33</v>
      </c>
      <c r="F239" s="56" t="s">
        <v>34</v>
      </c>
      <c r="G239" s="57" t="s">
        <v>35</v>
      </c>
      <c r="H239" s="56" t="s">
        <v>11</v>
      </c>
    </row>
    <row r="240" spans="1:8" ht="15.75" customHeight="1" thickTop="1">
      <c r="A240" s="58">
        <v>60</v>
      </c>
      <c r="B240" s="58"/>
      <c r="C240" s="58"/>
      <c r="D240" s="59" t="s">
        <v>222</v>
      </c>
      <c r="E240" s="60"/>
      <c r="F240" s="61"/>
      <c r="G240" s="62"/>
      <c r="H240" s="60"/>
    </row>
    <row r="241" spans="1:8" ht="14.25" customHeight="1">
      <c r="A241" s="111"/>
      <c r="B241" s="111"/>
      <c r="C241" s="111"/>
      <c r="D241" s="111"/>
      <c r="E241" s="64"/>
      <c r="F241" s="65"/>
      <c r="G241" s="66"/>
      <c r="H241" s="64"/>
    </row>
    <row r="242" spans="1:8" ht="15" hidden="1">
      <c r="A242" s="63"/>
      <c r="B242" s="63"/>
      <c r="C242" s="63">
        <v>1332</v>
      </c>
      <c r="D242" s="63" t="s">
        <v>223</v>
      </c>
      <c r="E242" s="64"/>
      <c r="F242" s="65"/>
      <c r="G242" s="66"/>
      <c r="H242" s="64" t="e">
        <f>(#REF!/F242)*100</f>
        <v>#REF!</v>
      </c>
    </row>
    <row r="243" spans="1:8" ht="15">
      <c r="A243" s="63"/>
      <c r="B243" s="63"/>
      <c r="C243" s="63">
        <v>1333</v>
      </c>
      <c r="D243" s="63" t="s">
        <v>224</v>
      </c>
      <c r="E243" s="64">
        <v>500</v>
      </c>
      <c r="F243" s="65">
        <v>500</v>
      </c>
      <c r="G243" s="66">
        <v>710.8</v>
      </c>
      <c r="H243" s="64">
        <f aca="true" t="shared" si="4" ref="H243:H255">(G243/F243)*100</f>
        <v>142.16</v>
      </c>
    </row>
    <row r="244" spans="1:8" ht="15">
      <c r="A244" s="63"/>
      <c r="B244" s="63"/>
      <c r="C244" s="63">
        <v>1334</v>
      </c>
      <c r="D244" s="63" t="s">
        <v>225</v>
      </c>
      <c r="E244" s="64">
        <v>60</v>
      </c>
      <c r="F244" s="65">
        <v>60</v>
      </c>
      <c r="G244" s="66">
        <v>213.3</v>
      </c>
      <c r="H244" s="64">
        <f t="shared" si="4"/>
        <v>355.5</v>
      </c>
    </row>
    <row r="245" spans="1:8" ht="15">
      <c r="A245" s="63"/>
      <c r="B245" s="63"/>
      <c r="C245" s="63">
        <v>1335</v>
      </c>
      <c r="D245" s="63" t="s">
        <v>226</v>
      </c>
      <c r="E245" s="64">
        <v>25</v>
      </c>
      <c r="F245" s="65">
        <v>25</v>
      </c>
      <c r="G245" s="66">
        <v>29.6</v>
      </c>
      <c r="H245" s="64">
        <f t="shared" si="4"/>
        <v>118.40000000000002</v>
      </c>
    </row>
    <row r="246" spans="1:8" ht="15">
      <c r="A246" s="63"/>
      <c r="B246" s="63"/>
      <c r="C246" s="63">
        <v>1361</v>
      </c>
      <c r="D246" s="63" t="s">
        <v>37</v>
      </c>
      <c r="E246" s="64">
        <v>240</v>
      </c>
      <c r="F246" s="65">
        <v>240</v>
      </c>
      <c r="G246" s="66">
        <v>273.7</v>
      </c>
      <c r="H246" s="64">
        <f t="shared" si="4"/>
        <v>114.04166666666666</v>
      </c>
    </row>
    <row r="247" spans="1:8" ht="15" customHeight="1">
      <c r="A247" s="63">
        <v>29004</v>
      </c>
      <c r="B247" s="63"/>
      <c r="C247" s="63">
        <v>4116</v>
      </c>
      <c r="D247" s="63" t="s">
        <v>227</v>
      </c>
      <c r="E247" s="64">
        <v>0</v>
      </c>
      <c r="F247" s="65">
        <v>14</v>
      </c>
      <c r="G247" s="66">
        <v>71.7</v>
      </c>
      <c r="H247" s="64">
        <f t="shared" si="4"/>
        <v>512.1428571428572</v>
      </c>
    </row>
    <row r="248" spans="1:8" ht="15">
      <c r="A248" s="63">
        <v>29008</v>
      </c>
      <c r="B248" s="63"/>
      <c r="C248" s="63">
        <v>4116</v>
      </c>
      <c r="D248" s="63" t="s">
        <v>228</v>
      </c>
      <c r="E248" s="64">
        <v>0</v>
      </c>
      <c r="F248" s="65">
        <v>75.3</v>
      </c>
      <c r="G248" s="66">
        <v>75.2</v>
      </c>
      <c r="H248" s="64">
        <f t="shared" si="4"/>
        <v>99.86719787516601</v>
      </c>
    </row>
    <row r="249" spans="1:8" ht="15" hidden="1">
      <c r="A249" s="63">
        <v>29516</v>
      </c>
      <c r="B249" s="63"/>
      <c r="C249" s="63">
        <v>4216</v>
      </c>
      <c r="D249" s="63" t="s">
        <v>229</v>
      </c>
      <c r="E249" s="64"/>
      <c r="F249" s="65"/>
      <c r="G249" s="66"/>
      <c r="H249" s="64" t="e">
        <f t="shared" si="4"/>
        <v>#DIV/0!</v>
      </c>
    </row>
    <row r="250" spans="1:8" ht="15">
      <c r="A250" s="70">
        <v>379</v>
      </c>
      <c r="B250" s="70"/>
      <c r="C250" s="70">
        <v>4122</v>
      </c>
      <c r="D250" s="70" t="s">
        <v>230</v>
      </c>
      <c r="E250" s="71">
        <v>0</v>
      </c>
      <c r="F250" s="72">
        <v>20</v>
      </c>
      <c r="G250" s="73">
        <v>20</v>
      </c>
      <c r="H250" s="64">
        <f t="shared" si="4"/>
        <v>100</v>
      </c>
    </row>
    <row r="251" spans="1:8" ht="15">
      <c r="A251" s="70"/>
      <c r="B251" s="70">
        <v>1014</v>
      </c>
      <c r="C251" s="70">
        <v>2132</v>
      </c>
      <c r="D251" s="70" t="s">
        <v>231</v>
      </c>
      <c r="E251" s="71">
        <v>24</v>
      </c>
      <c r="F251" s="72">
        <v>24</v>
      </c>
      <c r="G251" s="73">
        <v>23.1</v>
      </c>
      <c r="H251" s="64">
        <f t="shared" si="4"/>
        <v>96.25</v>
      </c>
    </row>
    <row r="252" spans="1:8" ht="15">
      <c r="A252" s="70"/>
      <c r="B252" s="70">
        <v>2119</v>
      </c>
      <c r="C252" s="70">
        <v>2343</v>
      </c>
      <c r="D252" s="70" t="s">
        <v>232</v>
      </c>
      <c r="E252" s="71">
        <v>15000</v>
      </c>
      <c r="F252" s="72">
        <v>15000</v>
      </c>
      <c r="G252" s="73">
        <v>16923.2</v>
      </c>
      <c r="H252" s="64">
        <f t="shared" si="4"/>
        <v>112.82133333333333</v>
      </c>
    </row>
    <row r="253" spans="1:8" ht="15" hidden="1">
      <c r="A253" s="70"/>
      <c r="B253" s="70">
        <v>3749</v>
      </c>
      <c r="C253" s="70">
        <v>2321</v>
      </c>
      <c r="D253" s="70" t="s">
        <v>233</v>
      </c>
      <c r="E253" s="71"/>
      <c r="F253" s="72"/>
      <c r="G253" s="73"/>
      <c r="H253" s="64" t="e">
        <f t="shared" si="4"/>
        <v>#DIV/0!</v>
      </c>
    </row>
    <row r="254" spans="1:8" ht="15">
      <c r="A254" s="63"/>
      <c r="B254" s="63">
        <v>6171</v>
      </c>
      <c r="C254" s="63">
        <v>2212</v>
      </c>
      <c r="D254" s="63" t="s">
        <v>234</v>
      </c>
      <c r="E254" s="64">
        <v>60</v>
      </c>
      <c r="F254" s="65">
        <v>60</v>
      </c>
      <c r="G254" s="66">
        <v>121.9</v>
      </c>
      <c r="H254" s="64">
        <f t="shared" si="4"/>
        <v>203.16666666666669</v>
      </c>
    </row>
    <row r="255" spans="1:8" ht="15">
      <c r="A255" s="63"/>
      <c r="B255" s="63">
        <v>6171</v>
      </c>
      <c r="C255" s="63">
        <v>2324</v>
      </c>
      <c r="D255" s="63" t="s">
        <v>235</v>
      </c>
      <c r="E255" s="64">
        <v>5</v>
      </c>
      <c r="F255" s="65">
        <v>5</v>
      </c>
      <c r="G255" s="66">
        <v>4.5</v>
      </c>
      <c r="H255" s="64">
        <f t="shared" si="4"/>
        <v>90</v>
      </c>
    </row>
    <row r="256" spans="1:8" ht="15" hidden="1">
      <c r="A256" s="63"/>
      <c r="B256" s="63">
        <v>6171</v>
      </c>
      <c r="C256" s="63">
        <v>2329</v>
      </c>
      <c r="D256" s="63" t="s">
        <v>73</v>
      </c>
      <c r="E256" s="64"/>
      <c r="F256" s="65"/>
      <c r="G256" s="66"/>
      <c r="H256" s="64"/>
    </row>
    <row r="257" spans="1:8" ht="15" customHeight="1" thickBot="1">
      <c r="A257" s="121"/>
      <c r="B257" s="121"/>
      <c r="C257" s="121"/>
      <c r="D257" s="121"/>
      <c r="E257" s="122"/>
      <c r="F257" s="123"/>
      <c r="G257" s="124"/>
      <c r="H257" s="122"/>
    </row>
    <row r="258" spans="1:8" s="85" customFormat="1" ht="21.75" customHeight="1" thickBot="1" thickTop="1">
      <c r="A258" s="126"/>
      <c r="B258" s="126"/>
      <c r="C258" s="126"/>
      <c r="D258" s="127" t="s">
        <v>236</v>
      </c>
      <c r="E258" s="128">
        <f>SUM(E241:E257)</f>
        <v>15914</v>
      </c>
      <c r="F258" s="129">
        <f>SUM(F241:F257)</f>
        <v>16023.3</v>
      </c>
      <c r="G258" s="130">
        <f>SUM(G241:G257)</f>
        <v>18467.000000000004</v>
      </c>
      <c r="H258" s="82">
        <f>(G258/F258)*100</f>
        <v>115.25091585378794</v>
      </c>
    </row>
    <row r="259" spans="1:8" ht="14.25" customHeight="1">
      <c r="A259" s="105"/>
      <c r="B259" s="105"/>
      <c r="C259" s="105"/>
      <c r="D259" s="46"/>
      <c r="E259" s="106"/>
      <c r="F259" s="106"/>
      <c r="G259" s="106"/>
      <c r="H259" s="106"/>
    </row>
    <row r="260" spans="1:8" ht="14.25" customHeight="1" hidden="1">
      <c r="A260" s="105"/>
      <c r="B260" s="105"/>
      <c r="C260" s="105"/>
      <c r="D260" s="46"/>
      <c r="E260" s="106"/>
      <c r="F260" s="106"/>
      <c r="G260" s="106"/>
      <c r="H260" s="106"/>
    </row>
    <row r="261" spans="1:8" ht="14.25" customHeight="1" hidden="1">
      <c r="A261" s="105"/>
      <c r="B261" s="105"/>
      <c r="C261" s="105"/>
      <c r="D261" s="46"/>
      <c r="E261" s="106"/>
      <c r="F261" s="106"/>
      <c r="G261" s="106"/>
      <c r="H261" s="106"/>
    </row>
    <row r="262" spans="1:8" ht="14.25" customHeight="1" hidden="1">
      <c r="A262" s="105"/>
      <c r="B262" s="105"/>
      <c r="C262" s="105"/>
      <c r="D262" s="46"/>
      <c r="E262" s="106"/>
      <c r="F262" s="106"/>
      <c r="G262" s="106"/>
      <c r="H262" s="106"/>
    </row>
    <row r="263" spans="1:8" ht="15" customHeight="1">
      <c r="A263" s="105"/>
      <c r="B263" s="105"/>
      <c r="C263" s="105"/>
      <c r="D263" s="46"/>
      <c r="E263" s="106"/>
      <c r="F263" s="106"/>
      <c r="G263" s="106"/>
      <c r="H263" s="106"/>
    </row>
    <row r="264" spans="1:8" ht="15" customHeight="1" thickBot="1">
      <c r="A264" s="105"/>
      <c r="B264" s="105"/>
      <c r="C264" s="105"/>
      <c r="D264" s="46"/>
      <c r="E264" s="106"/>
      <c r="F264" s="106"/>
      <c r="G264" s="106"/>
      <c r="H264" s="106"/>
    </row>
    <row r="265" spans="1:8" ht="15.75">
      <c r="A265" s="51" t="s">
        <v>27</v>
      </c>
      <c r="B265" s="51" t="s">
        <v>28</v>
      </c>
      <c r="C265" s="51" t="s">
        <v>29</v>
      </c>
      <c r="D265" s="52" t="s">
        <v>30</v>
      </c>
      <c r="E265" s="53" t="s">
        <v>31</v>
      </c>
      <c r="F265" s="53" t="s">
        <v>31</v>
      </c>
      <c r="G265" s="53" t="s">
        <v>8</v>
      </c>
      <c r="H265" s="53" t="s">
        <v>32</v>
      </c>
    </row>
    <row r="266" spans="1:8" ht="15.75" customHeight="1" thickBot="1">
      <c r="A266" s="54"/>
      <c r="B266" s="54"/>
      <c r="C266" s="54"/>
      <c r="D266" s="55"/>
      <c r="E266" s="56" t="s">
        <v>33</v>
      </c>
      <c r="F266" s="56" t="s">
        <v>34</v>
      </c>
      <c r="G266" s="57" t="s">
        <v>35</v>
      </c>
      <c r="H266" s="56" t="s">
        <v>11</v>
      </c>
    </row>
    <row r="267" spans="1:8" ht="15.75" customHeight="1" thickTop="1">
      <c r="A267" s="58">
        <v>80</v>
      </c>
      <c r="B267" s="58"/>
      <c r="C267" s="58"/>
      <c r="D267" s="59" t="s">
        <v>237</v>
      </c>
      <c r="E267" s="60"/>
      <c r="F267" s="61"/>
      <c r="G267" s="62"/>
      <c r="H267" s="60"/>
    </row>
    <row r="268" spans="1:8" ht="15">
      <c r="A268" s="63"/>
      <c r="B268" s="63"/>
      <c r="C268" s="63"/>
      <c r="D268" s="63"/>
      <c r="E268" s="64"/>
      <c r="F268" s="65"/>
      <c r="G268" s="66"/>
      <c r="H268" s="64"/>
    </row>
    <row r="269" spans="1:8" ht="15">
      <c r="A269" s="63"/>
      <c r="B269" s="63"/>
      <c r="C269" s="63">
        <v>1353</v>
      </c>
      <c r="D269" s="63" t="s">
        <v>238</v>
      </c>
      <c r="E269" s="64">
        <v>750</v>
      </c>
      <c r="F269" s="65">
        <v>750</v>
      </c>
      <c r="G269" s="66">
        <v>846</v>
      </c>
      <c r="H269" s="64">
        <f aca="true" t="shared" si="5" ref="H269:H281">(G269/F269)*100</f>
        <v>112.79999999999998</v>
      </c>
    </row>
    <row r="270" spans="1:8" ht="15">
      <c r="A270" s="63"/>
      <c r="B270" s="63"/>
      <c r="C270" s="63">
        <v>1359</v>
      </c>
      <c r="D270" s="63" t="s">
        <v>239</v>
      </c>
      <c r="E270" s="64">
        <v>0</v>
      </c>
      <c r="F270" s="65">
        <v>0</v>
      </c>
      <c r="G270" s="66">
        <v>-60</v>
      </c>
      <c r="H270" s="64" t="e">
        <f t="shared" si="5"/>
        <v>#DIV/0!</v>
      </c>
    </row>
    <row r="271" spans="1:8" ht="15">
      <c r="A271" s="63"/>
      <c r="B271" s="63"/>
      <c r="C271" s="63">
        <v>1361</v>
      </c>
      <c r="D271" s="63" t="s">
        <v>37</v>
      </c>
      <c r="E271" s="64">
        <v>6200</v>
      </c>
      <c r="F271" s="65">
        <v>6263</v>
      </c>
      <c r="G271" s="66">
        <v>7206.4</v>
      </c>
      <c r="H271" s="64">
        <f t="shared" si="5"/>
        <v>115.06306881686092</v>
      </c>
    </row>
    <row r="272" spans="1:8" ht="15">
      <c r="A272" s="63"/>
      <c r="B272" s="63"/>
      <c r="C272" s="63">
        <v>4121</v>
      </c>
      <c r="D272" s="63" t="s">
        <v>240</v>
      </c>
      <c r="E272" s="71">
        <v>280</v>
      </c>
      <c r="F272" s="72">
        <v>280</v>
      </c>
      <c r="G272" s="73">
        <v>236</v>
      </c>
      <c r="H272" s="64">
        <f t="shared" si="5"/>
        <v>84.28571428571429</v>
      </c>
    </row>
    <row r="273" spans="1:8" ht="15" hidden="1">
      <c r="A273" s="63">
        <v>222</v>
      </c>
      <c r="B273" s="63"/>
      <c r="C273" s="63">
        <v>4122</v>
      </c>
      <c r="D273" s="63" t="s">
        <v>241</v>
      </c>
      <c r="E273" s="71">
        <v>0</v>
      </c>
      <c r="F273" s="72"/>
      <c r="G273" s="73"/>
      <c r="H273" s="64" t="e">
        <f t="shared" si="5"/>
        <v>#DIV/0!</v>
      </c>
    </row>
    <row r="274" spans="1:8" ht="15">
      <c r="A274" s="63"/>
      <c r="B274" s="63">
        <v>2219</v>
      </c>
      <c r="C274" s="63">
        <v>2324</v>
      </c>
      <c r="D274" s="63" t="s">
        <v>242</v>
      </c>
      <c r="E274" s="64">
        <v>0</v>
      </c>
      <c r="F274" s="65">
        <v>13</v>
      </c>
      <c r="G274" s="66">
        <v>33</v>
      </c>
      <c r="H274" s="64">
        <f t="shared" si="5"/>
        <v>253.84615384615384</v>
      </c>
    </row>
    <row r="275" spans="1:8" ht="15">
      <c r="A275" s="63"/>
      <c r="B275" s="63">
        <v>2219</v>
      </c>
      <c r="C275" s="63">
        <v>2329</v>
      </c>
      <c r="D275" s="63" t="s">
        <v>243</v>
      </c>
      <c r="E275" s="64">
        <v>0</v>
      </c>
      <c r="F275" s="65">
        <v>400</v>
      </c>
      <c r="G275" s="66">
        <v>415.3</v>
      </c>
      <c r="H275" s="64">
        <f t="shared" si="5"/>
        <v>103.82500000000002</v>
      </c>
    </row>
    <row r="276" spans="1:8" ht="15">
      <c r="A276" s="63"/>
      <c r="B276" s="63">
        <v>2229</v>
      </c>
      <c r="C276" s="63">
        <v>2212</v>
      </c>
      <c r="D276" s="63" t="s">
        <v>244</v>
      </c>
      <c r="E276" s="71">
        <v>0</v>
      </c>
      <c r="F276" s="72">
        <v>0</v>
      </c>
      <c r="G276" s="73">
        <v>301.4</v>
      </c>
      <c r="H276" s="64" t="e">
        <f t="shared" si="5"/>
        <v>#DIV/0!</v>
      </c>
    </row>
    <row r="277" spans="1:8" ht="15">
      <c r="A277" s="63"/>
      <c r="B277" s="63">
        <v>2229</v>
      </c>
      <c r="C277" s="63">
        <v>2324</v>
      </c>
      <c r="D277" s="63" t="s">
        <v>245</v>
      </c>
      <c r="E277" s="71">
        <v>0</v>
      </c>
      <c r="F277" s="72">
        <v>0</v>
      </c>
      <c r="G277" s="73">
        <v>48</v>
      </c>
      <c r="H277" s="64" t="e">
        <f t="shared" si="5"/>
        <v>#DIV/0!</v>
      </c>
    </row>
    <row r="278" spans="1:8" ht="15">
      <c r="A278" s="63"/>
      <c r="B278" s="63">
        <v>2299</v>
      </c>
      <c r="C278" s="63">
        <v>2212</v>
      </c>
      <c r="D278" s="63" t="s">
        <v>246</v>
      </c>
      <c r="E278" s="64">
        <v>2850</v>
      </c>
      <c r="F278" s="65">
        <v>2850</v>
      </c>
      <c r="G278" s="66">
        <v>3140.2</v>
      </c>
      <c r="H278" s="64">
        <f t="shared" si="5"/>
        <v>110.18245614035087</v>
      </c>
    </row>
    <row r="279" spans="1:8" ht="15" hidden="1">
      <c r="A279" s="63"/>
      <c r="B279" s="63">
        <v>2299</v>
      </c>
      <c r="C279" s="63">
        <v>2324</v>
      </c>
      <c r="D279" s="63" t="s">
        <v>247</v>
      </c>
      <c r="E279" s="71">
        <v>0</v>
      </c>
      <c r="F279" s="72">
        <v>0</v>
      </c>
      <c r="G279" s="73"/>
      <c r="H279" s="64" t="e">
        <f t="shared" si="5"/>
        <v>#DIV/0!</v>
      </c>
    </row>
    <row r="280" spans="1:8" ht="15">
      <c r="A280" s="70"/>
      <c r="B280" s="70">
        <v>6171</v>
      </c>
      <c r="C280" s="70">
        <v>2324</v>
      </c>
      <c r="D280" s="70" t="s">
        <v>248</v>
      </c>
      <c r="E280" s="71">
        <v>350</v>
      </c>
      <c r="F280" s="72">
        <v>350</v>
      </c>
      <c r="G280" s="73">
        <v>386.3</v>
      </c>
      <c r="H280" s="64">
        <f t="shared" si="5"/>
        <v>110.37142857142857</v>
      </c>
    </row>
    <row r="281" spans="1:8" ht="15">
      <c r="A281" s="63"/>
      <c r="B281" s="63">
        <v>6171</v>
      </c>
      <c r="C281" s="63">
        <v>2329</v>
      </c>
      <c r="D281" s="63" t="s">
        <v>249</v>
      </c>
      <c r="E281" s="71">
        <v>0</v>
      </c>
      <c r="F281" s="72">
        <v>0</v>
      </c>
      <c r="G281" s="73">
        <v>20</v>
      </c>
      <c r="H281" s="64" t="e">
        <f t="shared" si="5"/>
        <v>#DIV/0!</v>
      </c>
    </row>
    <row r="282" spans="1:8" ht="15.75" thickBot="1">
      <c r="A282" s="121"/>
      <c r="B282" s="121"/>
      <c r="C282" s="121"/>
      <c r="D282" s="121"/>
      <c r="E282" s="122"/>
      <c r="F282" s="123"/>
      <c r="G282" s="124"/>
      <c r="H282" s="122"/>
    </row>
    <row r="283" spans="1:8" s="85" customFormat="1" ht="21.75" customHeight="1" thickBot="1" thickTop="1">
      <c r="A283" s="126"/>
      <c r="B283" s="126"/>
      <c r="C283" s="126"/>
      <c r="D283" s="127" t="s">
        <v>250</v>
      </c>
      <c r="E283" s="128">
        <f>SUM(E268:E282)</f>
        <v>10430</v>
      </c>
      <c r="F283" s="129">
        <f>SUM(F268:F282)</f>
        <v>10906</v>
      </c>
      <c r="G283" s="130">
        <f>SUM(G268:G282)</f>
        <v>12572.599999999999</v>
      </c>
      <c r="H283" s="82">
        <f>(G283/F283)*100</f>
        <v>115.28149642398677</v>
      </c>
    </row>
    <row r="284" spans="1:8" ht="15" customHeight="1">
      <c r="A284" s="105"/>
      <c r="B284" s="105"/>
      <c r="C284" s="105"/>
      <c r="D284" s="46"/>
      <c r="E284" s="106"/>
      <c r="F284" s="106"/>
      <c r="G284" s="106"/>
      <c r="H284" s="106"/>
    </row>
    <row r="285" spans="1:8" ht="15" customHeight="1" hidden="1">
      <c r="A285" s="105"/>
      <c r="B285" s="105"/>
      <c r="C285" s="105"/>
      <c r="D285" s="46"/>
      <c r="E285" s="106"/>
      <c r="F285" s="106"/>
      <c r="G285" s="106"/>
      <c r="H285" s="106"/>
    </row>
    <row r="286" spans="1:8" ht="15" customHeight="1">
      <c r="A286" s="105"/>
      <c r="B286" s="105"/>
      <c r="C286" s="105"/>
      <c r="D286" s="46"/>
      <c r="E286" s="106"/>
      <c r="F286" s="106"/>
      <c r="G286" s="106"/>
      <c r="H286" s="106"/>
    </row>
    <row r="287" spans="1:8" ht="15" customHeight="1" thickBot="1">
      <c r="A287" s="105"/>
      <c r="B287" s="105"/>
      <c r="C287" s="105"/>
      <c r="D287" s="46"/>
      <c r="E287" s="106"/>
      <c r="F287" s="106"/>
      <c r="G287" s="106"/>
      <c r="H287" s="106"/>
    </row>
    <row r="288" spans="1:8" ht="15.75">
      <c r="A288" s="51" t="s">
        <v>27</v>
      </c>
      <c r="B288" s="51" t="s">
        <v>28</v>
      </c>
      <c r="C288" s="51" t="s">
        <v>29</v>
      </c>
      <c r="D288" s="52" t="s">
        <v>30</v>
      </c>
      <c r="E288" s="53" t="s">
        <v>31</v>
      </c>
      <c r="F288" s="53" t="s">
        <v>31</v>
      </c>
      <c r="G288" s="53" t="s">
        <v>8</v>
      </c>
      <c r="H288" s="53" t="s">
        <v>32</v>
      </c>
    </row>
    <row r="289" spans="1:8" ht="15.75" customHeight="1" thickBot="1">
      <c r="A289" s="54"/>
      <c r="B289" s="54"/>
      <c r="C289" s="54"/>
      <c r="D289" s="55"/>
      <c r="E289" s="56" t="s">
        <v>33</v>
      </c>
      <c r="F289" s="56" t="s">
        <v>34</v>
      </c>
      <c r="G289" s="57" t="s">
        <v>35</v>
      </c>
      <c r="H289" s="56" t="s">
        <v>11</v>
      </c>
    </row>
    <row r="290" spans="1:8" ht="16.5" customHeight="1" thickTop="1">
      <c r="A290" s="58">
        <v>90</v>
      </c>
      <c r="B290" s="58"/>
      <c r="C290" s="58"/>
      <c r="D290" s="59" t="s">
        <v>251</v>
      </c>
      <c r="E290" s="60"/>
      <c r="F290" s="61"/>
      <c r="G290" s="62"/>
      <c r="H290" s="60"/>
    </row>
    <row r="291" spans="1:8" ht="15.75">
      <c r="A291" s="58"/>
      <c r="B291" s="58"/>
      <c r="C291" s="58"/>
      <c r="D291" s="59"/>
      <c r="E291" s="60"/>
      <c r="F291" s="61"/>
      <c r="G291" s="62"/>
      <c r="H291" s="60"/>
    </row>
    <row r="292" spans="1:8" ht="15">
      <c r="A292" s="63">
        <v>1114</v>
      </c>
      <c r="B292" s="63"/>
      <c r="C292" s="63">
        <v>4116</v>
      </c>
      <c r="D292" s="63" t="s">
        <v>252</v>
      </c>
      <c r="E292" s="132">
        <v>0</v>
      </c>
      <c r="F292" s="133">
        <v>761</v>
      </c>
      <c r="G292" s="134">
        <v>638.5</v>
      </c>
      <c r="H292" s="64">
        <f aca="true" t="shared" si="6" ref="H292:H305">(G292/F292)*100</f>
        <v>83.90275952693824</v>
      </c>
    </row>
    <row r="293" spans="1:8" ht="15">
      <c r="A293" s="63">
        <v>1115</v>
      </c>
      <c r="B293" s="63"/>
      <c r="C293" s="63">
        <v>4116</v>
      </c>
      <c r="D293" s="63" t="s">
        <v>253</v>
      </c>
      <c r="E293" s="132">
        <v>0</v>
      </c>
      <c r="F293" s="133">
        <v>263</v>
      </c>
      <c r="G293" s="134">
        <v>263</v>
      </c>
      <c r="H293" s="64">
        <f t="shared" si="6"/>
        <v>100</v>
      </c>
    </row>
    <row r="294" spans="1:8" ht="15">
      <c r="A294" s="68">
        <v>1124</v>
      </c>
      <c r="B294" s="63"/>
      <c r="C294" s="63">
        <v>4116</v>
      </c>
      <c r="D294" s="63" t="s">
        <v>254</v>
      </c>
      <c r="E294" s="69">
        <v>0</v>
      </c>
      <c r="F294" s="65">
        <v>0</v>
      </c>
      <c r="G294" s="66">
        <v>114</v>
      </c>
      <c r="H294" s="64" t="e">
        <f t="shared" si="6"/>
        <v>#DIV/0!</v>
      </c>
    </row>
    <row r="295" spans="1:8" ht="15">
      <c r="A295" s="76"/>
      <c r="B295" s="76"/>
      <c r="C295" s="76">
        <v>4121</v>
      </c>
      <c r="D295" s="63" t="s">
        <v>255</v>
      </c>
      <c r="E295" s="135">
        <v>400</v>
      </c>
      <c r="F295" s="133">
        <v>400</v>
      </c>
      <c r="G295" s="134">
        <v>350</v>
      </c>
      <c r="H295" s="64">
        <f t="shared" si="6"/>
        <v>87.5</v>
      </c>
    </row>
    <row r="296" spans="1:8" ht="15">
      <c r="A296" s="63"/>
      <c r="B296" s="63"/>
      <c r="C296" s="63">
        <v>4122</v>
      </c>
      <c r="D296" s="76" t="s">
        <v>256</v>
      </c>
      <c r="E296" s="136">
        <v>0</v>
      </c>
      <c r="F296" s="137">
        <v>303</v>
      </c>
      <c r="G296" s="138">
        <v>303</v>
      </c>
      <c r="H296" s="64">
        <f t="shared" si="6"/>
        <v>100</v>
      </c>
    </row>
    <row r="297" spans="1:8" ht="15">
      <c r="A297" s="63"/>
      <c r="B297" s="63">
        <v>2219</v>
      </c>
      <c r="C297" s="63">
        <v>2111</v>
      </c>
      <c r="D297" s="63" t="s">
        <v>257</v>
      </c>
      <c r="E297" s="136">
        <v>5200</v>
      </c>
      <c r="F297" s="137">
        <v>0</v>
      </c>
      <c r="G297" s="138">
        <v>0</v>
      </c>
      <c r="H297" s="64" t="e">
        <f t="shared" si="6"/>
        <v>#DIV/0!</v>
      </c>
    </row>
    <row r="298" spans="1:8" ht="15">
      <c r="A298" s="63"/>
      <c r="B298" s="63">
        <v>2219</v>
      </c>
      <c r="C298" s="63">
        <v>2329</v>
      </c>
      <c r="D298" s="63" t="s">
        <v>258</v>
      </c>
      <c r="E298" s="64">
        <v>0</v>
      </c>
      <c r="F298" s="137">
        <v>5200</v>
      </c>
      <c r="G298" s="66">
        <v>5103.6</v>
      </c>
      <c r="H298" s="64">
        <f t="shared" si="6"/>
        <v>98.14615384615385</v>
      </c>
    </row>
    <row r="299" spans="1:8" ht="15">
      <c r="A299" s="63" t="s">
        <v>259</v>
      </c>
      <c r="B299" s="63">
        <v>5311</v>
      </c>
      <c r="C299" s="63">
        <v>2111</v>
      </c>
      <c r="D299" s="63" t="s">
        <v>260</v>
      </c>
      <c r="E299" s="136">
        <v>540</v>
      </c>
      <c r="F299" s="137">
        <v>540</v>
      </c>
      <c r="G299" s="138">
        <v>475.5</v>
      </c>
      <c r="H299" s="64">
        <f t="shared" si="6"/>
        <v>88.05555555555556</v>
      </c>
    </row>
    <row r="300" spans="1:8" ht="15">
      <c r="A300" s="63"/>
      <c r="B300" s="63">
        <v>5311</v>
      </c>
      <c r="C300" s="63">
        <v>2212</v>
      </c>
      <c r="D300" s="63" t="s">
        <v>261</v>
      </c>
      <c r="E300" s="139">
        <v>1500</v>
      </c>
      <c r="F300" s="140">
        <v>1500</v>
      </c>
      <c r="G300" s="141">
        <v>1106.3</v>
      </c>
      <c r="H300" s="64">
        <f t="shared" si="6"/>
        <v>73.75333333333333</v>
      </c>
    </row>
    <row r="301" spans="1:8" ht="15" hidden="1">
      <c r="A301" s="70"/>
      <c r="B301" s="70">
        <v>5311</v>
      </c>
      <c r="C301" s="70">
        <v>2310</v>
      </c>
      <c r="D301" s="70" t="s">
        <v>262</v>
      </c>
      <c r="E301" s="71"/>
      <c r="F301" s="72"/>
      <c r="G301" s="73"/>
      <c r="H301" s="64" t="e">
        <f t="shared" si="6"/>
        <v>#DIV/0!</v>
      </c>
    </row>
    <row r="302" spans="1:8" ht="15" hidden="1">
      <c r="A302" s="70"/>
      <c r="B302" s="70">
        <v>5311</v>
      </c>
      <c r="C302" s="70">
        <v>2322</v>
      </c>
      <c r="D302" s="70" t="s">
        <v>263</v>
      </c>
      <c r="E302" s="71"/>
      <c r="F302" s="72"/>
      <c r="G302" s="73"/>
      <c r="H302" s="64" t="e">
        <f t="shared" si="6"/>
        <v>#DIV/0!</v>
      </c>
    </row>
    <row r="303" spans="1:8" ht="15">
      <c r="A303" s="63"/>
      <c r="B303" s="63">
        <v>5311</v>
      </c>
      <c r="C303" s="63">
        <v>2324</v>
      </c>
      <c r="D303" s="63" t="s">
        <v>264</v>
      </c>
      <c r="E303" s="64">
        <v>0</v>
      </c>
      <c r="F303" s="65">
        <v>0</v>
      </c>
      <c r="G303" s="66">
        <v>16.9</v>
      </c>
      <c r="H303" s="64" t="e">
        <f t="shared" si="6"/>
        <v>#DIV/0!</v>
      </c>
    </row>
    <row r="304" spans="1:8" ht="15" hidden="1">
      <c r="A304" s="70"/>
      <c r="B304" s="70">
        <v>5311</v>
      </c>
      <c r="C304" s="70">
        <v>2329</v>
      </c>
      <c r="D304" s="70" t="s">
        <v>73</v>
      </c>
      <c r="E304" s="71"/>
      <c r="F304" s="72"/>
      <c r="G304" s="73"/>
      <c r="H304" s="64" t="e">
        <f t="shared" si="6"/>
        <v>#DIV/0!</v>
      </c>
    </row>
    <row r="305" spans="1:8" ht="15">
      <c r="A305" s="70"/>
      <c r="B305" s="70">
        <v>5311</v>
      </c>
      <c r="C305" s="70">
        <v>3113</v>
      </c>
      <c r="D305" s="70" t="s">
        <v>262</v>
      </c>
      <c r="E305" s="71">
        <v>0</v>
      </c>
      <c r="F305" s="72">
        <v>0</v>
      </c>
      <c r="G305" s="73">
        <v>38</v>
      </c>
      <c r="H305" s="64" t="e">
        <f t="shared" si="6"/>
        <v>#DIV/0!</v>
      </c>
    </row>
    <row r="306" spans="1:8" ht="15" hidden="1">
      <c r="A306" s="70"/>
      <c r="B306" s="70">
        <v>6409</v>
      </c>
      <c r="C306" s="70">
        <v>2328</v>
      </c>
      <c r="D306" s="70" t="s">
        <v>265</v>
      </c>
      <c r="E306" s="71">
        <v>0</v>
      </c>
      <c r="F306" s="72">
        <v>0</v>
      </c>
      <c r="G306" s="73"/>
      <c r="H306" s="64" t="e">
        <f>(#REF!/F306)*100</f>
        <v>#REF!</v>
      </c>
    </row>
    <row r="307" spans="1:8" ht="15.75" thickBot="1">
      <c r="A307" s="121"/>
      <c r="B307" s="121"/>
      <c r="C307" s="121"/>
      <c r="D307" s="121"/>
      <c r="E307" s="122"/>
      <c r="F307" s="123"/>
      <c r="G307" s="124"/>
      <c r="H307" s="122"/>
    </row>
    <row r="308" spans="1:8" s="85" customFormat="1" ht="21.75" customHeight="1" thickBot="1" thickTop="1">
      <c r="A308" s="126"/>
      <c r="B308" s="126"/>
      <c r="C308" s="126"/>
      <c r="D308" s="127" t="s">
        <v>266</v>
      </c>
      <c r="E308" s="128">
        <f>SUM(E292:E307)</f>
        <v>7640</v>
      </c>
      <c r="F308" s="129">
        <f>SUM(F292:F307)</f>
        <v>8967</v>
      </c>
      <c r="G308" s="130">
        <f>SUM(G292:G307)</f>
        <v>8408.8</v>
      </c>
      <c r="H308" s="82">
        <f>(G308/F308)*100</f>
        <v>93.77495260399242</v>
      </c>
    </row>
    <row r="309" spans="1:8" ht="15" customHeight="1">
      <c r="A309" s="105"/>
      <c r="B309" s="105"/>
      <c r="C309" s="105"/>
      <c r="D309" s="46"/>
      <c r="E309" s="106"/>
      <c r="F309" s="106"/>
      <c r="G309" s="106"/>
      <c r="H309" s="106"/>
    </row>
    <row r="310" spans="1:8" ht="15" customHeight="1" hidden="1">
      <c r="A310" s="105"/>
      <c r="B310" s="105"/>
      <c r="C310" s="105"/>
      <c r="D310" s="46"/>
      <c r="E310" s="106"/>
      <c r="F310" s="106"/>
      <c r="G310" s="106"/>
      <c r="H310" s="106"/>
    </row>
    <row r="311" spans="1:8" ht="15" customHeight="1" hidden="1">
      <c r="A311" s="105"/>
      <c r="B311" s="105"/>
      <c r="C311" s="105"/>
      <c r="D311" s="46"/>
      <c r="E311" s="106"/>
      <c r="F311" s="106"/>
      <c r="G311" s="106"/>
      <c r="H311" s="106"/>
    </row>
    <row r="312" spans="1:8" ht="15" customHeight="1" hidden="1">
      <c r="A312" s="105"/>
      <c r="B312" s="105"/>
      <c r="C312" s="105"/>
      <c r="D312" s="46"/>
      <c r="E312" s="106"/>
      <c r="F312" s="106"/>
      <c r="G312" s="106"/>
      <c r="H312" s="106"/>
    </row>
    <row r="313" spans="1:8" ht="15" customHeight="1" hidden="1">
      <c r="A313" s="105"/>
      <c r="B313" s="105"/>
      <c r="C313" s="105"/>
      <c r="D313" s="46"/>
      <c r="E313" s="106"/>
      <c r="F313" s="106"/>
      <c r="G313" s="106"/>
      <c r="H313" s="106"/>
    </row>
    <row r="314" spans="1:8" ht="15" customHeight="1" hidden="1">
      <c r="A314" s="105"/>
      <c r="B314" s="105"/>
      <c r="C314" s="105"/>
      <c r="D314" s="46"/>
      <c r="E314" s="106"/>
      <c r="F314" s="106"/>
      <c r="G314" s="106"/>
      <c r="H314" s="106"/>
    </row>
    <row r="315" spans="1:8" ht="15" customHeight="1" hidden="1">
      <c r="A315" s="105"/>
      <c r="B315" s="105"/>
      <c r="C315" s="105"/>
      <c r="D315" s="46"/>
      <c r="E315" s="106"/>
      <c r="F315" s="106"/>
      <c r="G315" s="106"/>
      <c r="H315" s="106"/>
    </row>
    <row r="316" spans="1:8" ht="15" customHeight="1">
      <c r="A316" s="105"/>
      <c r="B316" s="105"/>
      <c r="C316" s="105"/>
      <c r="D316" s="46"/>
      <c r="E316" s="106"/>
      <c r="F316" s="106"/>
      <c r="G316" s="42"/>
      <c r="H316" s="42"/>
    </row>
    <row r="317" spans="1:8" ht="15" customHeight="1" thickBot="1">
      <c r="A317" s="105"/>
      <c r="B317" s="105"/>
      <c r="C317" s="105"/>
      <c r="D317" s="46"/>
      <c r="E317" s="106"/>
      <c r="F317" s="106"/>
      <c r="G317" s="106"/>
      <c r="H317" s="106"/>
    </row>
    <row r="318" spans="1:8" ht="15.75">
      <c r="A318" s="51" t="s">
        <v>27</v>
      </c>
      <c r="B318" s="51" t="s">
        <v>28</v>
      </c>
      <c r="C318" s="51" t="s">
        <v>29</v>
      </c>
      <c r="D318" s="52" t="s">
        <v>30</v>
      </c>
      <c r="E318" s="53" t="s">
        <v>31</v>
      </c>
      <c r="F318" s="53" t="s">
        <v>31</v>
      </c>
      <c r="G318" s="53" t="s">
        <v>8</v>
      </c>
      <c r="H318" s="53" t="s">
        <v>32</v>
      </c>
    </row>
    <row r="319" spans="1:8" ht="15.75" customHeight="1" thickBot="1">
      <c r="A319" s="54"/>
      <c r="B319" s="54"/>
      <c r="C319" s="54"/>
      <c r="D319" s="55"/>
      <c r="E319" s="56" t="s">
        <v>33</v>
      </c>
      <c r="F319" s="56" t="s">
        <v>34</v>
      </c>
      <c r="G319" s="57" t="s">
        <v>35</v>
      </c>
      <c r="H319" s="56" t="s">
        <v>11</v>
      </c>
    </row>
    <row r="320" spans="1:8" ht="15.75" customHeight="1" thickTop="1">
      <c r="A320" s="58">
        <v>100</v>
      </c>
      <c r="B320" s="58"/>
      <c r="C320" s="58"/>
      <c r="D320" s="142" t="s">
        <v>267</v>
      </c>
      <c r="E320" s="60"/>
      <c r="F320" s="61"/>
      <c r="G320" s="62"/>
      <c r="H320" s="60"/>
    </row>
    <row r="321" spans="1:8" ht="15">
      <c r="A321" s="63"/>
      <c r="B321" s="63"/>
      <c r="C321" s="63"/>
      <c r="D321" s="63"/>
      <c r="E321" s="69"/>
      <c r="F321" s="65"/>
      <c r="G321" s="66"/>
      <c r="H321" s="69"/>
    </row>
    <row r="322" spans="1:8" ht="15">
      <c r="A322" s="63"/>
      <c r="B322" s="63"/>
      <c r="C322" s="63">
        <v>1361</v>
      </c>
      <c r="D322" s="63" t="s">
        <v>37</v>
      </c>
      <c r="E322" s="69">
        <v>2550</v>
      </c>
      <c r="F322" s="65">
        <v>2550</v>
      </c>
      <c r="G322" s="66">
        <v>3075.4</v>
      </c>
      <c r="H322" s="64">
        <f>(G322/F322)*100</f>
        <v>120.60392156862744</v>
      </c>
    </row>
    <row r="323" spans="1:8" ht="15.75" hidden="1">
      <c r="A323" s="111"/>
      <c r="B323" s="111"/>
      <c r="C323" s="63">
        <v>4216</v>
      </c>
      <c r="D323" s="63" t="s">
        <v>268</v>
      </c>
      <c r="E323" s="64"/>
      <c r="F323" s="65"/>
      <c r="G323" s="66"/>
      <c r="H323" s="64" t="e">
        <f>(G323/F323)*100</f>
        <v>#DIV/0!</v>
      </c>
    </row>
    <row r="324" spans="1:8" ht="15">
      <c r="A324" s="63"/>
      <c r="B324" s="63">
        <v>2169</v>
      </c>
      <c r="C324" s="63">
        <v>2212</v>
      </c>
      <c r="D324" s="63" t="s">
        <v>261</v>
      </c>
      <c r="E324" s="69">
        <v>400</v>
      </c>
      <c r="F324" s="65">
        <v>400</v>
      </c>
      <c r="G324" s="66">
        <v>471.4</v>
      </c>
      <c r="H324" s="64">
        <f>(G324/F324)*100</f>
        <v>117.85</v>
      </c>
    </row>
    <row r="325" spans="1:8" ht="15" hidden="1">
      <c r="A325" s="70"/>
      <c r="B325" s="70">
        <v>3635</v>
      </c>
      <c r="C325" s="70">
        <v>3122</v>
      </c>
      <c r="D325" s="63" t="s">
        <v>269</v>
      </c>
      <c r="E325" s="69">
        <v>0</v>
      </c>
      <c r="F325" s="65">
        <v>0</v>
      </c>
      <c r="G325" s="66"/>
      <c r="H325" s="64" t="e">
        <f>(G325/F325)*100</f>
        <v>#DIV/0!</v>
      </c>
    </row>
    <row r="326" spans="1:8" ht="15">
      <c r="A326" s="70"/>
      <c r="B326" s="70">
        <v>6171</v>
      </c>
      <c r="C326" s="70">
        <v>2324</v>
      </c>
      <c r="D326" s="63" t="s">
        <v>270</v>
      </c>
      <c r="E326" s="143">
        <v>50</v>
      </c>
      <c r="F326" s="78">
        <v>50</v>
      </c>
      <c r="G326" s="79">
        <v>102.9</v>
      </c>
      <c r="H326" s="64">
        <f>(G326/F326)*100</f>
        <v>205.80000000000004</v>
      </c>
    </row>
    <row r="327" spans="1:8" ht="15" customHeight="1" thickBot="1">
      <c r="A327" s="121"/>
      <c r="B327" s="121"/>
      <c r="C327" s="121"/>
      <c r="D327" s="121"/>
      <c r="E327" s="122"/>
      <c r="F327" s="123"/>
      <c r="G327" s="124"/>
      <c r="H327" s="122"/>
    </row>
    <row r="328" spans="1:8" s="85" customFormat="1" ht="21.75" customHeight="1" thickBot="1" thickTop="1">
      <c r="A328" s="126"/>
      <c r="B328" s="126"/>
      <c r="C328" s="126"/>
      <c r="D328" s="127" t="s">
        <v>271</v>
      </c>
      <c r="E328" s="128">
        <f>SUM(E320:E326)</f>
        <v>3000</v>
      </c>
      <c r="F328" s="129">
        <f>SUM(F320:F326)</f>
        <v>3000</v>
      </c>
      <c r="G328" s="130">
        <f>SUM(G320:G326)</f>
        <v>3649.7000000000003</v>
      </c>
      <c r="H328" s="82">
        <f>(G328/F328)*100</f>
        <v>121.65666666666668</v>
      </c>
    </row>
    <row r="329" spans="1:8" ht="15" customHeight="1">
      <c r="A329" s="105"/>
      <c r="B329" s="105"/>
      <c r="C329" s="105"/>
      <c r="D329" s="46"/>
      <c r="E329" s="106"/>
      <c r="F329" s="106"/>
      <c r="G329" s="106"/>
      <c r="H329" s="106"/>
    </row>
    <row r="330" spans="1:8" ht="15" customHeight="1">
      <c r="A330" s="105"/>
      <c r="B330" s="105"/>
      <c r="C330" s="105"/>
      <c r="D330" s="46"/>
      <c r="E330" s="106"/>
      <c r="F330" s="106"/>
      <c r="G330" s="106"/>
      <c r="H330" s="106"/>
    </row>
    <row r="331" spans="1:8" ht="15" customHeight="1" hidden="1">
      <c r="A331" s="105"/>
      <c r="B331" s="105"/>
      <c r="C331" s="105"/>
      <c r="D331" s="46"/>
      <c r="E331" s="106"/>
      <c r="F331" s="106"/>
      <c r="G331" s="106"/>
      <c r="H331" s="106"/>
    </row>
    <row r="332" spans="1:8" ht="15" customHeight="1" thickBot="1">
      <c r="A332" s="105"/>
      <c r="B332" s="105"/>
      <c r="C332" s="105"/>
      <c r="D332" s="46"/>
      <c r="E332" s="106"/>
      <c r="F332" s="106"/>
      <c r="G332" s="106"/>
      <c r="H332" s="106"/>
    </row>
    <row r="333" spans="1:8" ht="15.75">
      <c r="A333" s="51" t="s">
        <v>27</v>
      </c>
      <c r="B333" s="51" t="s">
        <v>28</v>
      </c>
      <c r="C333" s="51" t="s">
        <v>29</v>
      </c>
      <c r="D333" s="52" t="s">
        <v>30</v>
      </c>
      <c r="E333" s="53" t="s">
        <v>31</v>
      </c>
      <c r="F333" s="53" t="s">
        <v>31</v>
      </c>
      <c r="G333" s="53" t="s">
        <v>8</v>
      </c>
      <c r="H333" s="53" t="s">
        <v>32</v>
      </c>
    </row>
    <row r="334" spans="1:8" ht="15.75" customHeight="1" thickBot="1">
      <c r="A334" s="54"/>
      <c r="B334" s="54"/>
      <c r="C334" s="54"/>
      <c r="D334" s="55"/>
      <c r="E334" s="56" t="s">
        <v>33</v>
      </c>
      <c r="F334" s="56" t="s">
        <v>34</v>
      </c>
      <c r="G334" s="57" t="s">
        <v>35</v>
      </c>
      <c r="H334" s="56" t="s">
        <v>11</v>
      </c>
    </row>
    <row r="335" spans="1:8" ht="15.75" customHeight="1" thickTop="1">
      <c r="A335" s="144">
        <v>110</v>
      </c>
      <c r="B335" s="111"/>
      <c r="C335" s="111"/>
      <c r="D335" s="111" t="s">
        <v>272</v>
      </c>
      <c r="E335" s="60"/>
      <c r="F335" s="61"/>
      <c r="G335" s="62"/>
      <c r="H335" s="60"/>
    </row>
    <row r="336" spans="1:8" ht="15.75">
      <c r="A336" s="144"/>
      <c r="B336" s="111"/>
      <c r="C336" s="111"/>
      <c r="D336" s="111"/>
      <c r="E336" s="60"/>
      <c r="F336" s="61"/>
      <c r="G336" s="62"/>
      <c r="H336" s="60"/>
    </row>
    <row r="337" spans="1:8" ht="15">
      <c r="A337" s="63"/>
      <c r="B337" s="63"/>
      <c r="C337" s="63">
        <v>1111</v>
      </c>
      <c r="D337" s="63" t="s">
        <v>273</v>
      </c>
      <c r="E337" s="119">
        <v>60000</v>
      </c>
      <c r="F337" s="117">
        <v>60000</v>
      </c>
      <c r="G337" s="118">
        <v>53075.5</v>
      </c>
      <c r="H337" s="64">
        <f aca="true" t="shared" si="7" ref="H337:H365">(G337/F337)*100</f>
        <v>88.45916666666666</v>
      </c>
    </row>
    <row r="338" spans="1:8" ht="15">
      <c r="A338" s="63"/>
      <c r="B338" s="63"/>
      <c r="C338" s="63">
        <v>1112</v>
      </c>
      <c r="D338" s="63" t="s">
        <v>274</v>
      </c>
      <c r="E338" s="112">
        <v>2500</v>
      </c>
      <c r="F338" s="113">
        <v>2500</v>
      </c>
      <c r="G338" s="114">
        <v>4143.6</v>
      </c>
      <c r="H338" s="64">
        <f t="shared" si="7"/>
        <v>165.74400000000003</v>
      </c>
    </row>
    <row r="339" spans="1:8" ht="15">
      <c r="A339" s="63"/>
      <c r="B339" s="63"/>
      <c r="C339" s="63">
        <v>1113</v>
      </c>
      <c r="D339" s="63" t="s">
        <v>275</v>
      </c>
      <c r="E339" s="112">
        <v>5500</v>
      </c>
      <c r="F339" s="113">
        <v>5500</v>
      </c>
      <c r="G339" s="114">
        <v>5978.3</v>
      </c>
      <c r="H339" s="64">
        <f t="shared" si="7"/>
        <v>108.69636363636363</v>
      </c>
    </row>
    <row r="340" spans="1:8" ht="15">
      <c r="A340" s="63"/>
      <c r="B340" s="63"/>
      <c r="C340" s="63">
        <v>1121</v>
      </c>
      <c r="D340" s="63" t="s">
        <v>276</v>
      </c>
      <c r="E340" s="112">
        <v>53800</v>
      </c>
      <c r="F340" s="113">
        <v>53800</v>
      </c>
      <c r="G340" s="118">
        <v>49494.6</v>
      </c>
      <c r="H340" s="64">
        <f t="shared" si="7"/>
        <v>91.99739776951674</v>
      </c>
    </row>
    <row r="341" spans="1:8" ht="15">
      <c r="A341" s="63"/>
      <c r="B341" s="63"/>
      <c r="C341" s="63">
        <v>1122</v>
      </c>
      <c r="D341" s="63" t="s">
        <v>277</v>
      </c>
      <c r="E341" s="119">
        <v>10000</v>
      </c>
      <c r="F341" s="117">
        <v>7152</v>
      </c>
      <c r="G341" s="118">
        <v>7151.4</v>
      </c>
      <c r="H341" s="64">
        <f t="shared" si="7"/>
        <v>99.99161073825503</v>
      </c>
    </row>
    <row r="342" spans="1:8" ht="15">
      <c r="A342" s="63"/>
      <c r="B342" s="63"/>
      <c r="C342" s="63">
        <v>1211</v>
      </c>
      <c r="D342" s="63" t="s">
        <v>278</v>
      </c>
      <c r="E342" s="119">
        <v>110000</v>
      </c>
      <c r="F342" s="117">
        <v>110000</v>
      </c>
      <c r="G342" s="118">
        <v>103063</v>
      </c>
      <c r="H342" s="64">
        <f t="shared" si="7"/>
        <v>93.69363636363637</v>
      </c>
    </row>
    <row r="343" spans="1:8" ht="15">
      <c r="A343" s="63"/>
      <c r="B343" s="63"/>
      <c r="C343" s="63">
        <v>1340</v>
      </c>
      <c r="D343" s="63" t="s">
        <v>279</v>
      </c>
      <c r="E343" s="119">
        <v>10700</v>
      </c>
      <c r="F343" s="117">
        <v>10700</v>
      </c>
      <c r="G343" s="145">
        <v>10636.1</v>
      </c>
      <c r="H343" s="64">
        <f t="shared" si="7"/>
        <v>99.40280373831776</v>
      </c>
    </row>
    <row r="344" spans="1:8" ht="15">
      <c r="A344" s="63"/>
      <c r="B344" s="63"/>
      <c r="C344" s="63">
        <v>1341</v>
      </c>
      <c r="D344" s="63" t="s">
        <v>280</v>
      </c>
      <c r="E344" s="146">
        <v>900</v>
      </c>
      <c r="F344" s="147">
        <v>900</v>
      </c>
      <c r="G344" s="145">
        <v>886.7</v>
      </c>
      <c r="H344" s="64">
        <f t="shared" si="7"/>
        <v>98.52222222222223</v>
      </c>
    </row>
    <row r="345" spans="1:8" ht="15" customHeight="1">
      <c r="A345" s="110"/>
      <c r="B345" s="111"/>
      <c r="C345" s="89">
        <v>1342</v>
      </c>
      <c r="D345" s="89" t="s">
        <v>281</v>
      </c>
      <c r="E345" s="115">
        <v>100</v>
      </c>
      <c r="F345" s="61">
        <v>100</v>
      </c>
      <c r="G345" s="62">
        <v>146.5</v>
      </c>
      <c r="H345" s="64">
        <f t="shared" si="7"/>
        <v>146.5</v>
      </c>
    </row>
    <row r="346" spans="1:8" ht="15">
      <c r="A346" s="148"/>
      <c r="B346" s="89"/>
      <c r="C346" s="89">
        <v>1343</v>
      </c>
      <c r="D346" s="89" t="s">
        <v>282</v>
      </c>
      <c r="E346" s="115">
        <v>1200</v>
      </c>
      <c r="F346" s="61">
        <v>1200</v>
      </c>
      <c r="G346" s="62">
        <v>1366</v>
      </c>
      <c r="H346" s="64">
        <f t="shared" si="7"/>
        <v>113.83333333333334</v>
      </c>
    </row>
    <row r="347" spans="1:8" ht="15">
      <c r="A347" s="68"/>
      <c r="B347" s="63"/>
      <c r="C347" s="63">
        <v>1345</v>
      </c>
      <c r="D347" s="63" t="s">
        <v>283</v>
      </c>
      <c r="E347" s="149">
        <v>200</v>
      </c>
      <c r="F347" s="113">
        <v>200</v>
      </c>
      <c r="G347" s="114">
        <v>225.5</v>
      </c>
      <c r="H347" s="64">
        <f t="shared" si="7"/>
        <v>112.75</v>
      </c>
    </row>
    <row r="348" spans="1:8" ht="15">
      <c r="A348" s="63"/>
      <c r="B348" s="63"/>
      <c r="C348" s="63">
        <v>1351</v>
      </c>
      <c r="D348" s="63" t="s">
        <v>284</v>
      </c>
      <c r="E348" s="146">
        <v>0</v>
      </c>
      <c r="F348" s="147">
        <v>0</v>
      </c>
      <c r="G348" s="145">
        <v>991.1</v>
      </c>
      <c r="H348" s="64" t="e">
        <f t="shared" si="7"/>
        <v>#DIV/0!</v>
      </c>
    </row>
    <row r="349" spans="1:8" ht="15" hidden="1">
      <c r="A349" s="63"/>
      <c r="B349" s="63"/>
      <c r="C349" s="63">
        <v>1349</v>
      </c>
      <c r="D349" s="63" t="s">
        <v>285</v>
      </c>
      <c r="E349" s="119"/>
      <c r="F349" s="117"/>
      <c r="G349" s="118"/>
      <c r="H349" s="64" t="e">
        <f t="shared" si="7"/>
        <v>#DIV/0!</v>
      </c>
    </row>
    <row r="350" spans="1:8" ht="15">
      <c r="A350" s="63"/>
      <c r="B350" s="63"/>
      <c r="C350" s="63">
        <v>1355</v>
      </c>
      <c r="D350" s="63" t="s">
        <v>286</v>
      </c>
      <c r="E350" s="119">
        <v>0</v>
      </c>
      <c r="F350" s="117">
        <v>0</v>
      </c>
      <c r="G350" s="118">
        <v>13165.5</v>
      </c>
      <c r="H350" s="64" t="e">
        <f t="shared" si="7"/>
        <v>#DIV/0!</v>
      </c>
    </row>
    <row r="351" spans="1:8" ht="15" hidden="1">
      <c r="A351" s="63"/>
      <c r="B351" s="63"/>
      <c r="C351" s="63">
        <v>1361</v>
      </c>
      <c r="D351" s="63" t="s">
        <v>287</v>
      </c>
      <c r="E351" s="146">
        <v>0</v>
      </c>
      <c r="F351" s="147">
        <v>0</v>
      </c>
      <c r="G351" s="145"/>
      <c r="H351" s="64" t="e">
        <f t="shared" si="7"/>
        <v>#DIV/0!</v>
      </c>
    </row>
    <row r="352" spans="1:8" ht="15">
      <c r="A352" s="63"/>
      <c r="B352" s="63"/>
      <c r="C352" s="63">
        <v>1511</v>
      </c>
      <c r="D352" s="63" t="s">
        <v>288</v>
      </c>
      <c r="E352" s="64">
        <v>22000</v>
      </c>
      <c r="F352" s="65">
        <v>22000</v>
      </c>
      <c r="G352" s="66">
        <v>16903.2</v>
      </c>
      <c r="H352" s="64">
        <f t="shared" si="7"/>
        <v>76.83272727272727</v>
      </c>
    </row>
    <row r="353" spans="1:8" ht="15" customHeight="1" hidden="1">
      <c r="A353" s="63"/>
      <c r="B353" s="63"/>
      <c r="C353" s="63">
        <v>2460</v>
      </c>
      <c r="D353" s="63" t="s">
        <v>289</v>
      </c>
      <c r="E353" s="64"/>
      <c r="F353" s="65"/>
      <c r="G353" s="66"/>
      <c r="H353" s="64" t="e">
        <f t="shared" si="7"/>
        <v>#DIV/0!</v>
      </c>
    </row>
    <row r="354" spans="1:8" ht="15">
      <c r="A354" s="63"/>
      <c r="B354" s="63"/>
      <c r="C354" s="63">
        <v>4112</v>
      </c>
      <c r="D354" s="63" t="s">
        <v>290</v>
      </c>
      <c r="E354" s="64">
        <v>34500</v>
      </c>
      <c r="F354" s="65">
        <v>34700.5</v>
      </c>
      <c r="G354" s="66">
        <v>31808.8</v>
      </c>
      <c r="H354" s="64">
        <f t="shared" si="7"/>
        <v>91.66669068169047</v>
      </c>
    </row>
    <row r="355" spans="1:8" ht="15" hidden="1">
      <c r="A355" s="63"/>
      <c r="B355" s="63">
        <v>6171</v>
      </c>
      <c r="C355" s="63">
        <v>2212</v>
      </c>
      <c r="D355" s="63" t="s">
        <v>291</v>
      </c>
      <c r="E355" s="64"/>
      <c r="F355" s="65"/>
      <c r="G355" s="66"/>
      <c r="H355" s="64" t="e">
        <f t="shared" si="7"/>
        <v>#DIV/0!</v>
      </c>
    </row>
    <row r="356" spans="1:8" ht="15" hidden="1">
      <c r="A356" s="63"/>
      <c r="B356" s="63">
        <v>6171</v>
      </c>
      <c r="C356" s="63">
        <v>2212</v>
      </c>
      <c r="D356" s="63" t="s">
        <v>171</v>
      </c>
      <c r="E356" s="64">
        <v>0</v>
      </c>
      <c r="F356" s="65">
        <v>0</v>
      </c>
      <c r="G356" s="66"/>
      <c r="H356" s="64" t="e">
        <f t="shared" si="7"/>
        <v>#DIV/0!</v>
      </c>
    </row>
    <row r="357" spans="1:8" ht="15">
      <c r="A357" s="63"/>
      <c r="B357" s="63">
        <v>6171</v>
      </c>
      <c r="C357" s="63">
        <v>2212</v>
      </c>
      <c r="D357" s="63" t="s">
        <v>292</v>
      </c>
      <c r="E357" s="150">
        <v>0</v>
      </c>
      <c r="F357" s="151">
        <v>3</v>
      </c>
      <c r="G357" s="66">
        <v>17</v>
      </c>
      <c r="H357" s="64">
        <f t="shared" si="7"/>
        <v>566.6666666666667</v>
      </c>
    </row>
    <row r="358" spans="1:8" ht="15">
      <c r="A358" s="63"/>
      <c r="B358" s="63">
        <v>6171</v>
      </c>
      <c r="C358" s="63">
        <v>2324</v>
      </c>
      <c r="D358" s="63" t="s">
        <v>293</v>
      </c>
      <c r="E358" s="150">
        <v>0</v>
      </c>
      <c r="F358" s="151">
        <v>0</v>
      </c>
      <c r="G358" s="66">
        <v>4</v>
      </c>
      <c r="H358" s="64" t="e">
        <f t="shared" si="7"/>
        <v>#DIV/0!</v>
      </c>
    </row>
    <row r="359" spans="1:8" ht="15">
      <c r="A359" s="63"/>
      <c r="B359" s="63">
        <v>6310</v>
      </c>
      <c r="C359" s="63">
        <v>2141</v>
      </c>
      <c r="D359" s="63" t="s">
        <v>294</v>
      </c>
      <c r="E359" s="64">
        <v>150</v>
      </c>
      <c r="F359" s="65">
        <v>150</v>
      </c>
      <c r="G359" s="66">
        <v>40.6</v>
      </c>
      <c r="H359" s="64">
        <f t="shared" si="7"/>
        <v>27.066666666666666</v>
      </c>
    </row>
    <row r="360" spans="1:8" ht="15" hidden="1">
      <c r="A360" s="63"/>
      <c r="B360" s="63">
        <v>6310</v>
      </c>
      <c r="C360" s="63">
        <v>2324</v>
      </c>
      <c r="D360" s="63" t="s">
        <v>293</v>
      </c>
      <c r="E360" s="150">
        <v>0</v>
      </c>
      <c r="F360" s="151">
        <v>0</v>
      </c>
      <c r="G360" s="66"/>
      <c r="H360" s="64" t="e">
        <f t="shared" si="7"/>
        <v>#DIV/0!</v>
      </c>
    </row>
    <row r="361" spans="1:8" ht="15">
      <c r="A361" s="63"/>
      <c r="B361" s="63">
        <v>6310</v>
      </c>
      <c r="C361" s="63">
        <v>2142</v>
      </c>
      <c r="D361" s="63" t="s">
        <v>295</v>
      </c>
      <c r="E361" s="150">
        <v>0</v>
      </c>
      <c r="F361" s="151">
        <v>0</v>
      </c>
      <c r="G361" s="66">
        <v>3471.1</v>
      </c>
      <c r="H361" s="64" t="e">
        <f t="shared" si="7"/>
        <v>#DIV/0!</v>
      </c>
    </row>
    <row r="362" spans="1:8" ht="15" hidden="1">
      <c r="A362" s="63"/>
      <c r="B362" s="63">
        <v>6310</v>
      </c>
      <c r="C362" s="63">
        <v>2143</v>
      </c>
      <c r="D362" s="63" t="s">
        <v>296</v>
      </c>
      <c r="E362" s="150"/>
      <c r="F362" s="151"/>
      <c r="G362" s="66"/>
      <c r="H362" s="64" t="e">
        <f t="shared" si="7"/>
        <v>#DIV/0!</v>
      </c>
    </row>
    <row r="363" spans="1:8" ht="15" hidden="1">
      <c r="A363" s="63"/>
      <c r="B363" s="63">
        <v>6310</v>
      </c>
      <c r="C363" s="63">
        <v>2329</v>
      </c>
      <c r="D363" s="63" t="s">
        <v>297</v>
      </c>
      <c r="E363" s="150"/>
      <c r="F363" s="151"/>
      <c r="G363" s="66"/>
      <c r="H363" s="64" t="e">
        <f t="shared" si="7"/>
        <v>#DIV/0!</v>
      </c>
    </row>
    <row r="364" spans="1:8" ht="15">
      <c r="A364" s="63"/>
      <c r="B364" s="63">
        <v>6330</v>
      </c>
      <c r="C364" s="63">
        <v>4132</v>
      </c>
      <c r="D364" s="63" t="s">
        <v>298</v>
      </c>
      <c r="E364" s="64">
        <v>0</v>
      </c>
      <c r="F364" s="65">
        <v>0</v>
      </c>
      <c r="G364" s="66">
        <v>22</v>
      </c>
      <c r="H364" s="64" t="e">
        <f t="shared" si="7"/>
        <v>#DIV/0!</v>
      </c>
    </row>
    <row r="365" spans="1:8" ht="15">
      <c r="A365" s="63"/>
      <c r="B365" s="63">
        <v>6409</v>
      </c>
      <c r="C365" s="63">
        <v>2328</v>
      </c>
      <c r="D365" s="63" t="s">
        <v>299</v>
      </c>
      <c r="E365" s="150">
        <v>0</v>
      </c>
      <c r="F365" s="151">
        <v>0</v>
      </c>
      <c r="G365" s="66">
        <v>95.5</v>
      </c>
      <c r="H365" s="64" t="e">
        <f t="shared" si="7"/>
        <v>#DIV/0!</v>
      </c>
    </row>
    <row r="366" spans="1:8" ht="15.75" customHeight="1" thickBot="1">
      <c r="A366" s="121"/>
      <c r="B366" s="121"/>
      <c r="C366" s="121"/>
      <c r="D366" s="121"/>
      <c r="E366" s="152"/>
      <c r="F366" s="153"/>
      <c r="G366" s="154"/>
      <c r="H366" s="152"/>
    </row>
    <row r="367" spans="1:8" s="85" customFormat="1" ht="21.75" customHeight="1" thickBot="1" thickTop="1">
      <c r="A367" s="126"/>
      <c r="B367" s="126"/>
      <c r="C367" s="126"/>
      <c r="D367" s="127" t="s">
        <v>300</v>
      </c>
      <c r="E367" s="128">
        <f>SUM(E337:E366)</f>
        <v>311550</v>
      </c>
      <c r="F367" s="129">
        <f>SUM(F337:F366)</f>
        <v>308905.5</v>
      </c>
      <c r="G367" s="130">
        <f>SUM(G337:G366)</f>
        <v>302685.99999999994</v>
      </c>
      <c r="H367" s="82">
        <f>(G367/F367)*100</f>
        <v>97.98660108026563</v>
      </c>
    </row>
    <row r="368" spans="1:8" ht="15" customHeight="1">
      <c r="A368" s="105"/>
      <c r="B368" s="105"/>
      <c r="C368" s="105"/>
      <c r="D368" s="46"/>
      <c r="E368" s="106"/>
      <c r="F368" s="106"/>
      <c r="G368" s="106"/>
      <c r="H368" s="106"/>
    </row>
    <row r="369" spans="1:8" ht="15">
      <c r="A369" s="85"/>
      <c r="B369" s="105"/>
      <c r="C369" s="105"/>
      <c r="D369" s="105"/>
      <c r="E369" s="155"/>
      <c r="F369" s="155"/>
      <c r="G369" s="155"/>
      <c r="H369" s="155"/>
    </row>
    <row r="370" spans="1:8" ht="15" hidden="1">
      <c r="A370" s="85"/>
      <c r="B370" s="105"/>
      <c r="C370" s="105"/>
      <c r="D370" s="105"/>
      <c r="E370" s="155"/>
      <c r="F370" s="155"/>
      <c r="G370" s="155"/>
      <c r="H370" s="155"/>
    </row>
    <row r="371" spans="1:8" ht="15" customHeight="1" thickBot="1">
      <c r="A371" s="85"/>
      <c r="B371" s="105"/>
      <c r="C371" s="105"/>
      <c r="D371" s="105"/>
      <c r="E371" s="155"/>
      <c r="F371" s="155"/>
      <c r="G371" s="155"/>
      <c r="H371" s="155"/>
    </row>
    <row r="372" spans="1:8" ht="15.75">
      <c r="A372" s="51" t="s">
        <v>27</v>
      </c>
      <c r="B372" s="51" t="s">
        <v>28</v>
      </c>
      <c r="C372" s="51" t="s">
        <v>29</v>
      </c>
      <c r="D372" s="52" t="s">
        <v>30</v>
      </c>
      <c r="E372" s="53" t="s">
        <v>31</v>
      </c>
      <c r="F372" s="53" t="s">
        <v>31</v>
      </c>
      <c r="G372" s="53" t="s">
        <v>8</v>
      </c>
      <c r="H372" s="53" t="s">
        <v>32</v>
      </c>
    </row>
    <row r="373" spans="1:8" ht="15.75" customHeight="1" thickBot="1">
      <c r="A373" s="54"/>
      <c r="B373" s="54"/>
      <c r="C373" s="54"/>
      <c r="D373" s="55"/>
      <c r="E373" s="56" t="s">
        <v>33</v>
      </c>
      <c r="F373" s="56" t="s">
        <v>34</v>
      </c>
      <c r="G373" s="57" t="s">
        <v>35</v>
      </c>
      <c r="H373" s="56" t="s">
        <v>11</v>
      </c>
    </row>
    <row r="374" spans="1:8" ht="16.5" customHeight="1" thickTop="1">
      <c r="A374" s="58">
        <v>120</v>
      </c>
      <c r="B374" s="58"/>
      <c r="C374" s="58"/>
      <c r="D374" s="111" t="s">
        <v>301</v>
      </c>
      <c r="E374" s="60"/>
      <c r="F374" s="61"/>
      <c r="G374" s="62"/>
      <c r="H374" s="60"/>
    </row>
    <row r="375" spans="1:8" ht="15.75">
      <c r="A375" s="111"/>
      <c r="B375" s="111"/>
      <c r="C375" s="111"/>
      <c r="D375" s="111"/>
      <c r="E375" s="64"/>
      <c r="F375" s="65"/>
      <c r="G375" s="66"/>
      <c r="H375" s="64"/>
    </row>
    <row r="376" spans="1:8" ht="15" hidden="1">
      <c r="A376" s="63"/>
      <c r="B376" s="63"/>
      <c r="C376" s="63">
        <v>1361</v>
      </c>
      <c r="D376" s="63" t="s">
        <v>37</v>
      </c>
      <c r="E376" s="156">
        <v>0</v>
      </c>
      <c r="F376" s="157">
        <v>0</v>
      </c>
      <c r="G376" s="158"/>
      <c r="H376" s="64" t="e">
        <f>(#REF!/F376)*100</f>
        <v>#REF!</v>
      </c>
    </row>
    <row r="377" spans="1:8" ht="15">
      <c r="A377" s="63"/>
      <c r="B377" s="63">
        <v>3612</v>
      </c>
      <c r="C377" s="63">
        <v>2111</v>
      </c>
      <c r="D377" s="63" t="s">
        <v>302</v>
      </c>
      <c r="E377" s="156">
        <v>3800</v>
      </c>
      <c r="F377" s="157">
        <v>3800</v>
      </c>
      <c r="G377" s="158">
        <v>4005.1</v>
      </c>
      <c r="H377" s="64">
        <f aca="true" t="shared" si="8" ref="H377:H409">(G377/F377)*100</f>
        <v>105.39736842105263</v>
      </c>
    </row>
    <row r="378" spans="1:8" ht="15">
      <c r="A378" s="63"/>
      <c r="B378" s="63">
        <v>3612</v>
      </c>
      <c r="C378" s="63">
        <v>2132</v>
      </c>
      <c r="D378" s="63" t="s">
        <v>303</v>
      </c>
      <c r="E378" s="156">
        <v>6900</v>
      </c>
      <c r="F378" s="157">
        <v>6900</v>
      </c>
      <c r="G378" s="158">
        <v>7874.2</v>
      </c>
      <c r="H378" s="64">
        <f t="shared" si="8"/>
        <v>114.11884057971014</v>
      </c>
    </row>
    <row r="379" spans="1:8" ht="15">
      <c r="A379" s="63"/>
      <c r="B379" s="63">
        <v>3612</v>
      </c>
      <c r="C379" s="63">
        <v>2322</v>
      </c>
      <c r="D379" s="63" t="s">
        <v>263</v>
      </c>
      <c r="E379" s="156">
        <v>0</v>
      </c>
      <c r="F379" s="157">
        <v>0</v>
      </c>
      <c r="G379" s="158">
        <v>90.3</v>
      </c>
      <c r="H379" s="64" t="e">
        <f t="shared" si="8"/>
        <v>#DIV/0!</v>
      </c>
    </row>
    <row r="380" spans="1:8" ht="15">
      <c r="A380" s="63"/>
      <c r="B380" s="63">
        <v>3612</v>
      </c>
      <c r="C380" s="63">
        <v>2324</v>
      </c>
      <c r="D380" s="63" t="s">
        <v>304</v>
      </c>
      <c r="E380" s="64">
        <v>0</v>
      </c>
      <c r="F380" s="65">
        <v>0</v>
      </c>
      <c r="G380" s="66">
        <v>265.8</v>
      </c>
      <c r="H380" s="64" t="e">
        <f t="shared" si="8"/>
        <v>#DIV/0!</v>
      </c>
    </row>
    <row r="381" spans="1:8" ht="15" hidden="1">
      <c r="A381" s="63"/>
      <c r="B381" s="63">
        <v>3612</v>
      </c>
      <c r="C381" s="63">
        <v>2329</v>
      </c>
      <c r="D381" s="63" t="s">
        <v>305</v>
      </c>
      <c r="E381" s="64"/>
      <c r="F381" s="65"/>
      <c r="G381" s="66"/>
      <c r="H381" s="64" t="e">
        <f t="shared" si="8"/>
        <v>#DIV/0!</v>
      </c>
    </row>
    <row r="382" spans="1:8" ht="15">
      <c r="A382" s="63"/>
      <c r="B382" s="63">
        <v>3612</v>
      </c>
      <c r="C382" s="63">
        <v>3112</v>
      </c>
      <c r="D382" s="63" t="s">
        <v>306</v>
      </c>
      <c r="E382" s="64">
        <v>4360</v>
      </c>
      <c r="F382" s="65">
        <v>4360</v>
      </c>
      <c r="G382" s="66">
        <v>4403.5</v>
      </c>
      <c r="H382" s="64">
        <f t="shared" si="8"/>
        <v>100.99770642201835</v>
      </c>
    </row>
    <row r="383" spans="1:8" ht="15">
      <c r="A383" s="63"/>
      <c r="B383" s="63">
        <v>3613</v>
      </c>
      <c r="C383" s="63">
        <v>2111</v>
      </c>
      <c r="D383" s="63" t="s">
        <v>307</v>
      </c>
      <c r="E383" s="156">
        <v>1800</v>
      </c>
      <c r="F383" s="157">
        <v>1800</v>
      </c>
      <c r="G383" s="158">
        <v>1981.5</v>
      </c>
      <c r="H383" s="64">
        <f t="shared" si="8"/>
        <v>110.08333333333333</v>
      </c>
    </row>
    <row r="384" spans="1:8" ht="15">
      <c r="A384" s="63"/>
      <c r="B384" s="63">
        <v>3613</v>
      </c>
      <c r="C384" s="63">
        <v>2132</v>
      </c>
      <c r="D384" s="63" t="s">
        <v>308</v>
      </c>
      <c r="E384" s="156">
        <v>4500</v>
      </c>
      <c r="F384" s="157">
        <v>4500</v>
      </c>
      <c r="G384" s="158">
        <v>4651.6</v>
      </c>
      <c r="H384" s="64">
        <f t="shared" si="8"/>
        <v>103.36888888888889</v>
      </c>
    </row>
    <row r="385" spans="1:8" ht="15" hidden="1">
      <c r="A385" s="70"/>
      <c r="B385" s="63">
        <v>3613</v>
      </c>
      <c r="C385" s="63">
        <v>2133</v>
      </c>
      <c r="D385" s="63" t="s">
        <v>309</v>
      </c>
      <c r="E385" s="64"/>
      <c r="F385" s="65"/>
      <c r="G385" s="66"/>
      <c r="H385" s="64" t="e">
        <f t="shared" si="8"/>
        <v>#DIV/0!</v>
      </c>
    </row>
    <row r="386" spans="1:8" ht="15" hidden="1">
      <c r="A386" s="70"/>
      <c r="B386" s="63">
        <v>3613</v>
      </c>
      <c r="C386" s="63">
        <v>2310</v>
      </c>
      <c r="D386" s="63" t="s">
        <v>310</v>
      </c>
      <c r="E386" s="64"/>
      <c r="F386" s="65"/>
      <c r="G386" s="66"/>
      <c r="H386" s="64" t="e">
        <f t="shared" si="8"/>
        <v>#DIV/0!</v>
      </c>
    </row>
    <row r="387" spans="1:8" ht="15" hidden="1">
      <c r="A387" s="70"/>
      <c r="B387" s="63">
        <v>3613</v>
      </c>
      <c r="C387" s="63">
        <v>2322</v>
      </c>
      <c r="D387" s="63" t="s">
        <v>311</v>
      </c>
      <c r="E387" s="64"/>
      <c r="F387" s="65"/>
      <c r="G387" s="66"/>
      <c r="H387" s="64" t="e">
        <f t="shared" si="8"/>
        <v>#DIV/0!</v>
      </c>
    </row>
    <row r="388" spans="1:8" ht="15">
      <c r="A388" s="70"/>
      <c r="B388" s="63">
        <v>3613</v>
      </c>
      <c r="C388" s="63">
        <v>2324</v>
      </c>
      <c r="D388" s="63" t="s">
        <v>312</v>
      </c>
      <c r="E388" s="64">
        <v>0</v>
      </c>
      <c r="F388" s="65">
        <v>0</v>
      </c>
      <c r="G388" s="66">
        <v>113.5</v>
      </c>
      <c r="H388" s="64" t="e">
        <f t="shared" si="8"/>
        <v>#DIV/0!</v>
      </c>
    </row>
    <row r="389" spans="1:8" ht="15">
      <c r="A389" s="70"/>
      <c r="B389" s="63">
        <v>3613</v>
      </c>
      <c r="C389" s="63">
        <v>3112</v>
      </c>
      <c r="D389" s="63" t="s">
        <v>313</v>
      </c>
      <c r="E389" s="64">
        <v>1425</v>
      </c>
      <c r="F389" s="65">
        <v>1425</v>
      </c>
      <c r="G389" s="66">
        <v>573.8</v>
      </c>
      <c r="H389" s="64">
        <f t="shared" si="8"/>
        <v>40.26666666666666</v>
      </c>
    </row>
    <row r="390" spans="1:8" ht="15">
      <c r="A390" s="70"/>
      <c r="B390" s="63">
        <v>3631</v>
      </c>
      <c r="C390" s="63">
        <v>2133</v>
      </c>
      <c r="D390" s="63" t="s">
        <v>314</v>
      </c>
      <c r="E390" s="64">
        <v>0</v>
      </c>
      <c r="F390" s="65">
        <v>0</v>
      </c>
      <c r="G390" s="66">
        <v>2</v>
      </c>
      <c r="H390" s="64" t="e">
        <f t="shared" si="8"/>
        <v>#DIV/0!</v>
      </c>
    </row>
    <row r="391" spans="1:8" ht="15">
      <c r="A391" s="70"/>
      <c r="B391" s="63">
        <v>3632</v>
      </c>
      <c r="C391" s="63">
        <v>2111</v>
      </c>
      <c r="D391" s="63" t="s">
        <v>315</v>
      </c>
      <c r="E391" s="64">
        <v>500</v>
      </c>
      <c r="F391" s="65">
        <v>500</v>
      </c>
      <c r="G391" s="66">
        <v>872.3</v>
      </c>
      <c r="H391" s="64">
        <f t="shared" si="8"/>
        <v>174.45999999999998</v>
      </c>
    </row>
    <row r="392" spans="1:8" ht="15">
      <c r="A392" s="70"/>
      <c r="B392" s="63">
        <v>3632</v>
      </c>
      <c r="C392" s="63">
        <v>2132</v>
      </c>
      <c r="D392" s="63" t="s">
        <v>316</v>
      </c>
      <c r="E392" s="64">
        <v>20</v>
      </c>
      <c r="F392" s="65">
        <v>20</v>
      </c>
      <c r="G392" s="66">
        <v>20</v>
      </c>
      <c r="H392" s="64">
        <f t="shared" si="8"/>
        <v>100</v>
      </c>
    </row>
    <row r="393" spans="1:8" ht="15">
      <c r="A393" s="70"/>
      <c r="B393" s="63">
        <v>3632</v>
      </c>
      <c r="C393" s="63">
        <v>2133</v>
      </c>
      <c r="D393" s="63" t="s">
        <v>317</v>
      </c>
      <c r="E393" s="64">
        <v>5</v>
      </c>
      <c r="F393" s="65">
        <v>5</v>
      </c>
      <c r="G393" s="66">
        <v>5</v>
      </c>
      <c r="H393" s="64">
        <f t="shared" si="8"/>
        <v>100</v>
      </c>
    </row>
    <row r="394" spans="1:8" ht="15">
      <c r="A394" s="70"/>
      <c r="B394" s="63">
        <v>3632</v>
      </c>
      <c r="C394" s="63">
        <v>2324</v>
      </c>
      <c r="D394" s="63" t="s">
        <v>318</v>
      </c>
      <c r="E394" s="64">
        <v>0</v>
      </c>
      <c r="F394" s="65">
        <v>0</v>
      </c>
      <c r="G394" s="66">
        <v>28.6</v>
      </c>
      <c r="H394" s="64" t="e">
        <f t="shared" si="8"/>
        <v>#DIV/0!</v>
      </c>
    </row>
    <row r="395" spans="1:8" ht="15">
      <c r="A395" s="70"/>
      <c r="B395" s="63">
        <v>3632</v>
      </c>
      <c r="C395" s="63">
        <v>2329</v>
      </c>
      <c r="D395" s="63" t="s">
        <v>319</v>
      </c>
      <c r="E395" s="64">
        <v>50</v>
      </c>
      <c r="F395" s="65">
        <v>50</v>
      </c>
      <c r="G395" s="66">
        <v>50.8</v>
      </c>
      <c r="H395" s="64">
        <f t="shared" si="8"/>
        <v>101.6</v>
      </c>
    </row>
    <row r="396" spans="1:8" ht="15">
      <c r="A396" s="70"/>
      <c r="B396" s="63">
        <v>3634</v>
      </c>
      <c r="C396" s="63">
        <v>2132</v>
      </c>
      <c r="D396" s="63" t="s">
        <v>320</v>
      </c>
      <c r="E396" s="64">
        <v>4205</v>
      </c>
      <c r="F396" s="65">
        <v>4205</v>
      </c>
      <c r="G396" s="66">
        <v>4046.9</v>
      </c>
      <c r="H396" s="64">
        <f t="shared" si="8"/>
        <v>96.24019024970274</v>
      </c>
    </row>
    <row r="397" spans="1:8" ht="15" hidden="1">
      <c r="A397" s="70"/>
      <c r="B397" s="63">
        <v>3636</v>
      </c>
      <c r="C397" s="63">
        <v>2131</v>
      </c>
      <c r="D397" s="63" t="s">
        <v>321</v>
      </c>
      <c r="E397" s="64"/>
      <c r="F397" s="65"/>
      <c r="G397" s="66"/>
      <c r="H397" s="64" t="e">
        <f t="shared" si="8"/>
        <v>#DIV/0!</v>
      </c>
    </row>
    <row r="398" spans="1:8" ht="15">
      <c r="A398" s="68"/>
      <c r="B398" s="63">
        <v>3639</v>
      </c>
      <c r="C398" s="63">
        <v>2111</v>
      </c>
      <c r="D398" s="63" t="s">
        <v>322</v>
      </c>
      <c r="E398" s="69">
        <v>0</v>
      </c>
      <c r="F398" s="65">
        <v>0</v>
      </c>
      <c r="G398" s="66">
        <v>10.7</v>
      </c>
      <c r="H398" s="64" t="e">
        <f t="shared" si="8"/>
        <v>#DIV/0!</v>
      </c>
    </row>
    <row r="399" spans="1:8" ht="15">
      <c r="A399" s="70"/>
      <c r="B399" s="63">
        <v>3639</v>
      </c>
      <c r="C399" s="63">
        <v>2119</v>
      </c>
      <c r="D399" s="63" t="s">
        <v>323</v>
      </c>
      <c r="E399" s="64">
        <v>200</v>
      </c>
      <c r="F399" s="65">
        <v>200</v>
      </c>
      <c r="G399" s="66">
        <v>2301.5</v>
      </c>
      <c r="H399" s="64">
        <f t="shared" si="8"/>
        <v>1150.75</v>
      </c>
    </row>
    <row r="400" spans="1:8" ht="15">
      <c r="A400" s="63"/>
      <c r="B400" s="63">
        <v>3639</v>
      </c>
      <c r="C400" s="63">
        <v>2131</v>
      </c>
      <c r="D400" s="63" t="s">
        <v>324</v>
      </c>
      <c r="E400" s="64">
        <v>2300</v>
      </c>
      <c r="F400" s="65">
        <v>2300</v>
      </c>
      <c r="G400" s="66">
        <v>2322.6</v>
      </c>
      <c r="H400" s="64">
        <f t="shared" si="8"/>
        <v>100.98260869565216</v>
      </c>
    </row>
    <row r="401" spans="1:8" ht="15">
      <c r="A401" s="63"/>
      <c r="B401" s="63">
        <v>3639</v>
      </c>
      <c r="C401" s="63">
        <v>2132</v>
      </c>
      <c r="D401" s="63" t="s">
        <v>325</v>
      </c>
      <c r="E401" s="64">
        <v>27</v>
      </c>
      <c r="F401" s="65">
        <v>27</v>
      </c>
      <c r="G401" s="66">
        <v>25.9</v>
      </c>
      <c r="H401" s="64">
        <f t="shared" si="8"/>
        <v>95.92592592592592</v>
      </c>
    </row>
    <row r="402" spans="1:8" ht="15" customHeight="1">
      <c r="A402" s="63"/>
      <c r="B402" s="63">
        <v>3639</v>
      </c>
      <c r="C402" s="63">
        <v>2212</v>
      </c>
      <c r="D402" s="63" t="s">
        <v>171</v>
      </c>
      <c r="E402" s="64">
        <v>334</v>
      </c>
      <c r="F402" s="65">
        <v>334</v>
      </c>
      <c r="G402" s="66">
        <v>267</v>
      </c>
      <c r="H402" s="64">
        <f t="shared" si="8"/>
        <v>79.94011976047905</v>
      </c>
    </row>
    <row r="403" spans="1:8" ht="15">
      <c r="A403" s="63"/>
      <c r="B403" s="63">
        <v>3639</v>
      </c>
      <c r="C403" s="63">
        <v>2324</v>
      </c>
      <c r="D403" s="63" t="s">
        <v>72</v>
      </c>
      <c r="E403" s="64">
        <v>267</v>
      </c>
      <c r="F403" s="65">
        <v>267</v>
      </c>
      <c r="G403" s="66">
        <v>305.5</v>
      </c>
      <c r="H403" s="64">
        <f t="shared" si="8"/>
        <v>114.41947565543072</v>
      </c>
    </row>
    <row r="404" spans="1:8" ht="15" hidden="1">
      <c r="A404" s="63"/>
      <c r="B404" s="63">
        <v>3639</v>
      </c>
      <c r="C404" s="63">
        <v>2328</v>
      </c>
      <c r="D404" s="63" t="s">
        <v>326</v>
      </c>
      <c r="E404" s="64"/>
      <c r="F404" s="65"/>
      <c r="G404" s="66"/>
      <c r="H404" s="64" t="e">
        <f t="shared" si="8"/>
        <v>#DIV/0!</v>
      </c>
    </row>
    <row r="405" spans="1:8" ht="15" customHeight="1" hidden="1">
      <c r="A405" s="96"/>
      <c r="B405" s="96">
        <v>3639</v>
      </c>
      <c r="C405" s="96">
        <v>2329</v>
      </c>
      <c r="D405" s="96" t="s">
        <v>73</v>
      </c>
      <c r="E405" s="64"/>
      <c r="F405" s="65"/>
      <c r="G405" s="66"/>
      <c r="H405" s="64" t="e">
        <f t="shared" si="8"/>
        <v>#DIV/0!</v>
      </c>
    </row>
    <row r="406" spans="1:8" ht="15">
      <c r="A406" s="63"/>
      <c r="B406" s="63">
        <v>3639</v>
      </c>
      <c r="C406" s="63">
        <v>3111</v>
      </c>
      <c r="D406" s="63" t="s">
        <v>327</v>
      </c>
      <c r="E406" s="64">
        <v>1087</v>
      </c>
      <c r="F406" s="65">
        <v>1087</v>
      </c>
      <c r="G406" s="66">
        <v>1482.8</v>
      </c>
      <c r="H406" s="64">
        <f t="shared" si="8"/>
        <v>136.41214351425944</v>
      </c>
    </row>
    <row r="407" spans="1:8" ht="15">
      <c r="A407" s="63"/>
      <c r="B407" s="63">
        <v>3639</v>
      </c>
      <c r="C407" s="63">
        <v>3112</v>
      </c>
      <c r="D407" s="63" t="s">
        <v>328</v>
      </c>
      <c r="E407" s="64">
        <v>0</v>
      </c>
      <c r="F407" s="65">
        <v>0</v>
      </c>
      <c r="G407" s="66">
        <v>26.4</v>
      </c>
      <c r="H407" s="64" t="e">
        <f t="shared" si="8"/>
        <v>#DIV/0!</v>
      </c>
    </row>
    <row r="408" spans="1:8" ht="15" customHeight="1" hidden="1">
      <c r="A408" s="96"/>
      <c r="B408" s="96">
        <v>6310</v>
      </c>
      <c r="C408" s="96">
        <v>2141</v>
      </c>
      <c r="D408" s="96" t="s">
        <v>329</v>
      </c>
      <c r="E408" s="64">
        <v>0</v>
      </c>
      <c r="F408" s="65">
        <v>0</v>
      </c>
      <c r="G408" s="66"/>
      <c r="H408" s="64" t="e">
        <f t="shared" si="8"/>
        <v>#DIV/0!</v>
      </c>
    </row>
    <row r="409" spans="1:8" ht="15" customHeight="1">
      <c r="A409" s="96"/>
      <c r="B409" s="96">
        <v>6409</v>
      </c>
      <c r="C409" s="96">
        <v>2328</v>
      </c>
      <c r="D409" s="96" t="s">
        <v>330</v>
      </c>
      <c r="E409" s="64">
        <v>0</v>
      </c>
      <c r="F409" s="65">
        <v>0</v>
      </c>
      <c r="G409" s="66">
        <v>-90.3</v>
      </c>
      <c r="H409" s="64" t="e">
        <f t="shared" si="8"/>
        <v>#DIV/0!</v>
      </c>
    </row>
    <row r="410" spans="1:8" ht="15.75" customHeight="1" thickBot="1">
      <c r="A410" s="159"/>
      <c r="B410" s="159"/>
      <c r="C410" s="159"/>
      <c r="D410" s="159"/>
      <c r="E410" s="160"/>
      <c r="F410" s="161"/>
      <c r="G410" s="162"/>
      <c r="H410" s="160"/>
    </row>
    <row r="411" spans="1:8" s="85" customFormat="1" ht="22.5" customHeight="1" thickBot="1" thickTop="1">
      <c r="A411" s="126"/>
      <c r="B411" s="126"/>
      <c r="C411" s="126"/>
      <c r="D411" s="127" t="s">
        <v>331</v>
      </c>
      <c r="E411" s="128">
        <f>SUM(E375:E410)</f>
        <v>31780</v>
      </c>
      <c r="F411" s="129">
        <f>SUM(F375:F410)</f>
        <v>31780</v>
      </c>
      <c r="G411" s="130">
        <f>SUM(G375:G410)</f>
        <v>35637</v>
      </c>
      <c r="H411" s="82">
        <f>(G411/F411)*100</f>
        <v>112.13656387665199</v>
      </c>
    </row>
    <row r="412" spans="1:8" ht="15" customHeight="1">
      <c r="A412" s="85"/>
      <c r="B412" s="105"/>
      <c r="C412" s="105"/>
      <c r="D412" s="105"/>
      <c r="E412" s="155"/>
      <c r="F412" s="155"/>
      <c r="G412" s="155"/>
      <c r="H412" s="155"/>
    </row>
    <row r="413" spans="1:8" ht="15" customHeight="1" hidden="1">
      <c r="A413" s="85"/>
      <c r="B413" s="105"/>
      <c r="C413" s="105"/>
      <c r="D413" s="105"/>
      <c r="E413" s="155"/>
      <c r="F413" s="155"/>
      <c r="G413" s="155"/>
      <c r="H413" s="155"/>
    </row>
    <row r="414" spans="1:8" ht="15" customHeight="1" hidden="1">
      <c r="A414" s="85"/>
      <c r="B414" s="105"/>
      <c r="C414" s="105"/>
      <c r="D414" s="105"/>
      <c r="E414" s="155"/>
      <c r="F414" s="155"/>
      <c r="G414" s="155"/>
      <c r="H414" s="155"/>
    </row>
    <row r="415" spans="1:8" ht="15" customHeight="1" hidden="1">
      <c r="A415" s="85"/>
      <c r="B415" s="105"/>
      <c r="C415" s="105"/>
      <c r="D415" s="105"/>
      <c r="E415" s="155"/>
      <c r="F415" s="155"/>
      <c r="G415" s="42"/>
      <c r="H415" s="42"/>
    </row>
    <row r="416" spans="1:8" ht="15" customHeight="1" hidden="1">
      <c r="A416" s="85"/>
      <c r="B416" s="105"/>
      <c r="C416" s="105"/>
      <c r="D416" s="105"/>
      <c r="E416" s="155"/>
      <c r="F416" s="155"/>
      <c r="G416" s="155"/>
      <c r="H416" s="155"/>
    </row>
    <row r="417" spans="1:8" ht="15" customHeight="1">
      <c r="A417" s="85"/>
      <c r="B417" s="105"/>
      <c r="C417" s="105"/>
      <c r="D417" s="105"/>
      <c r="E417" s="155"/>
      <c r="F417" s="155"/>
      <c r="G417" s="155"/>
      <c r="H417" s="155"/>
    </row>
    <row r="418" spans="1:8" ht="15" customHeight="1" thickBot="1">
      <c r="A418" s="85"/>
      <c r="B418" s="105"/>
      <c r="C418" s="105"/>
      <c r="D418" s="105"/>
      <c r="E418" s="155"/>
      <c r="F418" s="155"/>
      <c r="G418" s="155"/>
      <c r="H418" s="155"/>
    </row>
    <row r="419" spans="1:8" ht="15.75">
      <c r="A419" s="51" t="s">
        <v>27</v>
      </c>
      <c r="B419" s="51" t="s">
        <v>28</v>
      </c>
      <c r="C419" s="51" t="s">
        <v>29</v>
      </c>
      <c r="D419" s="52" t="s">
        <v>30</v>
      </c>
      <c r="E419" s="53" t="s">
        <v>31</v>
      </c>
      <c r="F419" s="53" t="s">
        <v>31</v>
      </c>
      <c r="G419" s="53" t="s">
        <v>8</v>
      </c>
      <c r="H419" s="53" t="s">
        <v>32</v>
      </c>
    </row>
    <row r="420" spans="1:8" ht="15.75" customHeight="1" thickBot="1">
      <c r="A420" s="54"/>
      <c r="B420" s="54"/>
      <c r="C420" s="54"/>
      <c r="D420" s="55"/>
      <c r="E420" s="56" t="s">
        <v>33</v>
      </c>
      <c r="F420" s="56" t="s">
        <v>34</v>
      </c>
      <c r="G420" s="57" t="s">
        <v>35</v>
      </c>
      <c r="H420" s="56" t="s">
        <v>11</v>
      </c>
    </row>
    <row r="421" spans="1:8" ht="16.5" thickTop="1">
      <c r="A421" s="58">
        <v>8888</v>
      </c>
      <c r="B421" s="58"/>
      <c r="C421" s="58"/>
      <c r="D421" s="59"/>
      <c r="E421" s="60"/>
      <c r="F421" s="61"/>
      <c r="G421" s="62"/>
      <c r="H421" s="60"/>
    </row>
    <row r="422" spans="1:8" ht="15">
      <c r="A422" s="63"/>
      <c r="B422" s="63">
        <v>6171</v>
      </c>
      <c r="C422" s="63">
        <v>2329</v>
      </c>
      <c r="D422" s="63" t="s">
        <v>332</v>
      </c>
      <c r="E422" s="64">
        <v>0</v>
      </c>
      <c r="F422" s="65">
        <v>0</v>
      </c>
      <c r="G422" s="66">
        <v>-311</v>
      </c>
      <c r="H422" s="64" t="e">
        <f>(G422/F422)*100</f>
        <v>#DIV/0!</v>
      </c>
    </row>
    <row r="423" spans="1:8" ht="15">
      <c r="A423" s="63"/>
      <c r="B423" s="63"/>
      <c r="C423" s="63"/>
      <c r="D423" s="63" t="s">
        <v>333</v>
      </c>
      <c r="E423" s="64"/>
      <c r="F423" s="65"/>
      <c r="G423" s="66"/>
      <c r="H423" s="64"/>
    </row>
    <row r="424" spans="1:8" ht="15.75" thickBot="1">
      <c r="A424" s="121"/>
      <c r="B424" s="121"/>
      <c r="C424" s="121"/>
      <c r="D424" s="121" t="s">
        <v>334</v>
      </c>
      <c r="E424" s="122"/>
      <c r="F424" s="123"/>
      <c r="G424" s="124"/>
      <c r="H424" s="122"/>
    </row>
    <row r="425" spans="1:8" s="85" customFormat="1" ht="22.5" customHeight="1" thickBot="1" thickTop="1">
      <c r="A425" s="126"/>
      <c r="B425" s="126"/>
      <c r="C425" s="126"/>
      <c r="D425" s="127" t="s">
        <v>335</v>
      </c>
      <c r="E425" s="128">
        <f>SUM(E422:E423)</f>
        <v>0</v>
      </c>
      <c r="F425" s="129">
        <f>SUM(F422:F423)</f>
        <v>0</v>
      </c>
      <c r="G425" s="130">
        <f>SUM(G422:G423)</f>
        <v>-311</v>
      </c>
      <c r="H425" s="82" t="e">
        <f>(G425/F425)*100</f>
        <v>#DIV/0!</v>
      </c>
    </row>
    <row r="426" spans="1:8" ht="15">
      <c r="A426" s="85"/>
      <c r="B426" s="105"/>
      <c r="C426" s="105"/>
      <c r="D426" s="105"/>
      <c r="E426" s="155"/>
      <c r="F426" s="155"/>
      <c r="G426" s="155"/>
      <c r="H426" s="155"/>
    </row>
    <row r="427" spans="1:8" ht="15" hidden="1">
      <c r="A427" s="85"/>
      <c r="B427" s="105"/>
      <c r="C427" s="105"/>
      <c r="D427" s="105"/>
      <c r="E427" s="155"/>
      <c r="F427" s="155"/>
      <c r="G427" s="155"/>
      <c r="H427" s="155"/>
    </row>
    <row r="428" spans="1:8" ht="15" hidden="1">
      <c r="A428" s="85"/>
      <c r="B428" s="105"/>
      <c r="C428" s="105"/>
      <c r="D428" s="105"/>
      <c r="E428" s="155"/>
      <c r="F428" s="155"/>
      <c r="G428" s="155"/>
      <c r="H428" s="155"/>
    </row>
    <row r="429" spans="1:8" ht="15" hidden="1">
      <c r="A429" s="85"/>
      <c r="B429" s="105"/>
      <c r="C429" s="105"/>
      <c r="D429" s="105"/>
      <c r="E429" s="155"/>
      <c r="F429" s="155"/>
      <c r="G429" s="155"/>
      <c r="H429" s="155"/>
    </row>
    <row r="430" spans="1:8" ht="15" hidden="1">
      <c r="A430" s="85"/>
      <c r="B430" s="105"/>
      <c r="C430" s="105"/>
      <c r="D430" s="105"/>
      <c r="E430" s="155"/>
      <c r="F430" s="155"/>
      <c r="G430" s="155"/>
      <c r="H430" s="155"/>
    </row>
    <row r="431" spans="1:8" ht="15" hidden="1">
      <c r="A431" s="85"/>
      <c r="B431" s="105"/>
      <c r="C431" s="105"/>
      <c r="D431" s="105"/>
      <c r="E431" s="155"/>
      <c r="F431" s="155"/>
      <c r="G431" s="155"/>
      <c r="H431" s="155"/>
    </row>
    <row r="432" spans="1:8" ht="15" customHeight="1">
      <c r="A432" s="85"/>
      <c r="B432" s="105"/>
      <c r="C432" s="105"/>
      <c r="D432" s="105"/>
      <c r="E432" s="155"/>
      <c r="F432" s="155"/>
      <c r="G432" s="155"/>
      <c r="H432" s="155"/>
    </row>
    <row r="433" spans="1:8" ht="15" customHeight="1" thickBot="1">
      <c r="A433" s="85"/>
      <c r="B433" s="85"/>
      <c r="C433" s="85"/>
      <c r="D433" s="85"/>
      <c r="E433" s="86"/>
      <c r="F433" s="86"/>
      <c r="G433" s="86"/>
      <c r="H433" s="86"/>
    </row>
    <row r="434" spans="1:8" ht="15.75">
      <c r="A434" s="51" t="s">
        <v>27</v>
      </c>
      <c r="B434" s="51" t="s">
        <v>28</v>
      </c>
      <c r="C434" s="51" t="s">
        <v>29</v>
      </c>
      <c r="D434" s="52" t="s">
        <v>30</v>
      </c>
      <c r="E434" s="53" t="s">
        <v>31</v>
      </c>
      <c r="F434" s="53" t="s">
        <v>31</v>
      </c>
      <c r="G434" s="53" t="s">
        <v>8</v>
      </c>
      <c r="H434" s="53" t="s">
        <v>32</v>
      </c>
    </row>
    <row r="435" spans="1:8" ht="15.75" customHeight="1" thickBot="1">
      <c r="A435" s="54"/>
      <c r="B435" s="54"/>
      <c r="C435" s="54"/>
      <c r="D435" s="55"/>
      <c r="E435" s="56" t="s">
        <v>33</v>
      </c>
      <c r="F435" s="56" t="s">
        <v>34</v>
      </c>
      <c r="G435" s="57" t="s">
        <v>35</v>
      </c>
      <c r="H435" s="56" t="s">
        <v>11</v>
      </c>
    </row>
    <row r="436" spans="1:8" s="85" customFormat="1" ht="30.75" customHeight="1" thickBot="1" thickTop="1">
      <c r="A436" s="127"/>
      <c r="B436" s="163"/>
      <c r="C436" s="164"/>
      <c r="D436" s="165" t="s">
        <v>336</v>
      </c>
      <c r="E436" s="166">
        <f>SUM(E53,E131,E176,E231,E258,E283,E308,E328,E367,E411,E425)</f>
        <v>439083</v>
      </c>
      <c r="F436" s="167">
        <f>SUM(F53,F131,F176,F231,F258,F283,F308,F328,F367,F411,F425)</f>
        <v>466861.5</v>
      </c>
      <c r="G436" s="168">
        <f>SUM(G53,G131,G176,G231,G258,G283,G308,G328,G367,G411,G425)</f>
        <v>461480.19999999995</v>
      </c>
      <c r="H436" s="166">
        <f>(G436/F436)*100</f>
        <v>98.84734551896011</v>
      </c>
    </row>
    <row r="437" spans="1:8" ht="15" customHeight="1">
      <c r="A437" s="46"/>
      <c r="B437" s="169"/>
      <c r="C437" s="170"/>
      <c r="D437" s="171"/>
      <c r="E437" s="172"/>
      <c r="F437" s="172"/>
      <c r="G437" s="172"/>
      <c r="H437" s="172"/>
    </row>
    <row r="438" spans="1:8" ht="15" customHeight="1" hidden="1">
      <c r="A438" s="46"/>
      <c r="B438" s="169"/>
      <c r="C438" s="170"/>
      <c r="D438" s="171"/>
      <c r="E438" s="172"/>
      <c r="F438" s="172"/>
      <c r="G438" s="172"/>
      <c r="H438" s="172"/>
    </row>
    <row r="439" spans="1:8" ht="12.75" customHeight="1" hidden="1">
      <c r="A439" s="46"/>
      <c r="B439" s="169"/>
      <c r="C439" s="170"/>
      <c r="D439" s="171"/>
      <c r="E439" s="172"/>
      <c r="F439" s="172"/>
      <c r="G439" s="172"/>
      <c r="H439" s="172"/>
    </row>
    <row r="440" spans="1:8" ht="12.75" customHeight="1" hidden="1">
      <c r="A440" s="46"/>
      <c r="B440" s="169"/>
      <c r="C440" s="170"/>
      <c r="D440" s="171"/>
      <c r="E440" s="172"/>
      <c r="F440" s="172"/>
      <c r="G440" s="172"/>
      <c r="H440" s="172"/>
    </row>
    <row r="441" spans="1:8" ht="12.75" customHeight="1" hidden="1">
      <c r="A441" s="46"/>
      <c r="B441" s="169"/>
      <c r="C441" s="170"/>
      <c r="D441" s="171"/>
      <c r="E441" s="172"/>
      <c r="F441" s="172"/>
      <c r="G441" s="172"/>
      <c r="H441" s="172"/>
    </row>
    <row r="442" spans="1:8" ht="12.75" customHeight="1" hidden="1">
      <c r="A442" s="46"/>
      <c r="B442" s="169"/>
      <c r="C442" s="170"/>
      <c r="D442" s="171"/>
      <c r="E442" s="172"/>
      <c r="F442" s="172"/>
      <c r="G442" s="172"/>
      <c r="H442" s="172"/>
    </row>
    <row r="443" spans="1:8" ht="12.75" customHeight="1" hidden="1">
      <c r="A443" s="46"/>
      <c r="B443" s="169"/>
      <c r="C443" s="170"/>
      <c r="D443" s="171"/>
      <c r="E443" s="172"/>
      <c r="F443" s="172"/>
      <c r="G443" s="172"/>
      <c r="H443" s="172"/>
    </row>
    <row r="444" spans="1:8" ht="12.75" customHeight="1" hidden="1">
      <c r="A444" s="46"/>
      <c r="B444" s="169"/>
      <c r="C444" s="170"/>
      <c r="D444" s="171"/>
      <c r="E444" s="172"/>
      <c r="F444" s="172"/>
      <c r="G444" s="172"/>
      <c r="H444" s="172"/>
    </row>
    <row r="445" spans="1:8" ht="15" customHeight="1">
      <c r="A445" s="46"/>
      <c r="B445" s="169"/>
      <c r="C445" s="170"/>
      <c r="D445" s="171"/>
      <c r="E445" s="172"/>
      <c r="F445" s="172"/>
      <c r="G445" s="172"/>
      <c r="H445" s="172"/>
    </row>
    <row r="446" spans="1:8" ht="15" customHeight="1" thickBot="1">
      <c r="A446" s="46"/>
      <c r="B446" s="169"/>
      <c r="C446" s="170"/>
      <c r="D446" s="171"/>
      <c r="E446" s="173"/>
      <c r="F446" s="173"/>
      <c r="G446" s="173"/>
      <c r="H446" s="173"/>
    </row>
    <row r="447" spans="1:8" ht="15.75">
      <c r="A447" s="51" t="s">
        <v>27</v>
      </c>
      <c r="B447" s="51" t="s">
        <v>28</v>
      </c>
      <c r="C447" s="51" t="s">
        <v>29</v>
      </c>
      <c r="D447" s="52" t="s">
        <v>30</v>
      </c>
      <c r="E447" s="53" t="s">
        <v>31</v>
      </c>
      <c r="F447" s="53" t="s">
        <v>31</v>
      </c>
      <c r="G447" s="53" t="s">
        <v>8</v>
      </c>
      <c r="H447" s="53" t="s">
        <v>32</v>
      </c>
    </row>
    <row r="448" spans="1:8" ht="15.75" customHeight="1" thickBot="1">
      <c r="A448" s="54"/>
      <c r="B448" s="54"/>
      <c r="C448" s="54"/>
      <c r="D448" s="55"/>
      <c r="E448" s="56" t="s">
        <v>33</v>
      </c>
      <c r="F448" s="56" t="s">
        <v>34</v>
      </c>
      <c r="G448" s="57" t="s">
        <v>35</v>
      </c>
      <c r="H448" s="56" t="s">
        <v>11</v>
      </c>
    </row>
    <row r="449" spans="1:8" ht="16.5" customHeight="1" thickTop="1">
      <c r="A449" s="144">
        <v>110</v>
      </c>
      <c r="B449" s="144"/>
      <c r="C449" s="144"/>
      <c r="D449" s="174" t="s">
        <v>337</v>
      </c>
      <c r="E449" s="175"/>
      <c r="F449" s="176"/>
      <c r="G449" s="177"/>
      <c r="H449" s="175"/>
    </row>
    <row r="450" spans="1:8" ht="14.25" customHeight="1">
      <c r="A450" s="178"/>
      <c r="B450" s="178"/>
      <c r="C450" s="178"/>
      <c r="D450" s="46"/>
      <c r="E450" s="175"/>
      <c r="F450" s="176"/>
      <c r="G450" s="177"/>
      <c r="H450" s="175"/>
    </row>
    <row r="451" spans="1:8" ht="15" customHeight="1">
      <c r="A451" s="63"/>
      <c r="B451" s="63"/>
      <c r="C451" s="63">
        <v>8115</v>
      </c>
      <c r="D451" s="68" t="s">
        <v>338</v>
      </c>
      <c r="E451" s="179">
        <v>5040</v>
      </c>
      <c r="F451" s="180">
        <v>36179.7</v>
      </c>
      <c r="G451" s="181">
        <v>-53007.1</v>
      </c>
      <c r="H451" s="64">
        <f aca="true" t="shared" si="9" ref="H451:H457">(G451/F451)*100</f>
        <v>-146.5106123046902</v>
      </c>
    </row>
    <row r="452" spans="1:8" ht="15" hidden="1">
      <c r="A452" s="63"/>
      <c r="B452" s="63"/>
      <c r="C452" s="63">
        <v>8123</v>
      </c>
      <c r="D452" s="182" t="s">
        <v>339</v>
      </c>
      <c r="E452" s="71"/>
      <c r="F452" s="72"/>
      <c r="G452" s="73"/>
      <c r="H452" s="64" t="e">
        <f t="shared" si="9"/>
        <v>#DIV/0!</v>
      </c>
    </row>
    <row r="453" spans="1:8" ht="15" hidden="1">
      <c r="A453" s="63"/>
      <c r="B453" s="63"/>
      <c r="C453" s="63">
        <v>8123</v>
      </c>
      <c r="D453" s="182" t="s">
        <v>340</v>
      </c>
      <c r="E453" s="71">
        <v>0</v>
      </c>
      <c r="F453" s="72">
        <v>0</v>
      </c>
      <c r="G453" s="181"/>
      <c r="H453" s="64" t="e">
        <f t="shared" si="9"/>
        <v>#DIV/0!</v>
      </c>
    </row>
    <row r="454" spans="1:8" ht="14.25" customHeight="1">
      <c r="A454" s="63"/>
      <c r="B454" s="63"/>
      <c r="C454" s="63">
        <v>8124</v>
      </c>
      <c r="D454" s="68" t="s">
        <v>341</v>
      </c>
      <c r="E454" s="64">
        <v>-5040</v>
      </c>
      <c r="F454" s="65">
        <v>-5040</v>
      </c>
      <c r="G454" s="66">
        <v>-4620</v>
      </c>
      <c r="H454" s="64">
        <f t="shared" si="9"/>
        <v>91.66666666666666</v>
      </c>
    </row>
    <row r="455" spans="1:8" ht="15" customHeight="1" hidden="1">
      <c r="A455" s="76"/>
      <c r="B455" s="76"/>
      <c r="C455" s="76">
        <v>8902</v>
      </c>
      <c r="D455" s="183" t="s">
        <v>342</v>
      </c>
      <c r="E455" s="77"/>
      <c r="F455" s="78"/>
      <c r="G455" s="79"/>
      <c r="H455" s="64" t="e">
        <f t="shared" si="9"/>
        <v>#DIV/0!</v>
      </c>
    </row>
    <row r="456" spans="1:8" ht="14.25" customHeight="1" hidden="1">
      <c r="A456" s="63"/>
      <c r="B456" s="63"/>
      <c r="C456" s="63">
        <v>8905</v>
      </c>
      <c r="D456" s="68" t="s">
        <v>343</v>
      </c>
      <c r="E456" s="64"/>
      <c r="F456" s="65"/>
      <c r="G456" s="66"/>
      <c r="H456" s="64" t="e">
        <f t="shared" si="9"/>
        <v>#DIV/0!</v>
      </c>
    </row>
    <row r="457" spans="1:8" ht="15" customHeight="1" thickBot="1">
      <c r="A457" s="121"/>
      <c r="B457" s="121"/>
      <c r="C457" s="121">
        <v>8901</v>
      </c>
      <c r="D457" s="120" t="s">
        <v>344</v>
      </c>
      <c r="E457" s="122">
        <v>0</v>
      </c>
      <c r="F457" s="123">
        <v>0</v>
      </c>
      <c r="G457" s="124">
        <v>14</v>
      </c>
      <c r="H457" s="122" t="e">
        <f t="shared" si="9"/>
        <v>#DIV/0!</v>
      </c>
    </row>
    <row r="458" spans="1:8" s="85" customFormat="1" ht="22.5" customHeight="1" thickBot="1" thickTop="1">
      <c r="A458" s="126"/>
      <c r="B458" s="126"/>
      <c r="C458" s="126"/>
      <c r="D458" s="184" t="s">
        <v>345</v>
      </c>
      <c r="E458" s="128">
        <f>SUM(E451:E457)</f>
        <v>0</v>
      </c>
      <c r="F458" s="129">
        <f>SUM(F451:F457)</f>
        <v>31139.699999999997</v>
      </c>
      <c r="G458" s="130">
        <f>SUM(G451:G457)</f>
        <v>-57613.1</v>
      </c>
      <c r="H458" s="128">
        <f>SUM(G451/F451)*100</f>
        <v>-146.5106123046902</v>
      </c>
    </row>
    <row r="459" spans="1:8" s="85" customFormat="1" ht="22.5" customHeight="1">
      <c r="A459" s="105"/>
      <c r="B459" s="105"/>
      <c r="C459" s="105"/>
      <c r="D459" s="46"/>
      <c r="E459" s="106"/>
      <c r="F459" s="185"/>
      <c r="G459" s="106"/>
      <c r="H459" s="106"/>
    </row>
    <row r="460" spans="1:8" ht="15" customHeight="1">
      <c r="A460" s="85" t="s">
        <v>346</v>
      </c>
      <c r="B460" s="85"/>
      <c r="C460" s="85"/>
      <c r="D460" s="46"/>
      <c r="E460" s="106"/>
      <c r="F460" s="185"/>
      <c r="G460" s="106"/>
      <c r="H460" s="106"/>
    </row>
    <row r="461" spans="1:8" ht="15">
      <c r="A461" s="105"/>
      <c r="B461" s="85"/>
      <c r="C461" s="105"/>
      <c r="D461" s="85"/>
      <c r="E461" s="86"/>
      <c r="F461" s="186"/>
      <c r="G461" s="86"/>
      <c r="H461" s="86"/>
    </row>
    <row r="462" spans="1:8" ht="15">
      <c r="A462" s="105"/>
      <c r="B462" s="105"/>
      <c r="C462" s="105"/>
      <c r="D462" s="85"/>
      <c r="E462" s="86"/>
      <c r="F462" s="86"/>
      <c r="G462" s="86"/>
      <c r="H462" s="86"/>
    </row>
    <row r="463" spans="1:8" ht="15" hidden="1">
      <c r="A463" s="187"/>
      <c r="B463" s="187"/>
      <c r="C463" s="187"/>
      <c r="D463" s="188" t="s">
        <v>347</v>
      </c>
      <c r="E463" s="189" t="e">
        <f>SUM(#REF!,#REF!,#REF!,#REF!,E322,E354,#REF!)</f>
        <v>#REF!</v>
      </c>
      <c r="F463" s="189"/>
      <c r="G463" s="189"/>
      <c r="H463" s="189"/>
    </row>
    <row r="464" spans="1:8" ht="15">
      <c r="A464" s="187"/>
      <c r="B464" s="187"/>
      <c r="C464" s="187"/>
      <c r="D464" s="190" t="s">
        <v>348</v>
      </c>
      <c r="E464" s="191">
        <f>E436+E458</f>
        <v>439083</v>
      </c>
      <c r="F464" s="191">
        <f>F436+F458</f>
        <v>498001.2</v>
      </c>
      <c r="G464" s="191">
        <f>G436+G458</f>
        <v>403867.1</v>
      </c>
      <c r="H464" s="64">
        <f>(G464/F464)*100</f>
        <v>81.09761582903816</v>
      </c>
    </row>
    <row r="465" spans="1:8" ht="15" hidden="1">
      <c r="A465" s="187"/>
      <c r="B465" s="187"/>
      <c r="C465" s="187"/>
      <c r="D465" s="190" t="s">
        <v>349</v>
      </c>
      <c r="E465" s="191"/>
      <c r="F465" s="191"/>
      <c r="G465" s="191"/>
      <c r="H465" s="191"/>
    </row>
    <row r="466" spans="1:8" ht="15" hidden="1">
      <c r="A466" s="187"/>
      <c r="B466" s="187"/>
      <c r="C466" s="187"/>
      <c r="D466" s="187" t="s">
        <v>350</v>
      </c>
      <c r="E466" s="192" t="e">
        <f>SUM(E325,E382,E389,E406,#REF!)</f>
        <v>#REF!</v>
      </c>
      <c r="F466" s="192"/>
      <c r="G466" s="192"/>
      <c r="H466" s="192"/>
    </row>
    <row r="467" spans="1:8" ht="15" hidden="1">
      <c r="A467" s="188"/>
      <c r="B467" s="188"/>
      <c r="C467" s="188"/>
      <c r="D467" s="188" t="s">
        <v>351</v>
      </c>
      <c r="E467" s="189"/>
      <c r="F467" s="189"/>
      <c r="G467" s="189"/>
      <c r="H467" s="189"/>
    </row>
    <row r="468" spans="1:8" ht="15" hidden="1">
      <c r="A468" s="188"/>
      <c r="B468" s="188"/>
      <c r="C468" s="188"/>
      <c r="D468" s="188" t="s">
        <v>350</v>
      </c>
      <c r="E468" s="189"/>
      <c r="F468" s="189"/>
      <c r="G468" s="189"/>
      <c r="H468" s="189"/>
    </row>
    <row r="469" spans="1:8" ht="15" hidden="1">
      <c r="A469" s="188"/>
      <c r="B469" s="188"/>
      <c r="C469" s="188"/>
      <c r="D469" s="188"/>
      <c r="E469" s="189"/>
      <c r="F469" s="189"/>
      <c r="G469" s="189"/>
      <c r="H469" s="189"/>
    </row>
    <row r="470" spans="1:8" ht="15" hidden="1">
      <c r="A470" s="188"/>
      <c r="B470" s="188"/>
      <c r="C470" s="188"/>
      <c r="D470" s="188" t="s">
        <v>352</v>
      </c>
      <c r="E470" s="189"/>
      <c r="F470" s="189"/>
      <c r="G470" s="189"/>
      <c r="H470" s="189"/>
    </row>
    <row r="471" spans="1:8" ht="15" hidden="1">
      <c r="A471" s="188"/>
      <c r="B471" s="188"/>
      <c r="C471" s="188"/>
      <c r="D471" s="188" t="s">
        <v>353</v>
      </c>
      <c r="E471" s="189"/>
      <c r="F471" s="189"/>
      <c r="G471" s="189"/>
      <c r="H471" s="189"/>
    </row>
    <row r="472" spans="1:8" ht="15" hidden="1">
      <c r="A472" s="188"/>
      <c r="B472" s="188"/>
      <c r="C472" s="188"/>
      <c r="D472" s="188" t="s">
        <v>354</v>
      </c>
      <c r="E472" s="189" t="e">
        <f>SUM(#REF!,E9,#REF!,#REF!,#REF!,E185,E242,E243,E244,E245,E246,#REF!,E269,E271,E323,E337,E338,E339,E340,E341,E342,#REF!,#REF!,E348,E350,E351,E352)</f>
        <v>#REF!</v>
      </c>
      <c r="F472" s="189"/>
      <c r="G472" s="189"/>
      <c r="H472" s="189"/>
    </row>
    <row r="473" spans="1:8" ht="15.75" hidden="1">
      <c r="A473" s="188"/>
      <c r="B473" s="188"/>
      <c r="C473" s="188"/>
      <c r="D473" s="193" t="s">
        <v>355</v>
      </c>
      <c r="E473" s="194">
        <v>0</v>
      </c>
      <c r="F473" s="194"/>
      <c r="G473" s="194"/>
      <c r="H473" s="194"/>
    </row>
    <row r="474" spans="1:8" ht="15" hidden="1">
      <c r="A474" s="188"/>
      <c r="B474" s="188"/>
      <c r="C474" s="188"/>
      <c r="D474" s="188"/>
      <c r="E474" s="189"/>
      <c r="F474" s="189"/>
      <c r="G474" s="189"/>
      <c r="H474" s="189"/>
    </row>
    <row r="475" spans="1:8" ht="15" hidden="1">
      <c r="A475" s="188"/>
      <c r="B475" s="188"/>
      <c r="C475" s="188"/>
      <c r="D475" s="188"/>
      <c r="E475" s="189"/>
      <c r="F475" s="189"/>
      <c r="G475" s="189"/>
      <c r="H475" s="189"/>
    </row>
    <row r="476" spans="1:8" ht="15">
      <c r="A476" s="188"/>
      <c r="B476" s="188"/>
      <c r="C476" s="188"/>
      <c r="D476" s="188"/>
      <c r="E476" s="189"/>
      <c r="F476" s="189"/>
      <c r="G476" s="189"/>
      <c r="H476" s="189"/>
    </row>
    <row r="477" spans="1:8" ht="15">
      <c r="A477" s="188"/>
      <c r="B477" s="188"/>
      <c r="C477" s="188"/>
      <c r="D477" s="188"/>
      <c r="E477" s="189"/>
      <c r="F477" s="189"/>
      <c r="G477" s="189"/>
      <c r="H477" s="189"/>
    </row>
    <row r="478" spans="1:8" ht="15.75" hidden="1">
      <c r="A478" s="188"/>
      <c r="B478" s="188"/>
      <c r="C478" s="188"/>
      <c r="D478" s="188" t="s">
        <v>351</v>
      </c>
      <c r="E478" s="194" t="e">
        <f>SUM(#REF!,E9,#REF!,#REF!,#REF!,E139,E185,E242,E243,E244,E245,E246,#REF!,E269,E270,E271,E322,E337,E338,E339,E340,E341,E342,#REF!,#REF!,E348,E350,E351,E352)</f>
        <v>#REF!</v>
      </c>
      <c r="F478" s="194" t="e">
        <f>SUM(#REF!,F9,#REF!,#REF!,#REF!,F139,F185,F242,F243,F244,F245,F246,#REF!,F269,F270,F271,F322,F337,F338,F339,F340,F341,F342,#REF!,#REF!,F348,F350,F351,F352)</f>
        <v>#REF!</v>
      </c>
      <c r="G478" s="194" t="e">
        <f>SUM(#REF!,G9,#REF!,#REF!,#REF!,G139,G185,G242,G243,G244,G245,G246,#REF!,G269,G270,G271,G322,G337,G338,G339,G340,G341,G342,#REF!,#REF!,G348,G350,G351,G352)</f>
        <v>#REF!</v>
      </c>
      <c r="H478" s="194" t="e">
        <f>SUM(#REF!,H9,#REF!,#REF!,#REF!,H139,H185,H242,H243,H244,H245,H246,#REF!,H269,H270,H271,H322,H337,H338,H339,H340,H341,H342,#REF!,#REF!,H348,H350,H351,H352)</f>
        <v>#REF!</v>
      </c>
    </row>
    <row r="479" spans="1:8" ht="15" hidden="1">
      <c r="A479" s="188"/>
      <c r="B479" s="188"/>
      <c r="C479" s="188"/>
      <c r="D479" s="188" t="s">
        <v>356</v>
      </c>
      <c r="E479" s="189">
        <f>SUM(E337,E338,E339,E340,E342)</f>
        <v>231800</v>
      </c>
      <c r="F479" s="189">
        <f>SUM(F337,F338,F339,F340,F342)</f>
        <v>231800</v>
      </c>
      <c r="G479" s="189">
        <f>SUM(G337,G338,G339,G340,G342)</f>
        <v>215755</v>
      </c>
      <c r="H479" s="189">
        <f>SUM(H337,H338,H339,H340,H342)</f>
        <v>548.5905644361834</v>
      </c>
    </row>
    <row r="480" spans="1:8" ht="15" hidden="1">
      <c r="A480" s="188"/>
      <c r="B480" s="188"/>
      <c r="C480" s="188"/>
      <c r="D480" s="188" t="s">
        <v>357</v>
      </c>
      <c r="E480" s="189" t="e">
        <f>SUM(#REF!,#REF!,#REF!,#REF!,#REF!,#REF!,E348)</f>
        <v>#REF!</v>
      </c>
      <c r="F480" s="189" t="e">
        <f>SUM(#REF!,#REF!,#REF!,#REF!,#REF!,#REF!,F348)</f>
        <v>#REF!</v>
      </c>
      <c r="G480" s="189" t="e">
        <f>SUM(#REF!,#REF!,#REF!,#REF!,#REF!,#REF!,G348)</f>
        <v>#REF!</v>
      </c>
      <c r="H480" s="189" t="e">
        <f>SUM(#REF!,#REF!,#REF!,#REF!,#REF!,#REF!,H348)</f>
        <v>#REF!</v>
      </c>
    </row>
    <row r="481" spans="1:8" ht="15" hidden="1">
      <c r="A481" s="188"/>
      <c r="B481" s="188"/>
      <c r="C481" s="188"/>
      <c r="D481" s="188" t="s">
        <v>358</v>
      </c>
      <c r="E481" s="189" t="e">
        <f>SUM(E9,E139,E185,E246,#REF!,E271,E322,E351)</f>
        <v>#REF!</v>
      </c>
      <c r="F481" s="189" t="e">
        <f>SUM(F9,F139,F185,F246,#REF!,F271,F322,F351)</f>
        <v>#REF!</v>
      </c>
      <c r="G481" s="189" t="e">
        <f>SUM(G9,G139,G185,G246,#REF!,G271,G322,G351)</f>
        <v>#REF!</v>
      </c>
      <c r="H481" s="189" t="e">
        <f>SUM(H9,H139,H185,H246,#REF!,H271,H322,H351)</f>
        <v>#REF!</v>
      </c>
    </row>
    <row r="482" spans="1:8" ht="15" hidden="1">
      <c r="A482" s="188"/>
      <c r="B482" s="188"/>
      <c r="C482" s="188"/>
      <c r="D482" s="188" t="s">
        <v>359</v>
      </c>
      <c r="E482" s="189"/>
      <c r="F482" s="189"/>
      <c r="G482" s="189"/>
      <c r="H482" s="189"/>
    </row>
    <row r="483" spans="1:8" ht="15" hidden="1">
      <c r="A483" s="188"/>
      <c r="B483" s="188"/>
      <c r="C483" s="188"/>
      <c r="D483" s="188" t="s">
        <v>360</v>
      </c>
      <c r="E483" s="189" t="e">
        <f>+E436-E478-E486-E487</f>
        <v>#REF!</v>
      </c>
      <c r="F483" s="189" t="e">
        <f>+F436-F478-F486-F487</f>
        <v>#REF!</v>
      </c>
      <c r="G483" s="189" t="e">
        <f>+G436-G478-G486-G487</f>
        <v>#REF!</v>
      </c>
      <c r="H483" s="189" t="e">
        <f>+H436-H478-H486-H487</f>
        <v>#REF!</v>
      </c>
    </row>
    <row r="484" spans="1:8" ht="15" hidden="1">
      <c r="A484" s="188"/>
      <c r="B484" s="188"/>
      <c r="C484" s="188"/>
      <c r="D484" s="188" t="s">
        <v>361</v>
      </c>
      <c r="E484" s="189" t="e">
        <f>SUM(E29,E41,#REF!,#REF!,#REF!,#REF!,#REF!,#REF!,#REF!,E166,E376,E384,E396,E400)</f>
        <v>#REF!</v>
      </c>
      <c r="F484" s="189" t="e">
        <f>SUM(F29,F41,#REF!,#REF!,#REF!,#REF!,#REF!,#REF!,#REF!,F166,F376,F384,F396,F400)</f>
        <v>#REF!</v>
      </c>
      <c r="G484" s="189" t="e">
        <f>SUM(G29,G41,#REF!,#REF!,#REF!,#REF!,#REF!,#REF!,#REF!,G166,G376,G384,G396,G400)</f>
        <v>#REF!</v>
      </c>
      <c r="H484" s="189" t="e">
        <f>SUM(H29,H41,#REF!,#REF!,#REF!,#REF!,#REF!,#REF!,#REF!,H166,H376,H384,H396,H400)</f>
        <v>#REF!</v>
      </c>
    </row>
    <row r="485" spans="1:8" ht="15" hidden="1">
      <c r="A485" s="188"/>
      <c r="B485" s="188"/>
      <c r="C485" s="188"/>
      <c r="D485" s="188" t="s">
        <v>362</v>
      </c>
      <c r="E485" s="189" t="e">
        <f>SUM(E123,#REF!,E227,E254,#REF!,E278,E300,E324)</f>
        <v>#REF!</v>
      </c>
      <c r="F485" s="189" t="e">
        <f>SUM(F123,#REF!,F227,F254,#REF!,F278,F300,F324)</f>
        <v>#REF!</v>
      </c>
      <c r="G485" s="189" t="e">
        <f>SUM(G123,#REF!,G227,G254,#REF!,G278,G300,G324)</f>
        <v>#REF!</v>
      </c>
      <c r="H485" s="189" t="e">
        <f>SUM(H123,#REF!,H227,H254,#REF!,H278,H300,H324)</f>
        <v>#REF!</v>
      </c>
    </row>
    <row r="486" spans="1:8" ht="15" hidden="1">
      <c r="A486" s="188"/>
      <c r="B486" s="188"/>
      <c r="C486" s="188"/>
      <c r="D486" s="188" t="s">
        <v>350</v>
      </c>
      <c r="E486" s="189" t="e">
        <f>SUM(#REF!,E325,E382,E389,E406,#REF!)</f>
        <v>#REF!</v>
      </c>
      <c r="F486" s="189" t="e">
        <f>SUM(#REF!,F325,F382,F389,F406,#REF!)</f>
        <v>#REF!</v>
      </c>
      <c r="G486" s="189" t="e">
        <f>SUM(#REF!,G325,G382,G389,G406,#REF!)</f>
        <v>#REF!</v>
      </c>
      <c r="H486" s="189" t="e">
        <f>SUM(#REF!,H325,H382,H389,H406,#REF!)</f>
        <v>#REF!</v>
      </c>
    </row>
    <row r="487" spans="1:8" ht="15" hidden="1">
      <c r="A487" s="188"/>
      <c r="B487" s="188"/>
      <c r="C487" s="188"/>
      <c r="D487" s="188" t="s">
        <v>352</v>
      </c>
      <c r="E487" s="189" t="e">
        <f>SUM(E11,#REF!,E18,E88,#REF!,#REF!,#REF!,#REF!,E128,#REF!,#REF!,#REF!,#REF!,#REF!,#REF!,#REF!,#REF!,#REF!,E147,#REF!,#REF!,E152,#REF!,#REF!,#REF!,E248,#REF!,E323,E354)</f>
        <v>#REF!</v>
      </c>
      <c r="F487" s="189" t="e">
        <f>SUM(F11,#REF!,F18,F88,#REF!,#REF!,#REF!,#REF!,F128,#REF!,#REF!,#REF!,#REF!,#REF!,#REF!,#REF!,#REF!,#REF!,F147,#REF!,#REF!,F152,#REF!,#REF!,#REF!,F248,#REF!,F323,F354)</f>
        <v>#REF!</v>
      </c>
      <c r="G487" s="189" t="e">
        <f>SUM(G11,#REF!,G18,G88,#REF!,#REF!,#REF!,#REF!,G128,#REF!,#REF!,#REF!,#REF!,#REF!,#REF!,#REF!,#REF!,#REF!,G147,#REF!,#REF!,G152,#REF!,#REF!,#REF!,G248,#REF!,G323,G354)</f>
        <v>#REF!</v>
      </c>
      <c r="H487" s="189" t="e">
        <f>SUM(H11,#REF!,H18,H88,#REF!,#REF!,#REF!,#REF!,H128,#REF!,#REF!,#REF!,#REF!,#REF!,#REF!,#REF!,#REF!,#REF!,H147,#REF!,#REF!,H152,#REF!,#REF!,#REF!,H248,#REF!,H323,H354)</f>
        <v>#REF!</v>
      </c>
    </row>
    <row r="488" spans="1:8" ht="15" hidden="1">
      <c r="A488" s="188"/>
      <c r="B488" s="188"/>
      <c r="C488" s="188"/>
      <c r="D488" s="188"/>
      <c r="E488" s="189"/>
      <c r="F488" s="189"/>
      <c r="G488" s="189"/>
      <c r="H488" s="189"/>
    </row>
    <row r="489" spans="1:8" ht="15" hidden="1">
      <c r="A489" s="188"/>
      <c r="B489" s="188"/>
      <c r="C489" s="188"/>
      <c r="D489" s="188"/>
      <c r="E489" s="189"/>
      <c r="F489" s="189"/>
      <c r="G489" s="189"/>
      <c r="H489" s="189"/>
    </row>
    <row r="490" spans="1:8" ht="15" hidden="1">
      <c r="A490" s="188"/>
      <c r="B490" s="188"/>
      <c r="C490" s="188"/>
      <c r="D490" s="188"/>
      <c r="E490" s="189" t="e">
        <f>SUM(E379,E382,E389,E406,#REF!)</f>
        <v>#REF!</v>
      </c>
      <c r="F490" s="189" t="e">
        <f>SUM(F379,F382,F389,F406,#REF!)</f>
        <v>#REF!</v>
      </c>
      <c r="G490" s="189" t="e">
        <f>SUM(G379,G382,G389,G406,#REF!)</f>
        <v>#REF!</v>
      </c>
      <c r="H490" s="189" t="e">
        <f>SUM(H379,H382,H389,H406,#REF!)</f>
        <v>#REF!</v>
      </c>
    </row>
    <row r="491" spans="1:8" ht="15" hidden="1">
      <c r="A491" s="188"/>
      <c r="B491" s="188"/>
      <c r="C491" s="188"/>
      <c r="D491" s="188"/>
      <c r="E491" s="189" t="e">
        <f>SUM(#REF!,#REF!,E128,#REF!,#REF!,#REF!,#REF!,#REF!,#REF!,E323)</f>
        <v>#REF!</v>
      </c>
      <c r="F491" s="189" t="e">
        <f>SUM(#REF!,#REF!,F128,#REF!,#REF!,#REF!,#REF!,#REF!,#REF!,F323)</f>
        <v>#REF!</v>
      </c>
      <c r="G491" s="189" t="e">
        <f>SUM(#REF!,#REF!,G128,#REF!,#REF!,#REF!,#REF!,#REF!,#REF!,G323)</f>
        <v>#REF!</v>
      </c>
      <c r="H491" s="189" t="e">
        <f>SUM(#REF!,#REF!,H128,#REF!,#REF!,#REF!,#REF!,#REF!,#REF!,H323)</f>
        <v>#REF!</v>
      </c>
    </row>
    <row r="492" spans="1:8" ht="15" hidden="1">
      <c r="A492" s="188"/>
      <c r="B492" s="188"/>
      <c r="C492" s="188"/>
      <c r="D492" s="188"/>
      <c r="E492" s="189"/>
      <c r="F492" s="189"/>
      <c r="G492" s="189"/>
      <c r="H492" s="189"/>
    </row>
    <row r="493" spans="1:8" ht="15" hidden="1">
      <c r="A493" s="188"/>
      <c r="B493" s="188"/>
      <c r="C493" s="188"/>
      <c r="D493" s="188"/>
      <c r="E493" s="189" t="e">
        <f>SUM(E490:E492)</f>
        <v>#REF!</v>
      </c>
      <c r="F493" s="189" t="e">
        <f>SUM(F490:F492)</f>
        <v>#REF!</v>
      </c>
      <c r="G493" s="189" t="e">
        <f>SUM(G490:G492)</f>
        <v>#REF!</v>
      </c>
      <c r="H493" s="189" t="e">
        <f>SUM(H490:H492)</f>
        <v>#REF!</v>
      </c>
    </row>
    <row r="494" spans="1:8" ht="15">
      <c r="A494" s="188"/>
      <c r="B494" s="188"/>
      <c r="C494" s="188"/>
      <c r="D494" s="188"/>
      <c r="E494" s="189"/>
      <c r="F494" s="189"/>
      <c r="G494" s="189"/>
      <c r="H494" s="189"/>
    </row>
    <row r="495" spans="1:8" ht="15">
      <c r="A495" s="188"/>
      <c r="B495" s="188"/>
      <c r="C495" s="188"/>
      <c r="D495" s="188"/>
      <c r="E495" s="189"/>
      <c r="F495" s="189"/>
      <c r="G495" s="189"/>
      <c r="H495" s="189"/>
    </row>
    <row r="496" spans="1:8" ht="15">
      <c r="A496" s="188"/>
      <c r="B496" s="188"/>
      <c r="C496" s="188"/>
      <c r="D496" s="188"/>
      <c r="E496" s="189"/>
      <c r="F496" s="189"/>
      <c r="G496" s="189"/>
      <c r="H496" s="189"/>
    </row>
    <row r="497" spans="1:8" ht="15">
      <c r="A497" s="188"/>
      <c r="B497" s="188"/>
      <c r="C497" s="188"/>
      <c r="D497" s="188"/>
      <c r="E497" s="189"/>
      <c r="F497" s="189"/>
      <c r="G497" s="189"/>
      <c r="H497" s="189"/>
    </row>
    <row r="498" spans="1:8" ht="15">
      <c r="A498" s="188"/>
      <c r="B498" s="188"/>
      <c r="C498" s="188"/>
      <c r="D498" s="188"/>
      <c r="E498" s="189"/>
      <c r="F498" s="189"/>
      <c r="G498" s="189"/>
      <c r="H498" s="189"/>
    </row>
    <row r="499" spans="1:8" ht="15">
      <c r="A499" s="188"/>
      <c r="B499" s="188"/>
      <c r="C499" s="188"/>
      <c r="D499" s="188"/>
      <c r="E499" s="189"/>
      <c r="F499" s="189"/>
      <c r="G499" s="189"/>
      <c r="H499" s="189"/>
    </row>
    <row r="500" spans="1:8" ht="15">
      <c r="A500" s="188"/>
      <c r="B500" s="188"/>
      <c r="C500" s="188"/>
      <c r="D500" s="188"/>
      <c r="E500" s="189"/>
      <c r="F500" s="189"/>
      <c r="G500" s="189"/>
      <c r="H500" s="189"/>
    </row>
    <row r="501" spans="1:8" ht="15">
      <c r="A501" s="188"/>
      <c r="B501" s="188"/>
      <c r="C501" s="188"/>
      <c r="D501" s="188"/>
      <c r="E501" s="189"/>
      <c r="F501" s="189"/>
      <c r="G501" s="189"/>
      <c r="H501" s="189"/>
    </row>
    <row r="502" spans="1:8" ht="15">
      <c r="A502" s="188"/>
      <c r="B502" s="188"/>
      <c r="C502" s="188"/>
      <c r="D502" s="188"/>
      <c r="E502" s="189"/>
      <c r="F502" s="189"/>
      <c r="G502" s="189"/>
      <c r="H502" s="189"/>
    </row>
    <row r="503" spans="1:8" ht="15">
      <c r="A503" s="188"/>
      <c r="B503" s="188"/>
      <c r="C503" s="188"/>
      <c r="D503" s="188"/>
      <c r="E503" s="189"/>
      <c r="F503" s="189"/>
      <c r="G503" s="189"/>
      <c r="H503" s="189"/>
    </row>
    <row r="504" spans="1:8" ht="15">
      <c r="A504" s="188"/>
      <c r="B504" s="188"/>
      <c r="C504" s="188"/>
      <c r="D504" s="188"/>
      <c r="E504" s="189"/>
      <c r="F504" s="189"/>
      <c r="G504" s="189"/>
      <c r="H504" s="189"/>
    </row>
    <row r="505" spans="1:8" ht="15">
      <c r="A505" s="188"/>
      <c r="B505" s="188"/>
      <c r="C505" s="188"/>
      <c r="D505" s="188"/>
      <c r="E505" s="189"/>
      <c r="F505" s="189"/>
      <c r="G505" s="189"/>
      <c r="H505" s="189"/>
    </row>
    <row r="506" spans="1:8" ht="15">
      <c r="A506" s="188"/>
      <c r="B506" s="188"/>
      <c r="C506" s="188"/>
      <c r="D506" s="188"/>
      <c r="E506" s="189"/>
      <c r="F506" s="189"/>
      <c r="G506" s="189"/>
      <c r="H506" s="189"/>
    </row>
    <row r="507" spans="1:8" ht="15">
      <c r="A507" s="188"/>
      <c r="B507" s="188"/>
      <c r="C507" s="188"/>
      <c r="D507" s="188"/>
      <c r="E507" s="189"/>
      <c r="F507" s="189"/>
      <c r="G507" s="189"/>
      <c r="H507" s="189"/>
    </row>
    <row r="508" spans="1:8" ht="15">
      <c r="A508" s="188"/>
      <c r="B508" s="188"/>
      <c r="C508" s="188"/>
      <c r="D508" s="188"/>
      <c r="E508" s="189"/>
      <c r="F508" s="189"/>
      <c r="G508" s="189"/>
      <c r="H508" s="189"/>
    </row>
    <row r="509" spans="1:8" ht="15">
      <c r="A509" s="188"/>
      <c r="B509" s="188"/>
      <c r="C509" s="188"/>
      <c r="D509" s="188"/>
      <c r="E509" s="189"/>
      <c r="F509" s="189"/>
      <c r="G509" s="189"/>
      <c r="H509" s="189"/>
    </row>
    <row r="510" spans="1:8" ht="15">
      <c r="A510" s="188"/>
      <c r="B510" s="188"/>
      <c r="C510" s="188"/>
      <c r="D510" s="188"/>
      <c r="E510" s="189"/>
      <c r="F510" s="189"/>
      <c r="G510" s="189"/>
      <c r="H510" s="189"/>
    </row>
    <row r="511" spans="1:8" ht="15">
      <c r="A511" s="188"/>
      <c r="B511" s="188"/>
      <c r="C511" s="188"/>
      <c r="D511" s="188"/>
      <c r="E511" s="189"/>
      <c r="F511" s="189"/>
      <c r="G511" s="189"/>
      <c r="H511" s="189"/>
    </row>
    <row r="512" spans="1:8" ht="15">
      <c r="A512" s="188"/>
      <c r="B512" s="188"/>
      <c r="C512" s="188"/>
      <c r="D512" s="188"/>
      <c r="E512" s="189"/>
      <c r="F512" s="189"/>
      <c r="G512" s="189"/>
      <c r="H512" s="189"/>
    </row>
    <row r="513" spans="1:8" ht="15">
      <c r="A513" s="188"/>
      <c r="B513" s="188"/>
      <c r="C513" s="188"/>
      <c r="D513" s="188"/>
      <c r="E513" s="189"/>
      <c r="F513" s="189"/>
      <c r="G513" s="189"/>
      <c r="H513" s="189"/>
    </row>
    <row r="514" spans="1:8" ht="15">
      <c r="A514" s="188"/>
      <c r="B514" s="188"/>
      <c r="C514" s="188"/>
      <c r="D514" s="188"/>
      <c r="E514" s="189"/>
      <c r="F514" s="189"/>
      <c r="G514" s="189"/>
      <c r="H514" s="189"/>
    </row>
    <row r="515" spans="1:8" ht="15">
      <c r="A515" s="188"/>
      <c r="B515" s="188"/>
      <c r="C515" s="188"/>
      <c r="D515" s="188"/>
      <c r="E515" s="189"/>
      <c r="F515" s="189"/>
      <c r="G515" s="189"/>
      <c r="H515" s="189"/>
    </row>
    <row r="516" spans="1:8" ht="15">
      <c r="A516" s="188"/>
      <c r="B516" s="188"/>
      <c r="C516" s="188"/>
      <c r="D516" s="188"/>
      <c r="E516" s="189"/>
      <c r="F516" s="189"/>
      <c r="G516" s="189"/>
      <c r="H516" s="189"/>
    </row>
    <row r="517" spans="1:8" ht="15">
      <c r="A517" s="188"/>
      <c r="B517" s="188"/>
      <c r="C517" s="188"/>
      <c r="D517" s="188"/>
      <c r="E517" s="189"/>
      <c r="F517" s="189"/>
      <c r="G517" s="189"/>
      <c r="H517" s="189"/>
    </row>
    <row r="518" spans="1:8" ht="15">
      <c r="A518" s="188"/>
      <c r="B518" s="188"/>
      <c r="C518" s="188"/>
      <c r="D518" s="188"/>
      <c r="E518" s="189"/>
      <c r="F518" s="189"/>
      <c r="G518" s="189"/>
      <c r="H518" s="189"/>
    </row>
    <row r="519" spans="1:8" ht="15">
      <c r="A519" s="188"/>
      <c r="B519" s="188"/>
      <c r="C519" s="188"/>
      <c r="D519" s="188"/>
      <c r="E519" s="189"/>
      <c r="F519" s="189"/>
      <c r="G519" s="189"/>
      <c r="H519" s="189"/>
    </row>
    <row r="520" spans="1:8" ht="15">
      <c r="A520" s="188"/>
      <c r="B520" s="188"/>
      <c r="C520" s="188"/>
      <c r="D520" s="188"/>
      <c r="E520" s="189"/>
      <c r="F520" s="189"/>
      <c r="G520" s="189"/>
      <c r="H520" s="189"/>
    </row>
    <row r="521" spans="1:8" ht="15">
      <c r="A521" s="188"/>
      <c r="B521" s="188"/>
      <c r="C521" s="188"/>
      <c r="D521" s="188"/>
      <c r="E521" s="189"/>
      <c r="F521" s="189"/>
      <c r="G521" s="189"/>
      <c r="H521" s="189"/>
    </row>
    <row r="522" spans="1:8" ht="15">
      <c r="A522" s="188"/>
      <c r="B522" s="188"/>
      <c r="C522" s="188"/>
      <c r="D522" s="188"/>
      <c r="E522" s="189"/>
      <c r="F522" s="189"/>
      <c r="G522" s="189"/>
      <c r="H522" s="189"/>
    </row>
    <row r="523" spans="1:8" ht="15">
      <c r="A523" s="188"/>
      <c r="B523" s="188"/>
      <c r="C523" s="188"/>
      <c r="D523" s="188"/>
      <c r="E523" s="189"/>
      <c r="F523" s="189"/>
      <c r="G523" s="189"/>
      <c r="H523" s="189"/>
    </row>
    <row r="524" spans="1:8" ht="15">
      <c r="A524" s="188"/>
      <c r="B524" s="188"/>
      <c r="C524" s="188"/>
      <c r="D524" s="188"/>
      <c r="E524" s="189"/>
      <c r="F524" s="189"/>
      <c r="G524" s="189"/>
      <c r="H524" s="189"/>
    </row>
    <row r="525" spans="1:8" ht="15">
      <c r="A525" s="188"/>
      <c r="B525" s="188"/>
      <c r="C525" s="188"/>
      <c r="D525" s="188"/>
      <c r="E525" s="189"/>
      <c r="F525" s="189"/>
      <c r="G525" s="189"/>
      <c r="H525" s="189"/>
    </row>
    <row r="526" spans="1:8" ht="15">
      <c r="A526" s="188"/>
      <c r="B526" s="188"/>
      <c r="C526" s="188"/>
      <c r="D526" s="188"/>
      <c r="E526" s="189"/>
      <c r="F526" s="189"/>
      <c r="G526" s="189"/>
      <c r="H526" s="189"/>
    </row>
    <row r="527" spans="1:8" ht="15">
      <c r="A527" s="188"/>
      <c r="B527" s="188"/>
      <c r="C527" s="188"/>
      <c r="D527" s="188"/>
      <c r="E527" s="189"/>
      <c r="F527" s="189"/>
      <c r="G527" s="189"/>
      <c r="H527" s="189"/>
    </row>
    <row r="528" spans="1:8" ht="15">
      <c r="A528" s="188"/>
      <c r="B528" s="188"/>
      <c r="C528" s="188"/>
      <c r="D528" s="188"/>
      <c r="E528" s="189"/>
      <c r="F528" s="189"/>
      <c r="G528" s="189"/>
      <c r="H528" s="189"/>
    </row>
    <row r="529" spans="1:8" ht="15">
      <c r="A529" s="188"/>
      <c r="B529" s="188"/>
      <c r="C529" s="188"/>
      <c r="D529" s="188"/>
      <c r="E529" s="189"/>
      <c r="F529" s="189"/>
      <c r="G529" s="189"/>
      <c r="H529" s="189"/>
    </row>
  </sheetData>
  <sheetProtection/>
  <mergeCells count="2">
    <mergeCell ref="A1:C1"/>
    <mergeCell ref="A3:E3"/>
  </mergeCells>
  <printOptions/>
  <pageMargins left="0.32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75"/>
  <sheetViews>
    <sheetView tabSelected="1" zoomScale="80" zoomScaleNormal="80" zoomScaleSheetLayoutView="100" zoomScalePageLayoutView="0" workbookViewId="0" topLeftCell="B1">
      <selection activeCell="I40" sqref="I40"/>
    </sheetView>
  </sheetViews>
  <sheetFormatPr defaultColWidth="9.140625" defaultRowHeight="12.75"/>
  <cols>
    <col min="1" max="1" width="13.7109375" style="198" customWidth="1"/>
    <col min="2" max="2" width="12.7109375" style="198" customWidth="1"/>
    <col min="3" max="3" width="79.7109375" style="198" customWidth="1"/>
    <col min="4" max="4" width="15.7109375" style="198" customWidth="1"/>
    <col min="5" max="6" width="15.8515625" style="198" customWidth="1"/>
    <col min="7" max="7" width="13.28125" style="198" customWidth="1"/>
    <col min="8" max="8" width="9.140625" style="198" customWidth="1"/>
    <col min="9" max="9" width="10.140625" style="198" bestFit="1" customWidth="1"/>
    <col min="10" max="16384" width="9.140625" style="198" customWidth="1"/>
  </cols>
  <sheetData>
    <row r="1" spans="1:7" ht="21" customHeight="1">
      <c r="A1" s="44" t="s">
        <v>363</v>
      </c>
      <c r="B1" s="45"/>
      <c r="C1" s="195"/>
      <c r="D1" s="196"/>
      <c r="E1" s="197"/>
      <c r="F1" s="197"/>
      <c r="G1" s="197"/>
    </row>
    <row r="2" spans="1:5" ht="15.75" customHeight="1">
      <c r="A2" s="44"/>
      <c r="B2" s="45"/>
      <c r="C2" s="199"/>
      <c r="E2" s="200"/>
    </row>
    <row r="3" spans="1:7" s="205" customFormat="1" ht="24" customHeight="1">
      <c r="A3" s="201" t="s">
        <v>364</v>
      </c>
      <c r="B3" s="201"/>
      <c r="C3" s="201"/>
      <c r="D3" s="202"/>
      <c r="E3" s="203"/>
      <c r="F3" s="204"/>
      <c r="G3" s="204"/>
    </row>
    <row r="4" spans="4:7" s="188" customFormat="1" ht="15.75" customHeight="1" thickBot="1">
      <c r="D4" s="206"/>
      <c r="E4" s="207"/>
      <c r="F4" s="204" t="s">
        <v>4</v>
      </c>
      <c r="G4" s="206"/>
    </row>
    <row r="5" spans="1:7" s="188" customFormat="1" ht="15.75" customHeight="1">
      <c r="A5" s="208" t="s">
        <v>27</v>
      </c>
      <c r="B5" s="209" t="s">
        <v>28</v>
      </c>
      <c r="C5" s="208" t="s">
        <v>30</v>
      </c>
      <c r="D5" s="208" t="s">
        <v>31</v>
      </c>
      <c r="E5" s="208" t="s">
        <v>31</v>
      </c>
      <c r="F5" s="53" t="s">
        <v>8</v>
      </c>
      <c r="G5" s="208" t="s">
        <v>365</v>
      </c>
    </row>
    <row r="6" spans="1:7" s="188" customFormat="1" ht="15.75" customHeight="1" thickBot="1">
      <c r="A6" s="210"/>
      <c r="B6" s="211"/>
      <c r="C6" s="212"/>
      <c r="D6" s="213" t="s">
        <v>33</v>
      </c>
      <c r="E6" s="213" t="s">
        <v>34</v>
      </c>
      <c r="F6" s="57" t="s">
        <v>35</v>
      </c>
      <c r="G6" s="213" t="s">
        <v>366</v>
      </c>
    </row>
    <row r="7" spans="1:7" s="188" customFormat="1" ht="16.5" customHeight="1" thickTop="1">
      <c r="A7" s="214">
        <v>10</v>
      </c>
      <c r="B7" s="215"/>
      <c r="C7" s="216" t="s">
        <v>367</v>
      </c>
      <c r="D7" s="217"/>
      <c r="E7" s="218"/>
      <c r="F7" s="219"/>
      <c r="G7" s="217"/>
    </row>
    <row r="8" spans="1:7" s="188" customFormat="1" ht="15" customHeight="1">
      <c r="A8" s="142"/>
      <c r="B8" s="220"/>
      <c r="C8" s="142" t="s">
        <v>368</v>
      </c>
      <c r="D8" s="146"/>
      <c r="E8" s="147"/>
      <c r="F8" s="145"/>
      <c r="G8" s="146"/>
    </row>
    <row r="9" spans="1:7" s="188" customFormat="1" ht="15" customHeight="1">
      <c r="A9" s="142"/>
      <c r="B9" s="221">
        <v>2143</v>
      </c>
      <c r="C9" s="89" t="s">
        <v>369</v>
      </c>
      <c r="D9" s="146">
        <v>2860</v>
      </c>
      <c r="E9" s="147">
        <v>1864.1</v>
      </c>
      <c r="F9" s="145">
        <v>1853.5</v>
      </c>
      <c r="G9" s="146">
        <f>(F9/E9)*100</f>
        <v>99.43136097848829</v>
      </c>
    </row>
    <row r="10" spans="1:7" s="188" customFormat="1" ht="15">
      <c r="A10" s="89"/>
      <c r="B10" s="221">
        <v>3111</v>
      </c>
      <c r="C10" s="89" t="s">
        <v>370</v>
      </c>
      <c r="D10" s="222">
        <v>7600</v>
      </c>
      <c r="E10" s="223">
        <v>4027.2</v>
      </c>
      <c r="F10" s="224">
        <v>4027.2</v>
      </c>
      <c r="G10" s="146">
        <f aca="true" t="shared" si="0" ref="G10:G31">(F10/E10)*100</f>
        <v>100</v>
      </c>
    </row>
    <row r="11" spans="1:7" s="188" customFormat="1" ht="15">
      <c r="A11" s="89"/>
      <c r="B11" s="221">
        <v>3113</v>
      </c>
      <c r="C11" s="89" t="s">
        <v>371</v>
      </c>
      <c r="D11" s="222">
        <v>29150</v>
      </c>
      <c r="E11" s="223">
        <v>14849.9</v>
      </c>
      <c r="F11" s="224">
        <v>14849.9</v>
      </c>
      <c r="G11" s="146">
        <f t="shared" si="0"/>
        <v>100</v>
      </c>
    </row>
    <row r="12" spans="1:7" s="188" customFormat="1" ht="15" hidden="1">
      <c r="A12" s="89"/>
      <c r="B12" s="221">
        <v>3114</v>
      </c>
      <c r="C12" s="89" t="s">
        <v>372</v>
      </c>
      <c r="D12" s="222"/>
      <c r="E12" s="223"/>
      <c r="F12" s="224"/>
      <c r="G12" s="146" t="e">
        <f t="shared" si="0"/>
        <v>#DIV/0!</v>
      </c>
    </row>
    <row r="13" spans="1:7" s="188" customFormat="1" ht="15" hidden="1">
      <c r="A13" s="89"/>
      <c r="B13" s="221">
        <v>3122</v>
      </c>
      <c r="C13" s="89" t="s">
        <v>373</v>
      </c>
      <c r="D13" s="222"/>
      <c r="E13" s="223"/>
      <c r="F13" s="224"/>
      <c r="G13" s="146" t="e">
        <f t="shared" si="0"/>
        <v>#DIV/0!</v>
      </c>
    </row>
    <row r="14" spans="1:7" s="188" customFormat="1" ht="15">
      <c r="A14" s="89"/>
      <c r="B14" s="221">
        <v>3231</v>
      </c>
      <c r="C14" s="89" t="s">
        <v>374</v>
      </c>
      <c r="D14" s="222">
        <v>600</v>
      </c>
      <c r="E14" s="223">
        <v>300</v>
      </c>
      <c r="F14" s="224">
        <v>300</v>
      </c>
      <c r="G14" s="146">
        <f t="shared" si="0"/>
        <v>100</v>
      </c>
    </row>
    <row r="15" spans="1:7" s="188" customFormat="1" ht="15">
      <c r="A15" s="89"/>
      <c r="B15" s="221">
        <v>3313</v>
      </c>
      <c r="C15" s="89" t="s">
        <v>375</v>
      </c>
      <c r="D15" s="146">
        <v>1400</v>
      </c>
      <c r="E15" s="147">
        <v>872.6</v>
      </c>
      <c r="F15" s="145">
        <v>872.5</v>
      </c>
      <c r="G15" s="146">
        <f t="shared" si="0"/>
        <v>99.98853999541599</v>
      </c>
    </row>
    <row r="16" spans="1:7" s="188" customFormat="1" ht="15" customHeight="1" hidden="1">
      <c r="A16" s="89"/>
      <c r="B16" s="221">
        <v>3314</v>
      </c>
      <c r="C16" s="89" t="s">
        <v>376</v>
      </c>
      <c r="D16" s="146"/>
      <c r="E16" s="147"/>
      <c r="F16" s="145"/>
      <c r="G16" s="146" t="e">
        <f t="shared" si="0"/>
        <v>#DIV/0!</v>
      </c>
    </row>
    <row r="17" spans="1:7" s="188" customFormat="1" ht="15">
      <c r="A17" s="89"/>
      <c r="B17" s="221">
        <v>3314</v>
      </c>
      <c r="C17" s="89" t="s">
        <v>377</v>
      </c>
      <c r="D17" s="146">
        <v>7280</v>
      </c>
      <c r="E17" s="147">
        <v>4388</v>
      </c>
      <c r="F17" s="145">
        <v>4388</v>
      </c>
      <c r="G17" s="146">
        <f t="shared" si="0"/>
        <v>100</v>
      </c>
    </row>
    <row r="18" spans="1:7" s="188" customFormat="1" ht="13.5" customHeight="1" hidden="1">
      <c r="A18" s="89"/>
      <c r="B18" s="221">
        <v>3315</v>
      </c>
      <c r="C18" s="89" t="s">
        <v>378</v>
      </c>
      <c r="D18" s="146"/>
      <c r="E18" s="147"/>
      <c r="F18" s="145"/>
      <c r="G18" s="146" t="e">
        <f t="shared" si="0"/>
        <v>#DIV/0!</v>
      </c>
    </row>
    <row r="19" spans="1:7" s="188" customFormat="1" ht="15">
      <c r="A19" s="89"/>
      <c r="B19" s="221">
        <v>3315</v>
      </c>
      <c r="C19" s="89" t="s">
        <v>379</v>
      </c>
      <c r="D19" s="146">
        <v>6720</v>
      </c>
      <c r="E19" s="147">
        <v>4455</v>
      </c>
      <c r="F19" s="145">
        <v>4455</v>
      </c>
      <c r="G19" s="146">
        <f t="shared" si="0"/>
        <v>100</v>
      </c>
    </row>
    <row r="20" spans="1:7" s="188" customFormat="1" ht="15">
      <c r="A20" s="89"/>
      <c r="B20" s="221">
        <v>3319</v>
      </c>
      <c r="C20" s="89" t="s">
        <v>380</v>
      </c>
      <c r="D20" s="146">
        <v>900</v>
      </c>
      <c r="E20" s="147">
        <v>299.1</v>
      </c>
      <c r="F20" s="145">
        <v>298.5</v>
      </c>
      <c r="G20" s="146">
        <f t="shared" si="0"/>
        <v>99.79939819458374</v>
      </c>
    </row>
    <row r="21" spans="1:7" s="188" customFormat="1" ht="15">
      <c r="A21" s="89"/>
      <c r="B21" s="221">
        <v>3322</v>
      </c>
      <c r="C21" s="89" t="s">
        <v>381</v>
      </c>
      <c r="D21" s="146">
        <v>50</v>
      </c>
      <c r="E21" s="147">
        <v>0</v>
      </c>
      <c r="F21" s="145">
        <v>0</v>
      </c>
      <c r="G21" s="146" t="e">
        <f t="shared" si="0"/>
        <v>#DIV/0!</v>
      </c>
    </row>
    <row r="22" spans="1:7" s="188" customFormat="1" ht="15">
      <c r="A22" s="89"/>
      <c r="B22" s="221">
        <v>3326</v>
      </c>
      <c r="C22" s="89" t="s">
        <v>382</v>
      </c>
      <c r="D22" s="146">
        <v>20</v>
      </c>
      <c r="E22" s="147">
        <v>18.7</v>
      </c>
      <c r="F22" s="145">
        <v>18.6</v>
      </c>
      <c r="G22" s="146">
        <f t="shared" si="0"/>
        <v>99.46524064171123</v>
      </c>
    </row>
    <row r="23" spans="1:7" s="188" customFormat="1" ht="15">
      <c r="A23" s="89"/>
      <c r="B23" s="221">
        <v>3330</v>
      </c>
      <c r="C23" s="89" t="s">
        <v>383</v>
      </c>
      <c r="D23" s="146">
        <v>150</v>
      </c>
      <c r="E23" s="147">
        <v>5</v>
      </c>
      <c r="F23" s="145">
        <v>5</v>
      </c>
      <c r="G23" s="146">
        <f t="shared" si="0"/>
        <v>100</v>
      </c>
    </row>
    <row r="24" spans="1:7" s="188" customFormat="1" ht="15">
      <c r="A24" s="89"/>
      <c r="B24" s="221">
        <v>3392</v>
      </c>
      <c r="C24" s="89" t="s">
        <v>384</v>
      </c>
      <c r="D24" s="146">
        <v>800</v>
      </c>
      <c r="E24" s="147">
        <v>490</v>
      </c>
      <c r="F24" s="145">
        <v>489.4</v>
      </c>
      <c r="G24" s="146">
        <f t="shared" si="0"/>
        <v>99.87755102040816</v>
      </c>
    </row>
    <row r="25" spans="1:7" s="188" customFormat="1" ht="15">
      <c r="A25" s="89"/>
      <c r="B25" s="221">
        <v>3399</v>
      </c>
      <c r="C25" s="89" t="s">
        <v>385</v>
      </c>
      <c r="D25" s="146">
        <v>1750</v>
      </c>
      <c r="E25" s="147">
        <v>557.1</v>
      </c>
      <c r="F25" s="145">
        <v>488.9</v>
      </c>
      <c r="G25" s="146">
        <f t="shared" si="0"/>
        <v>87.75803266917967</v>
      </c>
    </row>
    <row r="26" spans="1:7" s="188" customFormat="1" ht="15">
      <c r="A26" s="89"/>
      <c r="B26" s="221">
        <v>3412</v>
      </c>
      <c r="C26" s="89" t="s">
        <v>386</v>
      </c>
      <c r="D26" s="146">
        <f>24707+0</f>
        <v>24707</v>
      </c>
      <c r="E26" s="147">
        <f>14526.5+60.5</f>
        <v>14587</v>
      </c>
      <c r="F26" s="145">
        <f>14526.4+60.5</f>
        <v>14586.9</v>
      </c>
      <c r="G26" s="146">
        <f t="shared" si="0"/>
        <v>99.99931445807911</v>
      </c>
    </row>
    <row r="27" spans="1:7" s="188" customFormat="1" ht="15">
      <c r="A27" s="89"/>
      <c r="B27" s="221">
        <v>3412</v>
      </c>
      <c r="C27" s="89" t="s">
        <v>387</v>
      </c>
      <c r="D27" s="146">
        <f>27207-24707</f>
        <v>2500</v>
      </c>
      <c r="E27" s="147">
        <f>16794.5-14526.5-60.5</f>
        <v>2207.5</v>
      </c>
      <c r="F27" s="145">
        <f>16794.2-60.5-14526.4</f>
        <v>2207.300000000001</v>
      </c>
      <c r="G27" s="146">
        <f t="shared" si="0"/>
        <v>99.99093997735</v>
      </c>
    </row>
    <row r="28" spans="1:7" s="188" customFormat="1" ht="15">
      <c r="A28" s="89"/>
      <c r="B28" s="221">
        <v>3419</v>
      </c>
      <c r="C28" s="89" t="s">
        <v>388</v>
      </c>
      <c r="D28" s="222">
        <v>1600</v>
      </c>
      <c r="E28" s="223">
        <v>90.2</v>
      </c>
      <c r="F28" s="224">
        <v>80.2</v>
      </c>
      <c r="G28" s="146">
        <f t="shared" si="0"/>
        <v>88.91352549889136</v>
      </c>
    </row>
    <row r="29" spans="1:7" s="188" customFormat="1" ht="15">
      <c r="A29" s="89"/>
      <c r="B29" s="221">
        <v>3421</v>
      </c>
      <c r="C29" s="89" t="s">
        <v>389</v>
      </c>
      <c r="D29" s="222">
        <v>5300</v>
      </c>
      <c r="E29" s="223">
        <v>4836</v>
      </c>
      <c r="F29" s="224">
        <v>4835.7</v>
      </c>
      <c r="G29" s="146">
        <f t="shared" si="0"/>
        <v>99.9937965260546</v>
      </c>
    </row>
    <row r="30" spans="1:7" s="188" customFormat="1" ht="15">
      <c r="A30" s="89"/>
      <c r="B30" s="221">
        <v>3429</v>
      </c>
      <c r="C30" s="89" t="s">
        <v>390</v>
      </c>
      <c r="D30" s="222">
        <v>1500</v>
      </c>
      <c r="E30" s="223">
        <v>1598.5</v>
      </c>
      <c r="F30" s="224">
        <v>1553.8</v>
      </c>
      <c r="G30" s="146">
        <f t="shared" si="0"/>
        <v>97.20362840162652</v>
      </c>
    </row>
    <row r="31" spans="1:7" s="188" customFormat="1" ht="15">
      <c r="A31" s="89"/>
      <c r="B31" s="221">
        <v>6223</v>
      </c>
      <c r="C31" s="89" t="s">
        <v>391</v>
      </c>
      <c r="D31" s="146">
        <v>150</v>
      </c>
      <c r="E31" s="147">
        <v>15</v>
      </c>
      <c r="F31" s="145">
        <v>15</v>
      </c>
      <c r="G31" s="146">
        <f t="shared" si="0"/>
        <v>100</v>
      </c>
    </row>
    <row r="32" spans="1:7" s="188" customFormat="1" ht="15" hidden="1">
      <c r="A32" s="89"/>
      <c r="B32" s="221">
        <v>6402</v>
      </c>
      <c r="C32" s="89" t="s">
        <v>392</v>
      </c>
      <c r="D32" s="146"/>
      <c r="E32" s="147"/>
      <c r="F32" s="145"/>
      <c r="G32" s="146" t="e">
        <f>(#REF!/E32)*100</f>
        <v>#REF!</v>
      </c>
    </row>
    <row r="33" spans="1:7" s="188" customFormat="1" ht="15" hidden="1">
      <c r="A33" s="89"/>
      <c r="B33" s="221">
        <v>6409</v>
      </c>
      <c r="C33" s="89" t="s">
        <v>393</v>
      </c>
      <c r="D33" s="146"/>
      <c r="E33" s="147"/>
      <c r="F33" s="145"/>
      <c r="G33" s="146" t="e">
        <f>(#REF!/E33)*100</f>
        <v>#REF!</v>
      </c>
    </row>
    <row r="34" spans="1:7" s="188" customFormat="1" ht="14.25" customHeight="1" thickBot="1">
      <c r="A34" s="225"/>
      <c r="B34" s="226"/>
      <c r="C34" s="227"/>
      <c r="D34" s="228"/>
      <c r="E34" s="229"/>
      <c r="F34" s="230"/>
      <c r="G34" s="228"/>
    </row>
    <row r="35" spans="1:7" s="188" customFormat="1" ht="18.75" customHeight="1" thickBot="1" thickTop="1">
      <c r="A35" s="231"/>
      <c r="B35" s="232"/>
      <c r="C35" s="233" t="s">
        <v>394</v>
      </c>
      <c r="D35" s="234">
        <f>SUM(D9:D34)</f>
        <v>95037</v>
      </c>
      <c r="E35" s="235">
        <f>SUM(E9:E34)</f>
        <v>55460.899999999994</v>
      </c>
      <c r="F35" s="236">
        <f>SUM(F9:F34)</f>
        <v>55325.4</v>
      </c>
      <c r="G35" s="234">
        <f>(F35/E35)*100</f>
        <v>99.75568373394592</v>
      </c>
    </row>
    <row r="36" spans="1:7" s="188" customFormat="1" ht="15.75" customHeight="1">
      <c r="A36" s="187"/>
      <c r="B36" s="190"/>
      <c r="C36" s="237"/>
      <c r="D36" s="238"/>
      <c r="E36" s="238"/>
      <c r="F36" s="238"/>
      <c r="G36" s="238"/>
    </row>
    <row r="37" spans="1:7" s="188" customFormat="1" ht="18.75" customHeight="1" hidden="1">
      <c r="A37" s="187"/>
      <c r="B37" s="190"/>
      <c r="C37" s="237"/>
      <c r="D37" s="238"/>
      <c r="E37" s="238"/>
      <c r="F37" s="238"/>
      <c r="G37" s="238"/>
    </row>
    <row r="38" spans="1:7" s="188" customFormat="1" ht="18.75" customHeight="1" hidden="1">
      <c r="A38" s="187"/>
      <c r="B38" s="190"/>
      <c r="C38" s="237"/>
      <c r="D38" s="238"/>
      <c r="E38" s="238"/>
      <c r="F38" s="238"/>
      <c r="G38" s="238"/>
    </row>
    <row r="39" spans="1:7" s="188" customFormat="1" ht="15.75" customHeight="1">
      <c r="A39" s="187"/>
      <c r="B39" s="190"/>
      <c r="C39" s="237"/>
      <c r="D39" s="238"/>
      <c r="E39" s="238"/>
      <c r="F39" s="238"/>
      <c r="G39" s="238"/>
    </row>
    <row r="40" spans="1:7" s="188" customFormat="1" ht="15.75" customHeight="1">
      <c r="A40" s="187"/>
      <c r="B40" s="190"/>
      <c r="C40" s="237"/>
      <c r="D40" s="239"/>
      <c r="E40" s="239"/>
      <c r="F40" s="239"/>
      <c r="G40" s="239"/>
    </row>
    <row r="41" spans="1:7" s="188" customFormat="1" ht="12.75" customHeight="1" hidden="1">
      <c r="A41" s="187"/>
      <c r="B41" s="190"/>
      <c r="C41" s="237"/>
      <c r="D41" s="239"/>
      <c r="E41" s="239"/>
      <c r="F41" s="239"/>
      <c r="G41" s="239"/>
    </row>
    <row r="42" spans="1:7" s="188" customFormat="1" ht="12.75" customHeight="1" hidden="1">
      <c r="A42" s="187"/>
      <c r="B42" s="190"/>
      <c r="C42" s="237"/>
      <c r="D42" s="239"/>
      <c r="E42" s="239"/>
      <c r="F42" s="239"/>
      <c r="G42" s="239"/>
    </row>
    <row r="43" s="188" customFormat="1" ht="15.75" customHeight="1" thickBot="1">
      <c r="B43" s="240"/>
    </row>
    <row r="44" spans="1:7" s="188" customFormat="1" ht="15.75">
      <c r="A44" s="208" t="s">
        <v>27</v>
      </c>
      <c r="B44" s="209" t="s">
        <v>28</v>
      </c>
      <c r="C44" s="208" t="s">
        <v>30</v>
      </c>
      <c r="D44" s="208" t="s">
        <v>31</v>
      </c>
      <c r="E44" s="208" t="s">
        <v>31</v>
      </c>
      <c r="F44" s="53" t="s">
        <v>8</v>
      </c>
      <c r="G44" s="208" t="s">
        <v>365</v>
      </c>
    </row>
    <row r="45" spans="1:7" s="188" customFormat="1" ht="15.75" customHeight="1" thickBot="1">
      <c r="A45" s="210"/>
      <c r="B45" s="211"/>
      <c r="C45" s="212"/>
      <c r="D45" s="213" t="s">
        <v>33</v>
      </c>
      <c r="E45" s="213" t="s">
        <v>34</v>
      </c>
      <c r="F45" s="57" t="s">
        <v>35</v>
      </c>
      <c r="G45" s="213" t="s">
        <v>366</v>
      </c>
    </row>
    <row r="46" spans="1:7" s="188" customFormat="1" ht="16.5" customHeight="1" thickTop="1">
      <c r="A46" s="214">
        <v>20</v>
      </c>
      <c r="B46" s="215"/>
      <c r="C46" s="59" t="s">
        <v>395</v>
      </c>
      <c r="D46" s="119"/>
      <c r="E46" s="117"/>
      <c r="F46" s="118"/>
      <c r="G46" s="119"/>
    </row>
    <row r="47" spans="1:7" s="188" customFormat="1" ht="16.5" customHeight="1">
      <c r="A47" s="214"/>
      <c r="B47" s="215"/>
      <c r="C47" s="59"/>
      <c r="D47" s="119"/>
      <c r="E47" s="117"/>
      <c r="F47" s="118"/>
      <c r="G47" s="119"/>
    </row>
    <row r="48" spans="1:7" s="188" customFormat="1" ht="15" customHeight="1">
      <c r="A48" s="142"/>
      <c r="B48" s="220"/>
      <c r="C48" s="59" t="s">
        <v>396</v>
      </c>
      <c r="D48" s="146"/>
      <c r="E48" s="147"/>
      <c r="F48" s="145"/>
      <c r="G48" s="146"/>
    </row>
    <row r="49" spans="1:7" s="188" customFormat="1" ht="15">
      <c r="A49" s="89"/>
      <c r="B49" s="221">
        <v>2143</v>
      </c>
      <c r="C49" s="148" t="s">
        <v>397</v>
      </c>
      <c r="D49" s="69">
        <v>0</v>
      </c>
      <c r="E49" s="65">
        <v>1403.9</v>
      </c>
      <c r="F49" s="66">
        <v>97.4</v>
      </c>
      <c r="G49" s="146">
        <f aca="true" t="shared" si="1" ref="G49:G92">(F49/E49)*100</f>
        <v>6.93781608376665</v>
      </c>
    </row>
    <row r="50" spans="1:7" s="188" customFormat="1" ht="15">
      <c r="A50" s="89"/>
      <c r="B50" s="221">
        <v>2212</v>
      </c>
      <c r="C50" s="148" t="s">
        <v>398</v>
      </c>
      <c r="D50" s="69">
        <v>13455</v>
      </c>
      <c r="E50" s="65">
        <v>16559</v>
      </c>
      <c r="F50" s="66">
        <v>12177.4</v>
      </c>
      <c r="G50" s="146">
        <f t="shared" si="1"/>
        <v>73.53946494353524</v>
      </c>
    </row>
    <row r="51" spans="1:7" s="188" customFormat="1" ht="15" customHeight="1">
      <c r="A51" s="89"/>
      <c r="B51" s="221">
        <v>2219</v>
      </c>
      <c r="C51" s="148" t="s">
        <v>399</v>
      </c>
      <c r="D51" s="69">
        <v>26323</v>
      </c>
      <c r="E51" s="65">
        <v>40902.1</v>
      </c>
      <c r="F51" s="66">
        <v>26784.1</v>
      </c>
      <c r="G51" s="146">
        <f t="shared" si="1"/>
        <v>65.48343483586417</v>
      </c>
    </row>
    <row r="52" spans="1:7" s="188" customFormat="1" ht="15">
      <c r="A52" s="89"/>
      <c r="B52" s="221">
        <v>2221</v>
      </c>
      <c r="C52" s="148" t="s">
        <v>400</v>
      </c>
      <c r="D52" s="69">
        <v>100</v>
      </c>
      <c r="E52" s="65">
        <v>102.9</v>
      </c>
      <c r="F52" s="66">
        <v>41.6</v>
      </c>
      <c r="G52" s="146">
        <f t="shared" si="1"/>
        <v>40.42759961127308</v>
      </c>
    </row>
    <row r="53" spans="1:7" s="188" customFormat="1" ht="15">
      <c r="A53" s="89"/>
      <c r="B53" s="221">
        <v>2229</v>
      </c>
      <c r="C53" s="148" t="s">
        <v>401</v>
      </c>
      <c r="D53" s="69">
        <v>400</v>
      </c>
      <c r="E53" s="65">
        <v>0</v>
      </c>
      <c r="F53" s="66">
        <v>0</v>
      </c>
      <c r="G53" s="146" t="e">
        <f t="shared" si="1"/>
        <v>#DIV/0!</v>
      </c>
    </row>
    <row r="54" spans="1:7" s="188" customFormat="1" ht="15" hidden="1">
      <c r="A54" s="89"/>
      <c r="B54" s="221">
        <v>2241</v>
      </c>
      <c r="C54" s="148" t="s">
        <v>402</v>
      </c>
      <c r="D54" s="69"/>
      <c r="E54" s="65"/>
      <c r="F54" s="66"/>
      <c r="G54" s="146" t="e">
        <f t="shared" si="1"/>
        <v>#DIV/0!</v>
      </c>
    </row>
    <row r="55" spans="1:7" s="193" customFormat="1" ht="15.75" hidden="1">
      <c r="A55" s="89"/>
      <c r="B55" s="221">
        <v>2249</v>
      </c>
      <c r="C55" s="148" t="s">
        <v>403</v>
      </c>
      <c r="D55" s="146">
        <f>727-727</f>
        <v>0</v>
      </c>
      <c r="E55" s="147">
        <v>0</v>
      </c>
      <c r="F55" s="145"/>
      <c r="G55" s="146" t="e">
        <f t="shared" si="1"/>
        <v>#DIV/0!</v>
      </c>
    </row>
    <row r="56" spans="1:7" s="188" customFormat="1" ht="15">
      <c r="A56" s="89"/>
      <c r="B56" s="221">
        <v>2310</v>
      </c>
      <c r="C56" s="148" t="s">
        <v>404</v>
      </c>
      <c r="D56" s="69">
        <v>0</v>
      </c>
      <c r="E56" s="65">
        <v>7.2</v>
      </c>
      <c r="F56" s="66">
        <v>7.2</v>
      </c>
      <c r="G56" s="146">
        <f t="shared" si="1"/>
        <v>100</v>
      </c>
    </row>
    <row r="57" spans="1:7" s="188" customFormat="1" ht="15">
      <c r="A57" s="89"/>
      <c r="B57" s="221">
        <v>2321</v>
      </c>
      <c r="C57" s="148" t="s">
        <v>405</v>
      </c>
      <c r="D57" s="69">
        <v>50</v>
      </c>
      <c r="E57" s="65">
        <v>299</v>
      </c>
      <c r="F57" s="66">
        <v>298.9</v>
      </c>
      <c r="G57" s="146">
        <f t="shared" si="1"/>
        <v>99.96655518394648</v>
      </c>
    </row>
    <row r="58" spans="1:7" s="193" customFormat="1" ht="15.75">
      <c r="A58" s="89"/>
      <c r="B58" s="221">
        <v>2331</v>
      </c>
      <c r="C58" s="148" t="s">
        <v>406</v>
      </c>
      <c r="D58" s="146">
        <v>1</v>
      </c>
      <c r="E58" s="147">
        <v>1</v>
      </c>
      <c r="F58" s="145">
        <v>0</v>
      </c>
      <c r="G58" s="146">
        <f t="shared" si="1"/>
        <v>0</v>
      </c>
    </row>
    <row r="59" spans="1:7" s="188" customFormat="1" ht="15">
      <c r="A59" s="89"/>
      <c r="B59" s="221">
        <v>3111</v>
      </c>
      <c r="C59" s="241" t="s">
        <v>407</v>
      </c>
      <c r="D59" s="69">
        <v>1594</v>
      </c>
      <c r="E59" s="65">
        <v>2011.6</v>
      </c>
      <c r="F59" s="62">
        <v>1889.1</v>
      </c>
      <c r="G59" s="146">
        <f t="shared" si="1"/>
        <v>93.91032014316961</v>
      </c>
    </row>
    <row r="60" spans="1:7" s="188" customFormat="1" ht="15">
      <c r="A60" s="89"/>
      <c r="B60" s="221">
        <v>3113</v>
      </c>
      <c r="C60" s="241" t="s">
        <v>408</v>
      </c>
      <c r="D60" s="69">
        <v>3900</v>
      </c>
      <c r="E60" s="65">
        <v>4808.7</v>
      </c>
      <c r="F60" s="62">
        <v>4285.8</v>
      </c>
      <c r="G60" s="146">
        <f t="shared" si="1"/>
        <v>89.1259591989519</v>
      </c>
    </row>
    <row r="61" spans="1:7" s="193" customFormat="1" ht="15.75">
      <c r="A61" s="89"/>
      <c r="B61" s="221">
        <v>3231</v>
      </c>
      <c r="C61" s="148" t="s">
        <v>409</v>
      </c>
      <c r="D61" s="146">
        <v>950</v>
      </c>
      <c r="E61" s="147">
        <v>1550.4</v>
      </c>
      <c r="F61" s="145">
        <v>947.9</v>
      </c>
      <c r="G61" s="146">
        <f t="shared" si="1"/>
        <v>61.1390608875129</v>
      </c>
    </row>
    <row r="62" spans="1:7" s="193" customFormat="1" ht="15.75" hidden="1">
      <c r="A62" s="89"/>
      <c r="B62" s="221">
        <v>3313</v>
      </c>
      <c r="C62" s="148" t="s">
        <v>410</v>
      </c>
      <c r="D62" s="146">
        <v>0</v>
      </c>
      <c r="E62" s="147">
        <v>0</v>
      </c>
      <c r="F62" s="145"/>
      <c r="G62" s="146" t="e">
        <f t="shared" si="1"/>
        <v>#DIV/0!</v>
      </c>
    </row>
    <row r="63" spans="1:7" s="188" customFormat="1" ht="15">
      <c r="A63" s="92"/>
      <c r="B63" s="221">
        <v>3314</v>
      </c>
      <c r="C63" s="241" t="s">
        <v>411</v>
      </c>
      <c r="D63" s="115">
        <v>0</v>
      </c>
      <c r="E63" s="61">
        <v>92.8</v>
      </c>
      <c r="F63" s="62">
        <v>54.2</v>
      </c>
      <c r="G63" s="146">
        <f t="shared" si="1"/>
        <v>58.4051724137931</v>
      </c>
    </row>
    <row r="64" spans="1:7" s="193" customFormat="1" ht="15.75">
      <c r="A64" s="89"/>
      <c r="B64" s="221">
        <v>3319</v>
      </c>
      <c r="C64" s="241" t="s">
        <v>412</v>
      </c>
      <c r="D64" s="146">
        <v>0</v>
      </c>
      <c r="E64" s="147">
        <v>59.7</v>
      </c>
      <c r="F64" s="66">
        <v>59.7</v>
      </c>
      <c r="G64" s="146">
        <f t="shared" si="1"/>
        <v>100</v>
      </c>
    </row>
    <row r="65" spans="1:7" s="188" customFormat="1" ht="15">
      <c r="A65" s="89"/>
      <c r="B65" s="221">
        <v>3322</v>
      </c>
      <c r="C65" s="241" t="s">
        <v>413</v>
      </c>
      <c r="D65" s="69">
        <v>0</v>
      </c>
      <c r="E65" s="65">
        <v>265.6</v>
      </c>
      <c r="F65" s="66">
        <v>206.9</v>
      </c>
      <c r="G65" s="146">
        <f t="shared" si="1"/>
        <v>77.89909638554217</v>
      </c>
    </row>
    <row r="66" spans="1:7" s="188" customFormat="1" ht="15">
      <c r="A66" s="89"/>
      <c r="B66" s="221">
        <v>3326</v>
      </c>
      <c r="C66" s="241" t="s">
        <v>414</v>
      </c>
      <c r="D66" s="69">
        <v>0</v>
      </c>
      <c r="E66" s="65">
        <v>46.7</v>
      </c>
      <c r="F66" s="66">
        <v>40.1</v>
      </c>
      <c r="G66" s="146">
        <f t="shared" si="1"/>
        <v>85.86723768736616</v>
      </c>
    </row>
    <row r="67" spans="1:7" s="193" customFormat="1" ht="15.75" hidden="1">
      <c r="A67" s="89"/>
      <c r="B67" s="221">
        <v>3399</v>
      </c>
      <c r="C67" s="148" t="s">
        <v>412</v>
      </c>
      <c r="D67" s="146">
        <v>0</v>
      </c>
      <c r="E67" s="147">
        <v>0</v>
      </c>
      <c r="F67" s="145"/>
      <c r="G67" s="146" t="e">
        <f t="shared" si="1"/>
        <v>#DIV/0!</v>
      </c>
    </row>
    <row r="68" spans="1:7" s="188" customFormat="1" ht="15">
      <c r="A68" s="89"/>
      <c r="B68" s="221">
        <v>3412</v>
      </c>
      <c r="C68" s="241" t="s">
        <v>415</v>
      </c>
      <c r="D68" s="69">
        <v>0</v>
      </c>
      <c r="E68" s="65">
        <v>1287.1</v>
      </c>
      <c r="F68" s="66">
        <v>201.9</v>
      </c>
      <c r="G68" s="146">
        <f t="shared" si="1"/>
        <v>15.686426851060526</v>
      </c>
    </row>
    <row r="69" spans="1:7" s="188" customFormat="1" ht="15">
      <c r="A69" s="89"/>
      <c r="B69" s="221">
        <v>3421</v>
      </c>
      <c r="C69" s="241" t="s">
        <v>416</v>
      </c>
      <c r="D69" s="69">
        <v>125</v>
      </c>
      <c r="E69" s="65">
        <v>690.4</v>
      </c>
      <c r="F69" s="66">
        <v>606.7</v>
      </c>
      <c r="G69" s="146">
        <f t="shared" si="1"/>
        <v>87.8765932792584</v>
      </c>
    </row>
    <row r="70" spans="1:7" s="188" customFormat="1" ht="15" hidden="1">
      <c r="A70" s="89"/>
      <c r="B70" s="221">
        <v>3612</v>
      </c>
      <c r="C70" s="241" t="s">
        <v>417</v>
      </c>
      <c r="D70" s="69"/>
      <c r="E70" s="65"/>
      <c r="F70" s="66"/>
      <c r="G70" s="146" t="e">
        <f t="shared" si="1"/>
        <v>#DIV/0!</v>
      </c>
    </row>
    <row r="71" spans="1:7" s="188" customFormat="1" ht="15">
      <c r="A71" s="89"/>
      <c r="B71" s="221">
        <v>3613</v>
      </c>
      <c r="C71" s="241" t="s">
        <v>418</v>
      </c>
      <c r="D71" s="69">
        <v>0</v>
      </c>
      <c r="E71" s="65">
        <v>1166.8</v>
      </c>
      <c r="F71" s="66">
        <v>0</v>
      </c>
      <c r="G71" s="146">
        <f t="shared" si="1"/>
        <v>0</v>
      </c>
    </row>
    <row r="72" spans="1:7" s="188" customFormat="1" ht="15">
      <c r="A72" s="89"/>
      <c r="B72" s="221">
        <v>3631</v>
      </c>
      <c r="C72" s="241" t="s">
        <v>419</v>
      </c>
      <c r="D72" s="69">
        <v>10100</v>
      </c>
      <c r="E72" s="65">
        <v>9972.9</v>
      </c>
      <c r="F72" s="66">
        <v>6744.4</v>
      </c>
      <c r="G72" s="146">
        <f t="shared" si="1"/>
        <v>67.62726990143288</v>
      </c>
    </row>
    <row r="73" spans="1:7" s="193" customFormat="1" ht="15.75">
      <c r="A73" s="89"/>
      <c r="B73" s="221">
        <v>3632</v>
      </c>
      <c r="C73" s="148" t="s">
        <v>420</v>
      </c>
      <c r="D73" s="146">
        <v>0</v>
      </c>
      <c r="E73" s="147">
        <v>858.2</v>
      </c>
      <c r="F73" s="145">
        <v>3</v>
      </c>
      <c r="G73" s="146">
        <f t="shared" si="1"/>
        <v>0.3495688650664181</v>
      </c>
    </row>
    <row r="74" spans="1:7" s="188" customFormat="1" ht="15">
      <c r="A74" s="89"/>
      <c r="B74" s="221">
        <v>3635</v>
      </c>
      <c r="C74" s="241" t="s">
        <v>421</v>
      </c>
      <c r="D74" s="69">
        <v>2717</v>
      </c>
      <c r="E74" s="65">
        <v>1634.1</v>
      </c>
      <c r="F74" s="66">
        <v>190.3</v>
      </c>
      <c r="G74" s="146">
        <f t="shared" si="1"/>
        <v>11.645554127654368</v>
      </c>
    </row>
    <row r="75" spans="1:7" s="193" customFormat="1" ht="15.75" hidden="1">
      <c r="A75" s="89"/>
      <c r="B75" s="221">
        <v>3639</v>
      </c>
      <c r="C75" s="148" t="s">
        <v>422</v>
      </c>
      <c r="D75" s="146"/>
      <c r="E75" s="147"/>
      <c r="F75" s="145"/>
      <c r="G75" s="146" t="e">
        <f t="shared" si="1"/>
        <v>#DIV/0!</v>
      </c>
    </row>
    <row r="76" spans="1:7" s="188" customFormat="1" ht="15">
      <c r="A76" s="89"/>
      <c r="B76" s="221">
        <v>3699</v>
      </c>
      <c r="C76" s="241" t="s">
        <v>423</v>
      </c>
      <c r="D76" s="115">
        <v>188</v>
      </c>
      <c r="E76" s="61">
        <v>214.1</v>
      </c>
      <c r="F76" s="62">
        <v>186.7</v>
      </c>
      <c r="G76" s="146">
        <f t="shared" si="1"/>
        <v>87.20224194301728</v>
      </c>
    </row>
    <row r="77" spans="1:7" s="188" customFormat="1" ht="15">
      <c r="A77" s="89"/>
      <c r="B77" s="221">
        <v>3722</v>
      </c>
      <c r="C77" s="241" t="s">
        <v>424</v>
      </c>
      <c r="D77" s="69">
        <v>20470</v>
      </c>
      <c r="E77" s="65">
        <v>20530</v>
      </c>
      <c r="F77" s="66">
        <v>18771.7</v>
      </c>
      <c r="G77" s="146">
        <f t="shared" si="1"/>
        <v>91.43546030199708</v>
      </c>
    </row>
    <row r="78" spans="1:7" s="193" customFormat="1" ht="15.75" hidden="1">
      <c r="A78" s="89"/>
      <c r="B78" s="221">
        <v>3726</v>
      </c>
      <c r="C78" s="148" t="s">
        <v>425</v>
      </c>
      <c r="D78" s="146"/>
      <c r="E78" s="147"/>
      <c r="F78" s="145"/>
      <c r="G78" s="146" t="e">
        <f t="shared" si="1"/>
        <v>#DIV/0!</v>
      </c>
    </row>
    <row r="79" spans="1:7" s="193" customFormat="1" ht="15.75">
      <c r="A79" s="89"/>
      <c r="B79" s="221">
        <v>3733</v>
      </c>
      <c r="C79" s="148" t="s">
        <v>426</v>
      </c>
      <c r="D79" s="146">
        <v>40</v>
      </c>
      <c r="E79" s="147">
        <v>40</v>
      </c>
      <c r="F79" s="145">
        <v>30.8</v>
      </c>
      <c r="G79" s="146">
        <f t="shared" si="1"/>
        <v>77</v>
      </c>
    </row>
    <row r="80" spans="1:7" s="193" customFormat="1" ht="15.75">
      <c r="A80" s="89"/>
      <c r="B80" s="221">
        <v>3744</v>
      </c>
      <c r="C80" s="148" t="s">
        <v>427</v>
      </c>
      <c r="D80" s="146">
        <v>390</v>
      </c>
      <c r="E80" s="147">
        <v>390</v>
      </c>
      <c r="F80" s="145">
        <v>13.5</v>
      </c>
      <c r="G80" s="146">
        <f t="shared" si="1"/>
        <v>3.4615384615384617</v>
      </c>
    </row>
    <row r="81" spans="1:7" s="193" customFormat="1" ht="15.75">
      <c r="A81" s="89"/>
      <c r="B81" s="221">
        <v>3745</v>
      </c>
      <c r="C81" s="148" t="s">
        <v>428</v>
      </c>
      <c r="D81" s="242">
        <v>20106</v>
      </c>
      <c r="E81" s="147">
        <v>18816.6</v>
      </c>
      <c r="F81" s="145">
        <v>16380.3</v>
      </c>
      <c r="G81" s="146">
        <f t="shared" si="1"/>
        <v>87.052389911036</v>
      </c>
    </row>
    <row r="82" spans="1:7" s="193" customFormat="1" ht="15.75">
      <c r="A82" s="89"/>
      <c r="B82" s="221">
        <v>4349</v>
      </c>
      <c r="C82" s="148" t="s">
        <v>429</v>
      </c>
      <c r="D82" s="115">
        <v>0</v>
      </c>
      <c r="E82" s="61">
        <v>1090</v>
      </c>
      <c r="F82" s="62">
        <v>1090</v>
      </c>
      <c r="G82" s="146">
        <f t="shared" si="1"/>
        <v>100</v>
      </c>
    </row>
    <row r="83" spans="1:7" s="193" customFormat="1" ht="15.75">
      <c r="A83" s="92"/>
      <c r="B83" s="221">
        <v>4357</v>
      </c>
      <c r="C83" s="241" t="s">
        <v>430</v>
      </c>
      <c r="D83" s="115">
        <f>500-500</f>
        <v>0</v>
      </c>
      <c r="E83" s="61">
        <v>966.4</v>
      </c>
      <c r="F83" s="66">
        <v>936.4</v>
      </c>
      <c r="G83" s="146">
        <f t="shared" si="1"/>
        <v>96.8956953642384</v>
      </c>
    </row>
    <row r="84" spans="1:7" s="193" customFormat="1" ht="15.75">
      <c r="A84" s="92"/>
      <c r="B84" s="221">
        <v>4374</v>
      </c>
      <c r="C84" s="241" t="s">
        <v>431</v>
      </c>
      <c r="D84" s="115">
        <v>0</v>
      </c>
      <c r="E84" s="61">
        <v>28.5</v>
      </c>
      <c r="F84" s="66">
        <v>0</v>
      </c>
      <c r="G84" s="146">
        <f t="shared" si="1"/>
        <v>0</v>
      </c>
    </row>
    <row r="85" spans="1:7" s="188" customFormat="1" ht="15">
      <c r="A85" s="92"/>
      <c r="B85" s="221">
        <v>5311</v>
      </c>
      <c r="C85" s="241" t="s">
        <v>432</v>
      </c>
      <c r="D85" s="115">
        <v>3571</v>
      </c>
      <c r="E85" s="61">
        <v>3901.3</v>
      </c>
      <c r="F85" s="66">
        <v>3901.1</v>
      </c>
      <c r="G85" s="146">
        <f t="shared" si="1"/>
        <v>99.99487350370389</v>
      </c>
    </row>
    <row r="86" spans="1:7" s="188" customFormat="1" ht="15" hidden="1">
      <c r="A86" s="92"/>
      <c r="B86" s="221">
        <v>6223</v>
      </c>
      <c r="C86" s="241" t="s">
        <v>433</v>
      </c>
      <c r="D86" s="115"/>
      <c r="E86" s="61"/>
      <c r="F86" s="62"/>
      <c r="G86" s="146" t="e">
        <f t="shared" si="1"/>
        <v>#DIV/0!</v>
      </c>
    </row>
    <row r="87" spans="1:7" s="188" customFormat="1" ht="15">
      <c r="A87" s="92"/>
      <c r="B87" s="221">
        <v>6171</v>
      </c>
      <c r="C87" s="241" t="s">
        <v>434</v>
      </c>
      <c r="D87" s="115">
        <v>2200</v>
      </c>
      <c r="E87" s="61">
        <v>3033.2</v>
      </c>
      <c r="F87" s="62">
        <v>2969.9</v>
      </c>
      <c r="G87" s="146">
        <f t="shared" si="1"/>
        <v>97.91309508110247</v>
      </c>
    </row>
    <row r="88" spans="1:7" s="188" customFormat="1" ht="15">
      <c r="A88" s="92"/>
      <c r="B88" s="221">
        <v>6399</v>
      </c>
      <c r="C88" s="241" t="s">
        <v>435</v>
      </c>
      <c r="D88" s="115">
        <v>0</v>
      </c>
      <c r="E88" s="61">
        <v>30</v>
      </c>
      <c r="F88" s="62">
        <v>30</v>
      </c>
      <c r="G88" s="146">
        <f t="shared" si="1"/>
        <v>100</v>
      </c>
    </row>
    <row r="89" spans="1:7" s="188" customFormat="1" ht="15">
      <c r="A89" s="92"/>
      <c r="B89" s="221">
        <v>6402</v>
      </c>
      <c r="C89" s="241" t="s">
        <v>436</v>
      </c>
      <c r="D89" s="115">
        <v>0</v>
      </c>
      <c r="E89" s="61">
        <v>5.6</v>
      </c>
      <c r="F89" s="62">
        <v>5.6</v>
      </c>
      <c r="G89" s="146">
        <f t="shared" si="1"/>
        <v>100</v>
      </c>
    </row>
    <row r="90" spans="1:7" s="188" customFormat="1" ht="15">
      <c r="A90" s="92">
        <v>6409</v>
      </c>
      <c r="B90" s="221">
        <v>6409</v>
      </c>
      <c r="C90" s="241" t="s">
        <v>437</v>
      </c>
      <c r="D90" s="115">
        <v>2400</v>
      </c>
      <c r="E90" s="61">
        <v>64.1</v>
      </c>
      <c r="F90" s="62">
        <v>0</v>
      </c>
      <c r="G90" s="146">
        <f t="shared" si="1"/>
        <v>0</v>
      </c>
    </row>
    <row r="91" spans="1:7" s="193" customFormat="1" ht="15.75">
      <c r="A91" s="89"/>
      <c r="B91" s="221"/>
      <c r="C91" s="148"/>
      <c r="D91" s="146"/>
      <c r="E91" s="147"/>
      <c r="F91" s="145"/>
      <c r="G91" s="146"/>
    </row>
    <row r="92" spans="1:7" s="193" customFormat="1" ht="15.75">
      <c r="A92" s="216"/>
      <c r="B92" s="220"/>
      <c r="C92" s="243" t="s">
        <v>438</v>
      </c>
      <c r="D92" s="244">
        <f>SUM(D49:D91)</f>
        <v>109080</v>
      </c>
      <c r="E92" s="245">
        <f>SUM(E49:E91)</f>
        <v>132829.9</v>
      </c>
      <c r="F92" s="246">
        <f>SUM(F49:F91)</f>
        <v>98952.59999999999</v>
      </c>
      <c r="G92" s="146">
        <f t="shared" si="1"/>
        <v>74.49572724213449</v>
      </c>
    </row>
    <row r="93" spans="1:7" s="193" customFormat="1" ht="15.75">
      <c r="A93" s="216"/>
      <c r="B93" s="220"/>
      <c r="C93" s="243"/>
      <c r="D93" s="244"/>
      <c r="E93" s="245"/>
      <c r="F93" s="246"/>
      <c r="G93" s="146"/>
    </row>
    <row r="94" spans="1:7" s="193" customFormat="1" ht="14.25" customHeight="1">
      <c r="A94" s="89"/>
      <c r="B94" s="221"/>
      <c r="C94" s="247" t="s">
        <v>439</v>
      </c>
      <c r="D94" s="248"/>
      <c r="E94" s="249"/>
      <c r="F94" s="250"/>
      <c r="G94" s="146"/>
    </row>
    <row r="95" spans="1:7" s="193" customFormat="1" ht="15.75">
      <c r="A95" s="89">
        <v>1068000000</v>
      </c>
      <c r="B95" s="221">
        <v>2212</v>
      </c>
      <c r="C95" s="148" t="s">
        <v>440</v>
      </c>
      <c r="D95" s="146">
        <v>650</v>
      </c>
      <c r="E95" s="147">
        <v>909.8</v>
      </c>
      <c r="F95" s="145">
        <v>872.6</v>
      </c>
      <c r="G95" s="146">
        <f aca="true" t="shared" si="2" ref="G95:G133">(F95/E95)*100</f>
        <v>95.91118927236757</v>
      </c>
    </row>
    <row r="96" spans="1:7" s="193" customFormat="1" ht="15.75">
      <c r="A96" s="89">
        <v>1100000000</v>
      </c>
      <c r="B96" s="221">
        <v>2212</v>
      </c>
      <c r="C96" s="148" t="s">
        <v>441</v>
      </c>
      <c r="D96" s="146">
        <v>3900</v>
      </c>
      <c r="E96" s="147">
        <v>2000</v>
      </c>
      <c r="F96" s="145">
        <v>2000</v>
      </c>
      <c r="G96" s="146">
        <f t="shared" si="2"/>
        <v>100</v>
      </c>
    </row>
    <row r="97" spans="1:7" s="193" customFormat="1" ht="15.75">
      <c r="A97" s="89">
        <v>1044000000</v>
      </c>
      <c r="B97" s="221">
        <v>2219</v>
      </c>
      <c r="C97" s="148" t="s">
        <v>442</v>
      </c>
      <c r="D97" s="146">
        <v>100</v>
      </c>
      <c r="E97" s="147">
        <v>100</v>
      </c>
      <c r="F97" s="145">
        <v>48.3</v>
      </c>
      <c r="G97" s="146">
        <f t="shared" si="2"/>
        <v>48.3</v>
      </c>
    </row>
    <row r="98" spans="1:7" s="193" customFormat="1" ht="15.75">
      <c r="A98" s="63">
        <v>1051000000</v>
      </c>
      <c r="B98" s="251">
        <v>2219</v>
      </c>
      <c r="C98" s="68" t="s">
        <v>443</v>
      </c>
      <c r="D98" s="146">
        <v>0</v>
      </c>
      <c r="E98" s="147">
        <v>15</v>
      </c>
      <c r="F98" s="145">
        <v>15</v>
      </c>
      <c r="G98" s="146">
        <f t="shared" si="2"/>
        <v>100</v>
      </c>
    </row>
    <row r="99" spans="1:9" s="193" customFormat="1" ht="15.75">
      <c r="A99" s="89">
        <v>1054000000</v>
      </c>
      <c r="B99" s="221">
        <v>2219</v>
      </c>
      <c r="C99" s="148" t="s">
        <v>444</v>
      </c>
      <c r="D99" s="146">
        <v>585</v>
      </c>
      <c r="E99" s="147">
        <v>2381.5</v>
      </c>
      <c r="F99" s="145">
        <v>2381.5</v>
      </c>
      <c r="G99" s="146">
        <f t="shared" si="2"/>
        <v>100</v>
      </c>
      <c r="I99" s="252"/>
    </row>
    <row r="100" spans="1:9" s="193" customFormat="1" ht="15.75">
      <c r="A100" s="89">
        <v>1058000000</v>
      </c>
      <c r="B100" s="221">
        <v>2219</v>
      </c>
      <c r="C100" s="148" t="s">
        <v>445</v>
      </c>
      <c r="D100" s="146">
        <v>0</v>
      </c>
      <c r="E100" s="147">
        <v>7</v>
      </c>
      <c r="F100" s="145">
        <v>7</v>
      </c>
      <c r="G100" s="146">
        <f t="shared" si="2"/>
        <v>100</v>
      </c>
      <c r="I100" s="252"/>
    </row>
    <row r="101" spans="1:9" s="193" customFormat="1" ht="15.75">
      <c r="A101" s="89">
        <v>1101000000</v>
      </c>
      <c r="B101" s="221">
        <v>2219</v>
      </c>
      <c r="C101" s="148" t="s">
        <v>446</v>
      </c>
      <c r="D101" s="146">
        <v>3500</v>
      </c>
      <c r="E101" s="147">
        <v>3500</v>
      </c>
      <c r="F101" s="145">
        <v>67.5</v>
      </c>
      <c r="G101" s="146">
        <f t="shared" si="2"/>
        <v>1.9285714285714284</v>
      </c>
      <c r="I101" s="252"/>
    </row>
    <row r="102" spans="1:7" s="193" customFormat="1" ht="15.75">
      <c r="A102" s="89">
        <v>1104000000</v>
      </c>
      <c r="B102" s="221">
        <v>2219</v>
      </c>
      <c r="C102" s="148" t="s">
        <v>447</v>
      </c>
      <c r="D102" s="146">
        <v>507</v>
      </c>
      <c r="E102" s="147">
        <v>507</v>
      </c>
      <c r="F102" s="145">
        <v>0</v>
      </c>
      <c r="G102" s="146">
        <f t="shared" si="2"/>
        <v>0</v>
      </c>
    </row>
    <row r="103" spans="1:7" s="193" customFormat="1" ht="15.75">
      <c r="A103" s="89">
        <v>1108000000</v>
      </c>
      <c r="B103" s="221">
        <v>2219</v>
      </c>
      <c r="C103" s="148" t="s">
        <v>448</v>
      </c>
      <c r="D103" s="146">
        <v>0</v>
      </c>
      <c r="E103" s="147">
        <v>3416.4</v>
      </c>
      <c r="F103" s="145">
        <v>3358</v>
      </c>
      <c r="G103" s="146">
        <f t="shared" si="2"/>
        <v>98.29059829059828</v>
      </c>
    </row>
    <row r="104" spans="1:7" s="193" customFormat="1" ht="15.75">
      <c r="A104" s="89">
        <v>1110000000</v>
      </c>
      <c r="B104" s="221">
        <v>2219</v>
      </c>
      <c r="C104" s="148" t="s">
        <v>449</v>
      </c>
      <c r="D104" s="146">
        <v>5200</v>
      </c>
      <c r="E104" s="147">
        <v>186.9</v>
      </c>
      <c r="F104" s="145">
        <v>42.6</v>
      </c>
      <c r="G104" s="146">
        <f t="shared" si="2"/>
        <v>22.792937399678973</v>
      </c>
    </row>
    <row r="105" spans="1:7" s="193" customFormat="1" ht="15.75">
      <c r="A105" s="89">
        <v>1118000000</v>
      </c>
      <c r="B105" s="221">
        <v>2219</v>
      </c>
      <c r="C105" s="148" t="s">
        <v>450</v>
      </c>
      <c r="D105" s="146">
        <v>0</v>
      </c>
      <c r="E105" s="147">
        <v>165</v>
      </c>
      <c r="F105" s="145">
        <v>165</v>
      </c>
      <c r="G105" s="146">
        <f t="shared" si="2"/>
        <v>100</v>
      </c>
    </row>
    <row r="106" spans="1:7" s="193" customFormat="1" ht="15.75">
      <c r="A106" s="89">
        <v>1111000000</v>
      </c>
      <c r="B106" s="221">
        <v>2219</v>
      </c>
      <c r="C106" s="148" t="s">
        <v>451</v>
      </c>
      <c r="D106" s="146">
        <v>2801</v>
      </c>
      <c r="E106" s="147">
        <v>2808.4</v>
      </c>
      <c r="F106" s="145">
        <v>2782.6</v>
      </c>
      <c r="G106" s="146">
        <f t="shared" si="2"/>
        <v>99.08132744623272</v>
      </c>
    </row>
    <row r="107" spans="1:7" s="193" customFormat="1" ht="15.75">
      <c r="A107" s="89">
        <v>1123000000</v>
      </c>
      <c r="B107" s="221">
        <v>2219</v>
      </c>
      <c r="C107" s="148" t="s">
        <v>452</v>
      </c>
      <c r="D107" s="146">
        <v>0</v>
      </c>
      <c r="E107" s="147">
        <v>1456.4</v>
      </c>
      <c r="F107" s="145">
        <v>1448.6</v>
      </c>
      <c r="G107" s="146">
        <f t="shared" si="2"/>
        <v>99.46443284811863</v>
      </c>
    </row>
    <row r="108" spans="1:7" s="193" customFormat="1" ht="15.75">
      <c r="A108" s="89">
        <v>1112000000</v>
      </c>
      <c r="B108" s="221">
        <v>2219</v>
      </c>
      <c r="C108" s="148" t="s">
        <v>453</v>
      </c>
      <c r="D108" s="146">
        <v>910</v>
      </c>
      <c r="E108" s="147">
        <v>910</v>
      </c>
      <c r="F108" s="145">
        <v>0</v>
      </c>
      <c r="G108" s="146">
        <f t="shared" si="2"/>
        <v>0</v>
      </c>
    </row>
    <row r="109" spans="1:7" s="193" customFormat="1" ht="15.75">
      <c r="A109" s="89">
        <v>1122000000</v>
      </c>
      <c r="B109" s="221">
        <v>2219</v>
      </c>
      <c r="C109" s="148" t="s">
        <v>454</v>
      </c>
      <c r="D109" s="146">
        <v>0</v>
      </c>
      <c r="E109" s="147">
        <v>4000</v>
      </c>
      <c r="F109" s="145">
        <v>3992.6</v>
      </c>
      <c r="G109" s="146">
        <f t="shared" si="2"/>
        <v>99.815</v>
      </c>
    </row>
    <row r="110" spans="1:9" s="193" customFormat="1" ht="15.75">
      <c r="A110" s="89">
        <v>1045000000</v>
      </c>
      <c r="B110" s="221">
        <v>2219</v>
      </c>
      <c r="C110" s="148" t="s">
        <v>455</v>
      </c>
      <c r="D110" s="146">
        <v>0</v>
      </c>
      <c r="E110" s="147">
        <v>4934.4</v>
      </c>
      <c r="F110" s="145">
        <v>4934.3</v>
      </c>
      <c r="G110" s="146">
        <f t="shared" si="2"/>
        <v>99.99797341115435</v>
      </c>
      <c r="I110" s="252"/>
    </row>
    <row r="111" spans="1:7" s="193" customFormat="1" ht="15.75">
      <c r="A111" s="89">
        <v>1075000000</v>
      </c>
      <c r="B111" s="221">
        <v>3111</v>
      </c>
      <c r="C111" s="148" t="s">
        <v>456</v>
      </c>
      <c r="D111" s="146">
        <v>0</v>
      </c>
      <c r="E111" s="147">
        <v>254.9</v>
      </c>
      <c r="F111" s="145">
        <v>254.7</v>
      </c>
      <c r="G111" s="146">
        <f t="shared" si="2"/>
        <v>99.92153785798351</v>
      </c>
    </row>
    <row r="112" spans="1:7" s="193" customFormat="1" ht="15.75">
      <c r="A112" s="89">
        <v>1084000000</v>
      </c>
      <c r="B112" s="221">
        <v>3111</v>
      </c>
      <c r="C112" s="148" t="s">
        <v>457</v>
      </c>
      <c r="D112" s="146">
        <v>1594</v>
      </c>
      <c r="E112" s="147">
        <v>1575.7</v>
      </c>
      <c r="F112" s="145">
        <v>1575.5</v>
      </c>
      <c r="G112" s="146">
        <f t="shared" si="2"/>
        <v>99.98730722853335</v>
      </c>
    </row>
    <row r="113" spans="1:7" s="193" customFormat="1" ht="15.75">
      <c r="A113" s="89">
        <v>1121000000</v>
      </c>
      <c r="B113" s="221">
        <v>3113</v>
      </c>
      <c r="C113" s="148" t="s">
        <v>458</v>
      </c>
      <c r="D113" s="146">
        <v>0</v>
      </c>
      <c r="E113" s="147">
        <v>543.3</v>
      </c>
      <c r="F113" s="145">
        <v>543.2</v>
      </c>
      <c r="G113" s="146">
        <f t="shared" si="2"/>
        <v>99.98159396281983</v>
      </c>
    </row>
    <row r="114" spans="1:7" s="193" customFormat="1" ht="15.75">
      <c r="A114" s="63">
        <v>1085000000</v>
      </c>
      <c r="B114" s="251">
        <v>3231</v>
      </c>
      <c r="C114" s="68" t="s">
        <v>459</v>
      </c>
      <c r="D114" s="146">
        <v>950</v>
      </c>
      <c r="E114" s="147">
        <v>1440.2</v>
      </c>
      <c r="F114" s="145">
        <v>837.8</v>
      </c>
      <c r="G114" s="146">
        <f t="shared" si="2"/>
        <v>58.17247604499375</v>
      </c>
    </row>
    <row r="115" spans="1:7" s="188" customFormat="1" ht="15">
      <c r="A115" s="253">
        <v>1127000000</v>
      </c>
      <c r="B115" s="254">
        <v>3412</v>
      </c>
      <c r="C115" s="255" t="s">
        <v>460</v>
      </c>
      <c r="D115" s="69">
        <v>0</v>
      </c>
      <c r="E115" s="65">
        <v>354.6</v>
      </c>
      <c r="F115" s="66">
        <v>354.6</v>
      </c>
      <c r="G115" s="146">
        <f t="shared" si="2"/>
        <v>100</v>
      </c>
    </row>
    <row r="116" spans="1:7" s="193" customFormat="1" ht="15.75">
      <c r="A116" s="63">
        <v>1106000000</v>
      </c>
      <c r="B116" s="251">
        <v>3421</v>
      </c>
      <c r="C116" s="68" t="s">
        <v>461</v>
      </c>
      <c r="D116" s="146">
        <v>0</v>
      </c>
      <c r="E116" s="147">
        <v>559.5</v>
      </c>
      <c r="F116" s="145">
        <v>542.4</v>
      </c>
      <c r="G116" s="146">
        <f t="shared" si="2"/>
        <v>96.94369973190348</v>
      </c>
    </row>
    <row r="117" spans="1:7" s="193" customFormat="1" ht="15.75">
      <c r="A117" s="89">
        <v>1120000000</v>
      </c>
      <c r="B117" s="221">
        <v>3613</v>
      </c>
      <c r="C117" s="148" t="s">
        <v>462</v>
      </c>
      <c r="D117" s="146">
        <v>0</v>
      </c>
      <c r="E117" s="147">
        <v>1070</v>
      </c>
      <c r="F117" s="145">
        <v>1068.4</v>
      </c>
      <c r="G117" s="146">
        <f t="shared" si="2"/>
        <v>99.85046728971963</v>
      </c>
    </row>
    <row r="118" spans="1:7" s="193" customFormat="1" ht="15.75">
      <c r="A118" s="63">
        <v>1109000000</v>
      </c>
      <c r="B118" s="251">
        <v>3631</v>
      </c>
      <c r="C118" s="68" t="s">
        <v>463</v>
      </c>
      <c r="D118" s="146">
        <v>2000</v>
      </c>
      <c r="E118" s="147">
        <v>2000</v>
      </c>
      <c r="F118" s="145">
        <v>1350.9</v>
      </c>
      <c r="G118" s="146">
        <f t="shared" si="2"/>
        <v>67.545</v>
      </c>
    </row>
    <row r="119" spans="1:7" s="193" customFormat="1" ht="15.75">
      <c r="A119" s="89">
        <v>1049000000</v>
      </c>
      <c r="B119" s="221">
        <v>3632</v>
      </c>
      <c r="C119" s="148" t="s">
        <v>464</v>
      </c>
      <c r="D119" s="146">
        <v>0</v>
      </c>
      <c r="E119" s="147">
        <v>831.2</v>
      </c>
      <c r="F119" s="145">
        <v>0</v>
      </c>
      <c r="G119" s="146">
        <f t="shared" si="2"/>
        <v>0</v>
      </c>
    </row>
    <row r="120" spans="1:7" s="193" customFormat="1" ht="15.75">
      <c r="A120" s="89">
        <v>1129000000</v>
      </c>
      <c r="B120" s="221">
        <v>3632</v>
      </c>
      <c r="C120" s="148" t="s">
        <v>465</v>
      </c>
      <c r="D120" s="146">
        <v>0</v>
      </c>
      <c r="E120" s="147">
        <v>72.4</v>
      </c>
      <c r="F120" s="145">
        <v>0</v>
      </c>
      <c r="G120" s="146">
        <f t="shared" si="2"/>
        <v>0</v>
      </c>
    </row>
    <row r="121" spans="1:7" s="193" customFormat="1" ht="15.75">
      <c r="A121" s="89">
        <v>1016092001</v>
      </c>
      <c r="B121" s="221">
        <v>3635</v>
      </c>
      <c r="C121" s="148" t="s">
        <v>466</v>
      </c>
      <c r="D121" s="146">
        <v>517</v>
      </c>
      <c r="E121" s="147">
        <v>517</v>
      </c>
      <c r="F121" s="145">
        <v>0</v>
      </c>
      <c r="G121" s="146">
        <f t="shared" si="2"/>
        <v>0</v>
      </c>
    </row>
    <row r="122" spans="1:7" s="193" customFormat="1" ht="15.75">
      <c r="A122" s="89">
        <v>1091000000</v>
      </c>
      <c r="B122" s="221">
        <v>3744</v>
      </c>
      <c r="C122" s="148" t="s">
        <v>467</v>
      </c>
      <c r="D122" s="146">
        <v>390</v>
      </c>
      <c r="E122" s="147">
        <v>390</v>
      </c>
      <c r="F122" s="145">
        <v>39</v>
      </c>
      <c r="G122" s="146">
        <f t="shared" si="2"/>
        <v>10</v>
      </c>
    </row>
    <row r="123" spans="1:7" s="193" customFormat="1" ht="15.75">
      <c r="A123" s="89">
        <v>1069000000</v>
      </c>
      <c r="B123" s="221">
        <v>3745</v>
      </c>
      <c r="C123" s="148" t="s">
        <v>468</v>
      </c>
      <c r="D123" s="146">
        <v>356</v>
      </c>
      <c r="E123" s="147">
        <v>1084.1</v>
      </c>
      <c r="F123" s="145">
        <v>1084</v>
      </c>
      <c r="G123" s="146">
        <f t="shared" si="2"/>
        <v>99.99077575869386</v>
      </c>
    </row>
    <row r="124" spans="1:7" s="193" customFormat="1" ht="15.75">
      <c r="A124" s="89">
        <v>1070000000</v>
      </c>
      <c r="B124" s="221">
        <v>3745</v>
      </c>
      <c r="C124" s="148" t="s">
        <v>469</v>
      </c>
      <c r="D124" s="146">
        <v>8</v>
      </c>
      <c r="E124" s="147">
        <v>8.5</v>
      </c>
      <c r="F124" s="145">
        <v>8.2</v>
      </c>
      <c r="G124" s="146">
        <f t="shared" si="2"/>
        <v>96.4705882352941</v>
      </c>
    </row>
    <row r="125" spans="1:7" s="193" customFormat="1" ht="15.75">
      <c r="A125" s="89">
        <v>1099000000</v>
      </c>
      <c r="B125" s="221">
        <v>3745</v>
      </c>
      <c r="C125" s="148" t="s">
        <v>470</v>
      </c>
      <c r="D125" s="146">
        <v>495</v>
      </c>
      <c r="E125" s="147">
        <v>0</v>
      </c>
      <c r="F125" s="145">
        <v>0</v>
      </c>
      <c r="G125" s="146" t="e">
        <f t="shared" si="2"/>
        <v>#DIV/0!</v>
      </c>
    </row>
    <row r="126" spans="1:7" s="193" customFormat="1" ht="15.75">
      <c r="A126" s="89">
        <v>1097000000</v>
      </c>
      <c r="B126" s="221">
        <v>4349</v>
      </c>
      <c r="C126" s="148" t="s">
        <v>471</v>
      </c>
      <c r="D126" s="146">
        <v>0</v>
      </c>
      <c r="E126" s="147">
        <v>1064.8</v>
      </c>
      <c r="F126" s="145">
        <v>1064.8</v>
      </c>
      <c r="G126" s="146">
        <f t="shared" si="2"/>
        <v>100</v>
      </c>
    </row>
    <row r="127" spans="1:7" s="193" customFormat="1" ht="15.75">
      <c r="A127" s="89">
        <v>1093000000</v>
      </c>
      <c r="B127" s="221">
        <v>5311</v>
      </c>
      <c r="C127" s="148" t="s">
        <v>472</v>
      </c>
      <c r="D127" s="146">
        <v>3571</v>
      </c>
      <c r="E127" s="147">
        <v>3901.3</v>
      </c>
      <c r="F127" s="145">
        <v>3901.1</v>
      </c>
      <c r="G127" s="146">
        <f t="shared" si="2"/>
        <v>99.99487350370389</v>
      </c>
    </row>
    <row r="128" spans="1:7" s="193" customFormat="1" ht="15.75">
      <c r="A128" s="89">
        <v>1092000000</v>
      </c>
      <c r="B128" s="221">
        <v>6171</v>
      </c>
      <c r="C128" s="148" t="s">
        <v>473</v>
      </c>
      <c r="D128" s="146">
        <v>2200</v>
      </c>
      <c r="E128" s="147">
        <v>2111.9</v>
      </c>
      <c r="F128" s="145">
        <v>2111.8</v>
      </c>
      <c r="G128" s="146">
        <f t="shared" si="2"/>
        <v>99.99526492731664</v>
      </c>
    </row>
    <row r="129" spans="1:7" s="193" customFormat="1" ht="15.75">
      <c r="A129" s="89">
        <v>1072000000</v>
      </c>
      <c r="B129" s="221">
        <v>2219</v>
      </c>
      <c r="C129" s="148" t="s">
        <v>474</v>
      </c>
      <c r="D129" s="146">
        <v>0</v>
      </c>
      <c r="E129" s="147">
        <v>89.3</v>
      </c>
      <c r="F129" s="145">
        <v>0</v>
      </c>
      <c r="G129" s="146">
        <f t="shared" si="2"/>
        <v>0</v>
      </c>
    </row>
    <row r="130" spans="1:7" s="193" customFormat="1" ht="15.75">
      <c r="A130" s="89">
        <v>1072000000</v>
      </c>
      <c r="B130" s="221">
        <v>3745</v>
      </c>
      <c r="C130" s="148" t="s">
        <v>474</v>
      </c>
      <c r="D130" s="146">
        <v>0</v>
      </c>
      <c r="E130" s="147">
        <v>10.9</v>
      </c>
      <c r="F130" s="145">
        <v>0</v>
      </c>
      <c r="G130" s="146">
        <f t="shared" si="2"/>
        <v>0</v>
      </c>
    </row>
    <row r="131" spans="1:7" s="193" customFormat="1" ht="15.75">
      <c r="A131" s="89">
        <v>1129000000</v>
      </c>
      <c r="B131" s="221">
        <v>3632</v>
      </c>
      <c r="C131" s="148" t="s">
        <v>465</v>
      </c>
      <c r="D131" s="146">
        <v>0</v>
      </c>
      <c r="E131" s="147">
        <v>72.4</v>
      </c>
      <c r="F131" s="145">
        <v>0</v>
      </c>
      <c r="G131" s="146">
        <f t="shared" si="2"/>
        <v>0</v>
      </c>
    </row>
    <row r="132" spans="1:7" s="193" customFormat="1" ht="15.75">
      <c r="A132" s="89"/>
      <c r="B132" s="221"/>
      <c r="C132" s="148"/>
      <c r="D132" s="146"/>
      <c r="E132" s="147"/>
      <c r="F132" s="145"/>
      <c r="G132" s="146"/>
    </row>
    <row r="133" spans="1:7" s="199" customFormat="1" ht="16.5" customHeight="1">
      <c r="A133" s="111"/>
      <c r="B133" s="256"/>
      <c r="C133" s="110" t="s">
        <v>475</v>
      </c>
      <c r="D133" s="257">
        <f>SUM(D95:D131)</f>
        <v>30234</v>
      </c>
      <c r="E133" s="258">
        <f>SUM(E95:E131)</f>
        <v>45249.80000000001</v>
      </c>
      <c r="F133" s="259">
        <f>SUM(F95:F131)</f>
        <v>36852.00000000001</v>
      </c>
      <c r="G133" s="146">
        <f t="shared" si="2"/>
        <v>81.44124393919972</v>
      </c>
    </row>
    <row r="134" spans="1:7" s="199" customFormat="1" ht="16.5" customHeight="1" hidden="1">
      <c r="A134" s="111"/>
      <c r="B134" s="256"/>
      <c r="C134" s="110" t="s">
        <v>476</v>
      </c>
      <c r="D134" s="257" t="e">
        <f>SUM(#REF!+#REF!+#REF!+#REF!)</f>
        <v>#REF!</v>
      </c>
      <c r="E134" s="258" t="e">
        <f>SUM(#REF!+92+#REF!+#REF!)</f>
        <v>#REF!</v>
      </c>
      <c r="F134" s="259" t="e">
        <f>SUM(#REF!+#REF!+#REF!+#REF!)</f>
        <v>#REF!</v>
      </c>
      <c r="G134" s="146" t="e">
        <f>(#REF!/E134)*100</f>
        <v>#REF!</v>
      </c>
    </row>
    <row r="135" spans="1:7" s="193" customFormat="1" ht="15.75" customHeight="1" thickBot="1">
      <c r="A135" s="89"/>
      <c r="B135" s="221"/>
      <c r="C135" s="148"/>
      <c r="D135" s="146"/>
      <c r="E135" s="147"/>
      <c r="F135" s="145"/>
      <c r="G135" s="146"/>
    </row>
    <row r="136" spans="1:7" s="193" customFormat="1" ht="12.75" customHeight="1" hidden="1" thickBot="1">
      <c r="A136" s="260"/>
      <c r="B136" s="261"/>
      <c r="C136" s="262"/>
      <c r="D136" s="263"/>
      <c r="E136" s="264"/>
      <c r="F136" s="265"/>
      <c r="G136" s="263"/>
    </row>
    <row r="137" spans="1:7" s="188" customFormat="1" ht="18.75" customHeight="1" thickBot="1" thickTop="1">
      <c r="A137" s="266"/>
      <c r="B137" s="232"/>
      <c r="C137" s="267" t="s">
        <v>477</v>
      </c>
      <c r="D137" s="234">
        <f>SUM(D92)</f>
        <v>109080</v>
      </c>
      <c r="E137" s="235">
        <f>SUM(E92)</f>
        <v>132829.9</v>
      </c>
      <c r="F137" s="236">
        <f>SUM(F92)</f>
        <v>98952.59999999999</v>
      </c>
      <c r="G137" s="234">
        <f>(F137/E137)*100</f>
        <v>74.49572724213449</v>
      </c>
    </row>
    <row r="138" spans="1:7" s="193" customFormat="1" ht="16.5" customHeight="1">
      <c r="A138" s="237"/>
      <c r="B138" s="268"/>
      <c r="C138" s="237"/>
      <c r="D138" s="239"/>
      <c r="E138" s="269"/>
      <c r="F138" s="197"/>
      <c r="G138" s="197"/>
    </row>
    <row r="139" spans="1:7" s="188" customFormat="1" ht="12.75" customHeight="1" hidden="1">
      <c r="A139" s="187"/>
      <c r="B139" s="190"/>
      <c r="C139" s="237"/>
      <c r="D139" s="239"/>
      <c r="E139" s="239"/>
      <c r="F139" s="239"/>
      <c r="G139" s="239"/>
    </row>
    <row r="140" spans="1:7" s="188" customFormat="1" ht="12.75" customHeight="1" hidden="1">
      <c r="A140" s="187"/>
      <c r="B140" s="190"/>
      <c r="C140" s="237"/>
      <c r="D140" s="239"/>
      <c r="E140" s="239"/>
      <c r="F140" s="239"/>
      <c r="G140" s="239"/>
    </row>
    <row r="141" spans="1:7" s="188" customFormat="1" ht="12.75" customHeight="1" hidden="1">
      <c r="A141" s="187"/>
      <c r="B141" s="190"/>
      <c r="C141" s="237"/>
      <c r="D141" s="239"/>
      <c r="E141" s="239"/>
      <c r="F141" s="239"/>
      <c r="G141" s="239"/>
    </row>
    <row r="142" spans="1:7" s="188" customFormat="1" ht="12.75" customHeight="1" hidden="1">
      <c r="A142" s="187"/>
      <c r="B142" s="190"/>
      <c r="C142" s="237"/>
      <c r="D142" s="239"/>
      <c r="E142" s="239"/>
      <c r="F142" s="239"/>
      <c r="G142" s="239"/>
    </row>
    <row r="143" spans="1:7" s="188" customFormat="1" ht="12.75" customHeight="1" hidden="1">
      <c r="A143" s="187"/>
      <c r="B143" s="190"/>
      <c r="C143" s="237"/>
      <c r="D143" s="239"/>
      <c r="E143" s="239"/>
      <c r="F143" s="239"/>
      <c r="G143" s="239"/>
    </row>
    <row r="144" spans="1:7" s="188" customFormat="1" ht="12.75" customHeight="1" hidden="1">
      <c r="A144" s="187"/>
      <c r="B144" s="190"/>
      <c r="C144" s="237"/>
      <c r="D144" s="239"/>
      <c r="E144" s="239"/>
      <c r="F144" s="239"/>
      <c r="G144" s="239"/>
    </row>
    <row r="145" spans="1:7" s="188" customFormat="1" ht="15.75" customHeight="1" thickBot="1">
      <c r="A145" s="187"/>
      <c r="B145" s="190"/>
      <c r="C145" s="237"/>
      <c r="D145" s="239"/>
      <c r="E145" s="204"/>
      <c r="F145" s="204"/>
      <c r="G145" s="204"/>
    </row>
    <row r="146" spans="1:7" s="188" customFormat="1" ht="15.75">
      <c r="A146" s="208" t="s">
        <v>27</v>
      </c>
      <c r="B146" s="209" t="s">
        <v>28</v>
      </c>
      <c r="C146" s="208" t="s">
        <v>30</v>
      </c>
      <c r="D146" s="208" t="s">
        <v>31</v>
      </c>
      <c r="E146" s="208" t="s">
        <v>31</v>
      </c>
      <c r="F146" s="53" t="s">
        <v>8</v>
      </c>
      <c r="G146" s="208" t="s">
        <v>365</v>
      </c>
    </row>
    <row r="147" spans="1:7" s="188" customFormat="1" ht="15.75" customHeight="1" thickBot="1">
      <c r="A147" s="210"/>
      <c r="B147" s="211"/>
      <c r="C147" s="212"/>
      <c r="D147" s="213" t="s">
        <v>33</v>
      </c>
      <c r="E147" s="213" t="s">
        <v>34</v>
      </c>
      <c r="F147" s="57" t="s">
        <v>35</v>
      </c>
      <c r="G147" s="213" t="s">
        <v>366</v>
      </c>
    </row>
    <row r="148" spans="1:7" s="188" customFormat="1" ht="16.5" customHeight="1" thickTop="1">
      <c r="A148" s="214">
        <v>30</v>
      </c>
      <c r="B148" s="214"/>
      <c r="C148" s="111" t="s">
        <v>143</v>
      </c>
      <c r="D148" s="119"/>
      <c r="E148" s="117"/>
      <c r="F148" s="118"/>
      <c r="G148" s="119"/>
    </row>
    <row r="149" spans="1:7" s="188" customFormat="1" ht="16.5" customHeight="1">
      <c r="A149" s="270">
        <v>31</v>
      </c>
      <c r="B149" s="270"/>
      <c r="C149" s="111"/>
      <c r="D149" s="146"/>
      <c r="E149" s="147"/>
      <c r="F149" s="145"/>
      <c r="G149" s="146"/>
    </row>
    <row r="150" spans="1:7" s="188" customFormat="1" ht="15">
      <c r="A150" s="89"/>
      <c r="B150" s="253">
        <v>3341</v>
      </c>
      <c r="C150" s="187" t="s">
        <v>478</v>
      </c>
      <c r="D150" s="146">
        <v>30</v>
      </c>
      <c r="E150" s="147">
        <v>30</v>
      </c>
      <c r="F150" s="145">
        <v>1.9</v>
      </c>
      <c r="G150" s="146">
        <f aca="true" t="shared" si="3" ref="G150:G163">(F150/E150)*100</f>
        <v>6.333333333333332</v>
      </c>
    </row>
    <row r="151" spans="1:7" s="188" customFormat="1" ht="15.75" customHeight="1">
      <c r="A151" s="89"/>
      <c r="B151" s="253">
        <v>3349</v>
      </c>
      <c r="C151" s="148" t="s">
        <v>479</v>
      </c>
      <c r="D151" s="146">
        <v>760</v>
      </c>
      <c r="E151" s="147">
        <v>760</v>
      </c>
      <c r="F151" s="145">
        <v>654</v>
      </c>
      <c r="G151" s="146">
        <f t="shared" si="3"/>
        <v>86.05263157894737</v>
      </c>
    </row>
    <row r="152" spans="1:7" s="188" customFormat="1" ht="15.75" customHeight="1">
      <c r="A152" s="89"/>
      <c r="B152" s="253">
        <v>5212</v>
      </c>
      <c r="C152" s="89" t="s">
        <v>480</v>
      </c>
      <c r="D152" s="271">
        <v>20</v>
      </c>
      <c r="E152" s="272">
        <v>20</v>
      </c>
      <c r="F152" s="145">
        <v>0</v>
      </c>
      <c r="G152" s="146">
        <f t="shared" si="3"/>
        <v>0</v>
      </c>
    </row>
    <row r="153" spans="1:7" s="188" customFormat="1" ht="15.75" customHeight="1" hidden="1">
      <c r="A153" s="89"/>
      <c r="B153" s="253">
        <v>5272</v>
      </c>
      <c r="C153" s="89" t="s">
        <v>481</v>
      </c>
      <c r="D153" s="271">
        <v>0</v>
      </c>
      <c r="E153" s="272">
        <v>0</v>
      </c>
      <c r="F153" s="145"/>
      <c r="G153" s="146" t="e">
        <f t="shared" si="3"/>
        <v>#DIV/0!</v>
      </c>
    </row>
    <row r="154" spans="1:7" s="188" customFormat="1" ht="15.75" customHeight="1">
      <c r="A154" s="89"/>
      <c r="B154" s="253">
        <v>5279</v>
      </c>
      <c r="C154" s="89" t="s">
        <v>482</v>
      </c>
      <c r="D154" s="271">
        <v>50</v>
      </c>
      <c r="E154" s="272">
        <v>50</v>
      </c>
      <c r="F154" s="145">
        <v>16.2</v>
      </c>
      <c r="G154" s="146">
        <f t="shared" si="3"/>
        <v>32.4</v>
      </c>
    </row>
    <row r="155" spans="1:7" s="188" customFormat="1" ht="15">
      <c r="A155" s="89"/>
      <c r="B155" s="253">
        <v>5512</v>
      </c>
      <c r="C155" s="187" t="s">
        <v>483</v>
      </c>
      <c r="D155" s="146">
        <v>2243</v>
      </c>
      <c r="E155" s="147">
        <v>2493</v>
      </c>
      <c r="F155" s="145">
        <v>1178.6</v>
      </c>
      <c r="G155" s="146">
        <f t="shared" si="3"/>
        <v>47.27637384677095</v>
      </c>
    </row>
    <row r="156" spans="1:7" s="188" customFormat="1" ht="15.75" customHeight="1">
      <c r="A156" s="89"/>
      <c r="B156" s="253">
        <v>6112</v>
      </c>
      <c r="C156" s="148" t="s">
        <v>484</v>
      </c>
      <c r="D156" s="146">
        <v>5321</v>
      </c>
      <c r="E156" s="147">
        <v>5521</v>
      </c>
      <c r="F156" s="145">
        <v>4860.2</v>
      </c>
      <c r="G156" s="146">
        <f t="shared" si="3"/>
        <v>88.03115377648977</v>
      </c>
    </row>
    <row r="157" spans="1:7" s="188" customFormat="1" ht="15.75" customHeight="1" hidden="1">
      <c r="A157" s="89"/>
      <c r="B157" s="253">
        <v>6114</v>
      </c>
      <c r="C157" s="148" t="s">
        <v>485</v>
      </c>
      <c r="D157" s="146">
        <v>0</v>
      </c>
      <c r="E157" s="147">
        <v>0</v>
      </c>
      <c r="F157" s="145"/>
      <c r="G157" s="146" t="e">
        <f t="shared" si="3"/>
        <v>#DIV/0!</v>
      </c>
    </row>
    <row r="158" spans="1:7" s="188" customFormat="1" ht="15.75" customHeight="1" hidden="1">
      <c r="A158" s="89"/>
      <c r="B158" s="253">
        <v>6115</v>
      </c>
      <c r="C158" s="148" t="s">
        <v>486</v>
      </c>
      <c r="D158" s="146">
        <v>0</v>
      </c>
      <c r="E158" s="147">
        <v>0</v>
      </c>
      <c r="F158" s="145"/>
      <c r="G158" s="146" t="e">
        <f t="shared" si="3"/>
        <v>#DIV/0!</v>
      </c>
    </row>
    <row r="159" spans="1:7" s="188" customFormat="1" ht="15.75" customHeight="1" hidden="1">
      <c r="A159" s="89"/>
      <c r="B159" s="253">
        <v>6117</v>
      </c>
      <c r="C159" s="148" t="s">
        <v>487</v>
      </c>
      <c r="D159" s="146">
        <v>0</v>
      </c>
      <c r="E159" s="147">
        <v>0</v>
      </c>
      <c r="F159" s="145"/>
      <c r="G159" s="146" t="e">
        <f t="shared" si="3"/>
        <v>#DIV/0!</v>
      </c>
    </row>
    <row r="160" spans="1:7" s="188" customFormat="1" ht="15.75" customHeight="1" hidden="1">
      <c r="A160" s="89"/>
      <c r="B160" s="253">
        <v>6118</v>
      </c>
      <c r="C160" s="148" t="s">
        <v>488</v>
      </c>
      <c r="D160" s="271">
        <v>0</v>
      </c>
      <c r="E160" s="272">
        <v>0</v>
      </c>
      <c r="F160" s="145"/>
      <c r="G160" s="146" t="e">
        <f t="shared" si="3"/>
        <v>#DIV/0!</v>
      </c>
    </row>
    <row r="161" spans="1:7" s="188" customFormat="1" ht="15.75" customHeight="1" hidden="1">
      <c r="A161" s="89"/>
      <c r="B161" s="253">
        <v>6149</v>
      </c>
      <c r="C161" s="148" t="s">
        <v>489</v>
      </c>
      <c r="D161" s="271">
        <v>0</v>
      </c>
      <c r="E161" s="272">
        <v>0</v>
      </c>
      <c r="F161" s="145"/>
      <c r="G161" s="146" t="e">
        <f t="shared" si="3"/>
        <v>#DIV/0!</v>
      </c>
    </row>
    <row r="162" spans="1:7" s="188" customFormat="1" ht="17.25" customHeight="1">
      <c r="A162" s="253" t="s">
        <v>490</v>
      </c>
      <c r="B162" s="253">
        <v>6171</v>
      </c>
      <c r="C162" s="148" t="s">
        <v>491</v>
      </c>
      <c r="D162" s="146">
        <v>110708</v>
      </c>
      <c r="E162" s="147">
        <v>121097.5</v>
      </c>
      <c r="F162" s="145">
        <v>91265.5</v>
      </c>
      <c r="G162" s="146">
        <f t="shared" si="3"/>
        <v>75.36530481636697</v>
      </c>
    </row>
    <row r="163" spans="1:7" s="188" customFormat="1" ht="17.25" customHeight="1">
      <c r="A163" s="253"/>
      <c r="B163" s="253">
        <v>6402</v>
      </c>
      <c r="C163" s="148" t="s">
        <v>392</v>
      </c>
      <c r="D163" s="146">
        <v>0</v>
      </c>
      <c r="E163" s="147">
        <v>188.9</v>
      </c>
      <c r="F163" s="145">
        <v>188.9</v>
      </c>
      <c r="G163" s="146">
        <f t="shared" si="3"/>
        <v>100</v>
      </c>
    </row>
    <row r="164" spans="1:7" s="188" customFormat="1" ht="15.75" customHeight="1" thickBot="1">
      <c r="A164" s="273"/>
      <c r="B164" s="274"/>
      <c r="C164" s="275"/>
      <c r="D164" s="271"/>
      <c r="E164" s="272"/>
      <c r="F164" s="276"/>
      <c r="G164" s="271"/>
    </row>
    <row r="165" spans="1:7" s="188" customFormat="1" ht="18.75" customHeight="1" thickBot="1" thickTop="1">
      <c r="A165" s="266"/>
      <c r="B165" s="277"/>
      <c r="C165" s="278" t="s">
        <v>492</v>
      </c>
      <c r="D165" s="234">
        <f>SUM(D150:D164)</f>
        <v>119132</v>
      </c>
      <c r="E165" s="235">
        <f>SUM(E150:E164)</f>
        <v>130160.4</v>
      </c>
      <c r="F165" s="236">
        <f>SUM(F150:F164)</f>
        <v>98165.29999999999</v>
      </c>
      <c r="G165" s="234">
        <f>(F165/E165)*100</f>
        <v>75.41871414039906</v>
      </c>
    </row>
    <row r="166" spans="1:7" s="188" customFormat="1" ht="15.75" customHeight="1">
      <c r="A166" s="187"/>
      <c r="B166" s="190"/>
      <c r="C166" s="237"/>
      <c r="D166" s="239"/>
      <c r="E166" s="279"/>
      <c r="F166" s="239"/>
      <c r="G166" s="239"/>
    </row>
    <row r="167" spans="1:7" s="188" customFormat="1" ht="12.75" customHeight="1" hidden="1">
      <c r="A167" s="187"/>
      <c r="B167" s="190"/>
      <c r="C167" s="237"/>
      <c r="D167" s="239"/>
      <c r="E167" s="239"/>
      <c r="F167" s="239"/>
      <c r="G167" s="239"/>
    </row>
    <row r="168" spans="1:7" s="188" customFormat="1" ht="12.75" customHeight="1" hidden="1">
      <c r="A168" s="187"/>
      <c r="B168" s="190"/>
      <c r="C168" s="237"/>
      <c r="D168" s="239"/>
      <c r="E168" s="239"/>
      <c r="F168" s="239"/>
      <c r="G168" s="239"/>
    </row>
    <row r="169" spans="1:7" s="188" customFormat="1" ht="12.75" customHeight="1" hidden="1">
      <c r="A169" s="187"/>
      <c r="B169" s="190"/>
      <c r="C169" s="237"/>
      <c r="D169" s="239"/>
      <c r="E169" s="239"/>
      <c r="F169" s="239"/>
      <c r="G169" s="239"/>
    </row>
    <row r="170" spans="1:7" s="188" customFormat="1" ht="12.75" customHeight="1" hidden="1">
      <c r="A170" s="187"/>
      <c r="B170" s="190"/>
      <c r="C170" s="237"/>
      <c r="D170" s="239"/>
      <c r="E170" s="239"/>
      <c r="F170" s="239"/>
      <c r="G170" s="239"/>
    </row>
    <row r="171" spans="1:7" s="188" customFormat="1" ht="15.75" customHeight="1" thickBot="1">
      <c r="A171" s="187"/>
      <c r="B171" s="190"/>
      <c r="C171" s="237"/>
      <c r="D171" s="239"/>
      <c r="E171" s="239"/>
      <c r="F171" s="239"/>
      <c r="G171" s="239"/>
    </row>
    <row r="172" spans="1:7" s="188" customFormat="1" ht="15.75">
      <c r="A172" s="208" t="s">
        <v>27</v>
      </c>
      <c r="B172" s="209" t="s">
        <v>28</v>
      </c>
      <c r="C172" s="208" t="s">
        <v>30</v>
      </c>
      <c r="D172" s="208" t="s">
        <v>31</v>
      </c>
      <c r="E172" s="208" t="s">
        <v>31</v>
      </c>
      <c r="F172" s="53" t="s">
        <v>8</v>
      </c>
      <c r="G172" s="208" t="s">
        <v>365</v>
      </c>
    </row>
    <row r="173" spans="1:7" s="188" customFormat="1" ht="15.75" customHeight="1" thickBot="1">
      <c r="A173" s="210"/>
      <c r="B173" s="211"/>
      <c r="C173" s="212"/>
      <c r="D173" s="213" t="s">
        <v>33</v>
      </c>
      <c r="E173" s="213" t="s">
        <v>34</v>
      </c>
      <c r="F173" s="57" t="s">
        <v>35</v>
      </c>
      <c r="G173" s="213" t="s">
        <v>366</v>
      </c>
    </row>
    <row r="174" spans="1:7" s="188" customFormat="1" ht="16.5" thickTop="1">
      <c r="A174" s="214">
        <v>50</v>
      </c>
      <c r="B174" s="215"/>
      <c r="C174" s="216" t="s">
        <v>179</v>
      </c>
      <c r="D174" s="119"/>
      <c r="E174" s="117"/>
      <c r="F174" s="118"/>
      <c r="G174" s="119"/>
    </row>
    <row r="175" spans="1:7" s="188" customFormat="1" ht="14.25" customHeight="1">
      <c r="A175" s="214"/>
      <c r="B175" s="215"/>
      <c r="C175" s="216"/>
      <c r="D175" s="119"/>
      <c r="E175" s="117"/>
      <c r="F175" s="118"/>
      <c r="G175" s="119"/>
    </row>
    <row r="176" spans="1:7" s="188" customFormat="1" ht="15">
      <c r="A176" s="89"/>
      <c r="B176" s="221">
        <v>2143</v>
      </c>
      <c r="C176" s="89" t="s">
        <v>493</v>
      </c>
      <c r="D176" s="69">
        <v>0</v>
      </c>
      <c r="E176" s="65">
        <v>84.3</v>
      </c>
      <c r="F176" s="66">
        <v>83.1</v>
      </c>
      <c r="G176" s="146">
        <f aca="true" t="shared" si="4" ref="G176:G219">(F176/E176)*100</f>
        <v>98.57651245551601</v>
      </c>
    </row>
    <row r="177" spans="1:7" s="188" customFormat="1" ht="15">
      <c r="A177" s="89"/>
      <c r="B177" s="221">
        <v>3111</v>
      </c>
      <c r="C177" s="89" t="s">
        <v>370</v>
      </c>
      <c r="D177" s="69">
        <v>0</v>
      </c>
      <c r="E177" s="65">
        <v>3908</v>
      </c>
      <c r="F177" s="66">
        <v>3294.9</v>
      </c>
      <c r="G177" s="146">
        <f t="shared" si="4"/>
        <v>84.31166837256909</v>
      </c>
    </row>
    <row r="178" spans="1:7" s="188" customFormat="1" ht="15">
      <c r="A178" s="89"/>
      <c r="B178" s="221">
        <v>3113</v>
      </c>
      <c r="C178" s="89" t="s">
        <v>371</v>
      </c>
      <c r="D178" s="69">
        <v>0</v>
      </c>
      <c r="E178" s="65">
        <v>18132.9</v>
      </c>
      <c r="F178" s="66">
        <v>15773.5</v>
      </c>
      <c r="G178" s="146">
        <f t="shared" si="4"/>
        <v>86.98829199962499</v>
      </c>
    </row>
    <row r="179" spans="1:7" s="188" customFormat="1" ht="15" hidden="1">
      <c r="A179" s="89"/>
      <c r="B179" s="221">
        <v>3114</v>
      </c>
      <c r="C179" s="89" t="s">
        <v>494</v>
      </c>
      <c r="D179" s="69">
        <v>0</v>
      </c>
      <c r="E179" s="65"/>
      <c r="F179" s="66"/>
      <c r="G179" s="146" t="e">
        <f t="shared" si="4"/>
        <v>#DIV/0!</v>
      </c>
    </row>
    <row r="180" spans="1:7" s="188" customFormat="1" ht="15" hidden="1">
      <c r="A180" s="89"/>
      <c r="B180" s="221">
        <v>3122</v>
      </c>
      <c r="C180" s="89" t="s">
        <v>495</v>
      </c>
      <c r="D180" s="69">
        <v>0</v>
      </c>
      <c r="E180" s="65"/>
      <c r="F180" s="66"/>
      <c r="G180" s="146" t="e">
        <f t="shared" si="4"/>
        <v>#DIV/0!</v>
      </c>
    </row>
    <row r="181" spans="1:7" s="188" customFormat="1" ht="15">
      <c r="A181" s="89"/>
      <c r="B181" s="221">
        <v>3231</v>
      </c>
      <c r="C181" s="89" t="s">
        <v>374</v>
      </c>
      <c r="D181" s="69">
        <v>0</v>
      </c>
      <c r="E181" s="65">
        <v>300</v>
      </c>
      <c r="F181" s="66">
        <v>250</v>
      </c>
      <c r="G181" s="146">
        <f t="shared" si="4"/>
        <v>83.33333333333334</v>
      </c>
    </row>
    <row r="182" spans="1:7" s="188" customFormat="1" ht="15">
      <c r="A182" s="89"/>
      <c r="B182" s="221">
        <v>3313</v>
      </c>
      <c r="C182" s="89" t="s">
        <v>375</v>
      </c>
      <c r="D182" s="69">
        <v>0</v>
      </c>
      <c r="E182" s="65">
        <v>533.5</v>
      </c>
      <c r="F182" s="66">
        <v>316.5</v>
      </c>
      <c r="G182" s="146">
        <f t="shared" si="4"/>
        <v>59.32521087160263</v>
      </c>
    </row>
    <row r="183" spans="1:7" s="188" customFormat="1" ht="15">
      <c r="A183" s="89"/>
      <c r="B183" s="221">
        <v>3314</v>
      </c>
      <c r="C183" s="89" t="s">
        <v>496</v>
      </c>
      <c r="D183" s="69">
        <v>0</v>
      </c>
      <c r="E183" s="65">
        <v>3020</v>
      </c>
      <c r="F183" s="66">
        <v>2420</v>
      </c>
      <c r="G183" s="146">
        <f t="shared" si="4"/>
        <v>80.13245033112582</v>
      </c>
    </row>
    <row r="184" spans="1:7" s="188" customFormat="1" ht="15">
      <c r="A184" s="89"/>
      <c r="B184" s="221">
        <v>3315</v>
      </c>
      <c r="C184" s="89" t="s">
        <v>497</v>
      </c>
      <c r="D184" s="69">
        <v>0</v>
      </c>
      <c r="E184" s="65">
        <v>7303</v>
      </c>
      <c r="F184" s="66">
        <v>6207</v>
      </c>
      <c r="G184" s="146">
        <f t="shared" si="4"/>
        <v>84.99246884841845</v>
      </c>
    </row>
    <row r="185" spans="1:7" s="188" customFormat="1" ht="15">
      <c r="A185" s="89"/>
      <c r="B185" s="221">
        <v>3319</v>
      </c>
      <c r="C185" s="89" t="s">
        <v>380</v>
      </c>
      <c r="D185" s="69">
        <v>0</v>
      </c>
      <c r="E185" s="65">
        <v>326</v>
      </c>
      <c r="F185" s="66">
        <v>81.8</v>
      </c>
      <c r="G185" s="146">
        <f t="shared" si="4"/>
        <v>25.0920245398773</v>
      </c>
    </row>
    <row r="186" spans="1:7" s="188" customFormat="1" ht="15">
      <c r="A186" s="89"/>
      <c r="B186" s="221">
        <v>3322</v>
      </c>
      <c r="C186" s="89" t="s">
        <v>381</v>
      </c>
      <c r="D186" s="69">
        <v>0</v>
      </c>
      <c r="E186" s="65">
        <v>50</v>
      </c>
      <c r="F186" s="66">
        <v>0</v>
      </c>
      <c r="G186" s="146">
        <f t="shared" si="4"/>
        <v>0</v>
      </c>
    </row>
    <row r="187" spans="1:7" s="188" customFormat="1" ht="15">
      <c r="A187" s="89"/>
      <c r="B187" s="221">
        <v>3326</v>
      </c>
      <c r="C187" s="89" t="s">
        <v>382</v>
      </c>
      <c r="D187" s="69">
        <v>0</v>
      </c>
      <c r="E187" s="65">
        <v>1.3</v>
      </c>
      <c r="F187" s="66">
        <v>0</v>
      </c>
      <c r="G187" s="146">
        <f t="shared" si="4"/>
        <v>0</v>
      </c>
    </row>
    <row r="188" spans="1:7" s="188" customFormat="1" ht="15">
      <c r="A188" s="89"/>
      <c r="B188" s="221">
        <v>3330</v>
      </c>
      <c r="C188" s="89" t="s">
        <v>383</v>
      </c>
      <c r="D188" s="69">
        <v>0</v>
      </c>
      <c r="E188" s="65">
        <v>145</v>
      </c>
      <c r="F188" s="66">
        <v>40</v>
      </c>
      <c r="G188" s="146">
        <f t="shared" si="4"/>
        <v>27.586206896551722</v>
      </c>
    </row>
    <row r="189" spans="1:7" s="188" customFormat="1" ht="15">
      <c r="A189" s="89"/>
      <c r="B189" s="221">
        <v>3392</v>
      </c>
      <c r="C189" s="89" t="s">
        <v>384</v>
      </c>
      <c r="D189" s="69">
        <v>0</v>
      </c>
      <c r="E189" s="65">
        <v>400</v>
      </c>
      <c r="F189" s="66">
        <v>400</v>
      </c>
      <c r="G189" s="146">
        <f t="shared" si="4"/>
        <v>100</v>
      </c>
    </row>
    <row r="190" spans="1:7" s="188" customFormat="1" ht="15">
      <c r="A190" s="89"/>
      <c r="B190" s="221">
        <v>3399</v>
      </c>
      <c r="C190" s="89" t="s">
        <v>498</v>
      </c>
      <c r="D190" s="69">
        <v>0</v>
      </c>
      <c r="E190" s="65">
        <v>457.6</v>
      </c>
      <c r="F190" s="66">
        <v>578.5</v>
      </c>
      <c r="G190" s="146">
        <f t="shared" si="4"/>
        <v>126.42045454545455</v>
      </c>
    </row>
    <row r="191" spans="1:7" s="188" customFormat="1" ht="15">
      <c r="A191" s="89"/>
      <c r="B191" s="221">
        <v>3412</v>
      </c>
      <c r="C191" s="89" t="s">
        <v>386</v>
      </c>
      <c r="D191" s="69">
        <v>0</v>
      </c>
      <c r="E191" s="65">
        <v>8516</v>
      </c>
      <c r="F191" s="66">
        <v>6986</v>
      </c>
      <c r="G191" s="146">
        <f t="shared" si="4"/>
        <v>82.03381869422263</v>
      </c>
    </row>
    <row r="192" spans="1:7" s="188" customFormat="1" ht="15">
      <c r="A192" s="89"/>
      <c r="B192" s="221">
        <v>3412</v>
      </c>
      <c r="C192" s="89" t="s">
        <v>387</v>
      </c>
      <c r="D192" s="69">
        <v>0</v>
      </c>
      <c r="E192" s="65">
        <f>9012.4-8516</f>
        <v>496.39999999999964</v>
      </c>
      <c r="F192" s="66">
        <f>7228.4-6986</f>
        <v>242.39999999999964</v>
      </c>
      <c r="G192" s="146">
        <f t="shared" si="4"/>
        <v>48.83158742949231</v>
      </c>
    </row>
    <row r="193" spans="1:7" s="188" customFormat="1" ht="15">
      <c r="A193" s="89"/>
      <c r="B193" s="221">
        <v>3419</v>
      </c>
      <c r="C193" s="89" t="s">
        <v>388</v>
      </c>
      <c r="D193" s="69">
        <v>0</v>
      </c>
      <c r="E193" s="65">
        <v>1277.2</v>
      </c>
      <c r="F193" s="66">
        <v>905</v>
      </c>
      <c r="G193" s="146">
        <f t="shared" si="4"/>
        <v>70.8581271531475</v>
      </c>
    </row>
    <row r="194" spans="1:7" s="188" customFormat="1" ht="15">
      <c r="A194" s="89"/>
      <c r="B194" s="221">
        <v>3421</v>
      </c>
      <c r="C194" s="89" t="s">
        <v>389</v>
      </c>
      <c r="D194" s="69">
        <v>0</v>
      </c>
      <c r="E194" s="65">
        <v>3083.8</v>
      </c>
      <c r="F194" s="66">
        <v>3072.6</v>
      </c>
      <c r="G194" s="146">
        <f t="shared" si="4"/>
        <v>99.63681172579284</v>
      </c>
    </row>
    <row r="195" spans="1:7" s="188" customFormat="1" ht="15">
      <c r="A195" s="89"/>
      <c r="B195" s="221">
        <v>3429</v>
      </c>
      <c r="C195" s="89" t="s">
        <v>390</v>
      </c>
      <c r="D195" s="69">
        <v>0</v>
      </c>
      <c r="E195" s="65">
        <v>255</v>
      </c>
      <c r="F195" s="66">
        <v>228.4</v>
      </c>
      <c r="G195" s="146">
        <f t="shared" si="4"/>
        <v>89.5686274509804</v>
      </c>
    </row>
    <row r="196" spans="1:7" s="188" customFormat="1" ht="15">
      <c r="A196" s="89"/>
      <c r="B196" s="221">
        <v>3541</v>
      </c>
      <c r="C196" s="89" t="s">
        <v>499</v>
      </c>
      <c r="D196" s="69">
        <v>420</v>
      </c>
      <c r="E196" s="65">
        <v>420</v>
      </c>
      <c r="F196" s="66">
        <v>420</v>
      </c>
      <c r="G196" s="146">
        <f t="shared" si="4"/>
        <v>100</v>
      </c>
    </row>
    <row r="197" spans="1:7" s="188" customFormat="1" ht="15">
      <c r="A197" s="89"/>
      <c r="B197" s="221">
        <v>3599</v>
      </c>
      <c r="C197" s="89" t="s">
        <v>500</v>
      </c>
      <c r="D197" s="69">
        <v>5</v>
      </c>
      <c r="E197" s="65">
        <v>5</v>
      </c>
      <c r="F197" s="66">
        <v>2.3</v>
      </c>
      <c r="G197" s="146">
        <f t="shared" si="4"/>
        <v>46</v>
      </c>
    </row>
    <row r="198" spans="1:7" s="188" customFormat="1" ht="15" hidden="1">
      <c r="A198" s="89"/>
      <c r="B198" s="221">
        <v>4193</v>
      </c>
      <c r="C198" s="89" t="s">
        <v>501</v>
      </c>
      <c r="D198" s="69"/>
      <c r="E198" s="65"/>
      <c r="F198" s="66"/>
      <c r="G198" s="146" t="e">
        <f t="shared" si="4"/>
        <v>#DIV/0!</v>
      </c>
    </row>
    <row r="199" spans="1:7" s="188" customFormat="1" ht="15">
      <c r="A199" s="280"/>
      <c r="B199" s="221">
        <v>4312</v>
      </c>
      <c r="C199" s="89" t="s">
        <v>502</v>
      </c>
      <c r="D199" s="69">
        <v>0</v>
      </c>
      <c r="E199" s="65">
        <v>263.5</v>
      </c>
      <c r="F199" s="66">
        <v>299.4</v>
      </c>
      <c r="G199" s="146">
        <f t="shared" si="4"/>
        <v>113.62428842504744</v>
      </c>
    </row>
    <row r="200" spans="1:7" s="188" customFormat="1" ht="15">
      <c r="A200" s="280"/>
      <c r="B200" s="221">
        <v>4329</v>
      </c>
      <c r="C200" s="89" t="s">
        <v>503</v>
      </c>
      <c r="D200" s="69">
        <v>40</v>
      </c>
      <c r="E200" s="65">
        <v>40</v>
      </c>
      <c r="F200" s="66">
        <v>34</v>
      </c>
      <c r="G200" s="146">
        <f t="shared" si="4"/>
        <v>85</v>
      </c>
    </row>
    <row r="201" spans="1:7" s="188" customFormat="1" ht="15">
      <c r="A201" s="89"/>
      <c r="B201" s="221">
        <v>4333</v>
      </c>
      <c r="C201" s="89" t="s">
        <v>504</v>
      </c>
      <c r="D201" s="69">
        <v>136</v>
      </c>
      <c r="E201" s="65">
        <v>136</v>
      </c>
      <c r="F201" s="66">
        <v>136</v>
      </c>
      <c r="G201" s="146">
        <f t="shared" si="4"/>
        <v>100</v>
      </c>
    </row>
    <row r="202" spans="1:7" s="188" customFormat="1" ht="15" customHeight="1">
      <c r="A202" s="89"/>
      <c r="B202" s="221">
        <v>4339</v>
      </c>
      <c r="C202" s="89" t="s">
        <v>505</v>
      </c>
      <c r="D202" s="69">
        <v>1749</v>
      </c>
      <c r="E202" s="65">
        <v>2989.5</v>
      </c>
      <c r="F202" s="66">
        <v>1790</v>
      </c>
      <c r="G202" s="146">
        <f t="shared" si="4"/>
        <v>59.876233483860176</v>
      </c>
    </row>
    <row r="203" spans="1:7" s="188" customFormat="1" ht="15">
      <c r="A203" s="89"/>
      <c r="B203" s="221">
        <v>4342</v>
      </c>
      <c r="C203" s="89" t="s">
        <v>506</v>
      </c>
      <c r="D203" s="69">
        <v>20</v>
      </c>
      <c r="E203" s="65">
        <v>20</v>
      </c>
      <c r="F203" s="66">
        <v>0</v>
      </c>
      <c r="G203" s="146">
        <f t="shared" si="4"/>
        <v>0</v>
      </c>
    </row>
    <row r="204" spans="1:7" s="188" customFormat="1" ht="15">
      <c r="A204" s="89"/>
      <c r="B204" s="221">
        <v>4343</v>
      </c>
      <c r="C204" s="89" t="s">
        <v>507</v>
      </c>
      <c r="D204" s="69">
        <v>50</v>
      </c>
      <c r="E204" s="65">
        <v>50</v>
      </c>
      <c r="F204" s="66">
        <v>0</v>
      </c>
      <c r="G204" s="146">
        <f t="shared" si="4"/>
        <v>0</v>
      </c>
    </row>
    <row r="205" spans="1:7" s="188" customFormat="1" ht="15">
      <c r="A205" s="89"/>
      <c r="B205" s="221">
        <v>4349</v>
      </c>
      <c r="C205" s="89" t="s">
        <v>508</v>
      </c>
      <c r="D205" s="69">
        <v>1090</v>
      </c>
      <c r="E205" s="65">
        <v>1610.2</v>
      </c>
      <c r="F205" s="66">
        <v>1345.6</v>
      </c>
      <c r="G205" s="146">
        <f t="shared" si="4"/>
        <v>83.56725872562414</v>
      </c>
    </row>
    <row r="206" spans="1:7" s="188" customFormat="1" ht="15">
      <c r="A206" s="280"/>
      <c r="B206" s="281">
        <v>4351</v>
      </c>
      <c r="C206" s="280" t="s">
        <v>509</v>
      </c>
      <c r="D206" s="69">
        <v>2124</v>
      </c>
      <c r="E206" s="65">
        <v>2127</v>
      </c>
      <c r="F206" s="66">
        <v>2127</v>
      </c>
      <c r="G206" s="146">
        <f t="shared" si="4"/>
        <v>100</v>
      </c>
    </row>
    <row r="207" spans="1:7" s="188" customFormat="1" ht="15">
      <c r="A207" s="280"/>
      <c r="B207" s="281">
        <v>4356</v>
      </c>
      <c r="C207" s="280" t="s">
        <v>510</v>
      </c>
      <c r="D207" s="69">
        <v>0</v>
      </c>
      <c r="E207" s="65">
        <v>430.4</v>
      </c>
      <c r="F207" s="66">
        <v>489</v>
      </c>
      <c r="G207" s="146">
        <f t="shared" si="4"/>
        <v>113.61524163568775</v>
      </c>
    </row>
    <row r="208" spans="1:7" s="188" customFormat="1" ht="15">
      <c r="A208" s="280"/>
      <c r="B208" s="281">
        <v>4356</v>
      </c>
      <c r="C208" s="280" t="s">
        <v>511</v>
      </c>
      <c r="D208" s="69">
        <v>570</v>
      </c>
      <c r="E208" s="65">
        <v>570</v>
      </c>
      <c r="F208" s="66">
        <v>570</v>
      </c>
      <c r="G208" s="146">
        <f t="shared" si="4"/>
        <v>100</v>
      </c>
    </row>
    <row r="209" spans="1:7" s="188" customFormat="1" ht="15">
      <c r="A209" s="280"/>
      <c r="B209" s="281">
        <v>4357</v>
      </c>
      <c r="C209" s="280" t="s">
        <v>512</v>
      </c>
      <c r="D209" s="69">
        <f>8700-500</f>
        <v>8200</v>
      </c>
      <c r="E209" s="65">
        <f>26108.3-644</f>
        <v>25464.3</v>
      </c>
      <c r="F209" s="66">
        <f>26615.5-644</f>
        <v>25971.5</v>
      </c>
      <c r="G209" s="146">
        <f t="shared" si="4"/>
        <v>101.99180813923807</v>
      </c>
    </row>
    <row r="210" spans="1:7" s="188" customFormat="1" ht="15">
      <c r="A210" s="280"/>
      <c r="B210" s="281">
        <v>4357</v>
      </c>
      <c r="C210" s="280" t="s">
        <v>513</v>
      </c>
      <c r="D210" s="69">
        <v>500</v>
      </c>
      <c r="E210" s="65">
        <v>644</v>
      </c>
      <c r="F210" s="66">
        <v>644</v>
      </c>
      <c r="G210" s="146">
        <f t="shared" si="4"/>
        <v>100</v>
      </c>
    </row>
    <row r="211" spans="1:7" s="188" customFormat="1" ht="15">
      <c r="A211" s="280"/>
      <c r="B211" s="281">
        <v>4359</v>
      </c>
      <c r="C211" s="282" t="s">
        <v>514</v>
      </c>
      <c r="D211" s="69">
        <v>0</v>
      </c>
      <c r="E211" s="65">
        <v>258.2</v>
      </c>
      <c r="F211" s="66">
        <v>293.4</v>
      </c>
      <c r="G211" s="146">
        <f t="shared" si="4"/>
        <v>113.63284275755228</v>
      </c>
    </row>
    <row r="212" spans="1:7" s="188" customFormat="1" ht="15">
      <c r="A212" s="280"/>
      <c r="B212" s="283">
        <v>4359</v>
      </c>
      <c r="C212" s="282" t="s">
        <v>515</v>
      </c>
      <c r="D212" s="284">
        <v>100</v>
      </c>
      <c r="E212" s="72">
        <v>100</v>
      </c>
      <c r="F212" s="73">
        <v>100</v>
      </c>
      <c r="G212" s="146">
        <f t="shared" si="4"/>
        <v>100</v>
      </c>
    </row>
    <row r="213" spans="1:7" s="188" customFormat="1" ht="15">
      <c r="A213" s="89"/>
      <c r="B213" s="221">
        <v>4371</v>
      </c>
      <c r="C213" s="285" t="s">
        <v>516</v>
      </c>
      <c r="D213" s="69">
        <v>486</v>
      </c>
      <c r="E213" s="65">
        <v>486</v>
      </c>
      <c r="F213" s="66">
        <v>486</v>
      </c>
      <c r="G213" s="146">
        <f t="shared" si="4"/>
        <v>100</v>
      </c>
    </row>
    <row r="214" spans="1:7" s="188" customFormat="1" ht="15">
      <c r="A214" s="89"/>
      <c r="B214" s="221">
        <v>4374</v>
      </c>
      <c r="C214" s="89" t="s">
        <v>517</v>
      </c>
      <c r="D214" s="69">
        <v>143</v>
      </c>
      <c r="E214" s="65">
        <v>143</v>
      </c>
      <c r="F214" s="66">
        <v>143</v>
      </c>
      <c r="G214" s="146">
        <f t="shared" si="4"/>
        <v>100</v>
      </c>
    </row>
    <row r="215" spans="1:7" s="188" customFormat="1" ht="15">
      <c r="A215" s="280"/>
      <c r="B215" s="281">
        <v>4399</v>
      </c>
      <c r="C215" s="280" t="s">
        <v>518</v>
      </c>
      <c r="D215" s="284">
        <v>55</v>
      </c>
      <c r="E215" s="72">
        <v>80</v>
      </c>
      <c r="F215" s="73">
        <v>68.3</v>
      </c>
      <c r="G215" s="146">
        <f t="shared" si="4"/>
        <v>85.375</v>
      </c>
    </row>
    <row r="216" spans="1:7" s="188" customFormat="1" ht="15" hidden="1">
      <c r="A216" s="280"/>
      <c r="B216" s="281">
        <v>6402</v>
      </c>
      <c r="C216" s="280" t="s">
        <v>519</v>
      </c>
      <c r="D216" s="271"/>
      <c r="E216" s="272"/>
      <c r="F216" s="73"/>
      <c r="G216" s="146" t="e">
        <f t="shared" si="4"/>
        <v>#DIV/0!</v>
      </c>
    </row>
    <row r="217" spans="1:7" s="188" customFormat="1" ht="15" customHeight="1" hidden="1">
      <c r="A217" s="280"/>
      <c r="B217" s="281">
        <v>6409</v>
      </c>
      <c r="C217" s="280" t="s">
        <v>520</v>
      </c>
      <c r="D217" s="271">
        <v>0</v>
      </c>
      <c r="E217" s="272">
        <v>0</v>
      </c>
      <c r="F217" s="276"/>
      <c r="G217" s="146" t="e">
        <f t="shared" si="4"/>
        <v>#DIV/0!</v>
      </c>
    </row>
    <row r="218" spans="1:7" s="188" customFormat="1" ht="15">
      <c r="A218" s="89"/>
      <c r="B218" s="221">
        <v>6223</v>
      </c>
      <c r="C218" s="89" t="s">
        <v>391</v>
      </c>
      <c r="D218" s="69">
        <v>0</v>
      </c>
      <c r="E218" s="65">
        <v>25</v>
      </c>
      <c r="F218" s="66">
        <v>0</v>
      </c>
      <c r="G218" s="146">
        <f t="shared" si="4"/>
        <v>0</v>
      </c>
    </row>
    <row r="219" spans="1:7" s="188" customFormat="1" ht="15">
      <c r="A219" s="89"/>
      <c r="B219" s="221">
        <v>6409</v>
      </c>
      <c r="C219" s="89" t="s">
        <v>521</v>
      </c>
      <c r="D219" s="69">
        <v>0</v>
      </c>
      <c r="E219" s="65">
        <v>223.2</v>
      </c>
      <c r="F219" s="66">
        <v>0</v>
      </c>
      <c r="G219" s="146">
        <f t="shared" si="4"/>
        <v>0</v>
      </c>
    </row>
    <row r="220" spans="1:7" s="188" customFormat="1" ht="15" customHeight="1" thickBot="1">
      <c r="A220" s="280"/>
      <c r="B220" s="281"/>
      <c r="C220" s="280"/>
      <c r="D220" s="271"/>
      <c r="E220" s="272"/>
      <c r="F220" s="276"/>
      <c r="G220" s="146"/>
    </row>
    <row r="221" spans="1:7" s="188" customFormat="1" ht="18.75" customHeight="1" thickBot="1" thickTop="1">
      <c r="A221" s="266"/>
      <c r="B221" s="232"/>
      <c r="C221" s="233" t="s">
        <v>522</v>
      </c>
      <c r="D221" s="234">
        <f>SUM(D176:D220)</f>
        <v>15688</v>
      </c>
      <c r="E221" s="235">
        <f>SUM(E176:E220)</f>
        <v>84375.29999999999</v>
      </c>
      <c r="F221" s="236">
        <f>SUM(F176:F220)</f>
        <v>75799.2</v>
      </c>
      <c r="G221" s="234">
        <f>(F221/E221)*100</f>
        <v>89.83576947281966</v>
      </c>
    </row>
    <row r="222" spans="1:7" s="188" customFormat="1" ht="15.75" customHeight="1">
      <c r="A222" s="187"/>
      <c r="B222" s="190"/>
      <c r="C222" s="237"/>
      <c r="D222" s="238"/>
      <c r="E222" s="238"/>
      <c r="F222" s="238"/>
      <c r="G222" s="238"/>
    </row>
    <row r="223" spans="1:7" s="188" customFormat="1" ht="15.75" customHeight="1">
      <c r="A223" s="187"/>
      <c r="B223" s="190"/>
      <c r="C223" s="237"/>
      <c r="D223" s="239"/>
      <c r="E223" s="239"/>
      <c r="F223" s="239"/>
      <c r="G223" s="239"/>
    </row>
    <row r="224" spans="1:7" s="188" customFormat="1" ht="12.75" customHeight="1" hidden="1">
      <c r="A224" s="187"/>
      <c r="C224" s="190"/>
      <c r="D224" s="239"/>
      <c r="E224" s="239"/>
      <c r="F224" s="239"/>
      <c r="G224" s="239"/>
    </row>
    <row r="225" spans="1:7" s="188" customFormat="1" ht="12.75" customHeight="1" hidden="1">
      <c r="A225" s="187"/>
      <c r="B225" s="190"/>
      <c r="C225" s="237"/>
      <c r="D225" s="239"/>
      <c r="E225" s="239"/>
      <c r="F225" s="239"/>
      <c r="G225" s="239"/>
    </row>
    <row r="226" spans="1:7" s="188" customFormat="1" ht="12.75" customHeight="1" hidden="1">
      <c r="A226" s="187"/>
      <c r="B226" s="190"/>
      <c r="C226" s="237"/>
      <c r="D226" s="239"/>
      <c r="E226" s="239"/>
      <c r="F226" s="239"/>
      <c r="G226" s="239"/>
    </row>
    <row r="227" spans="1:7" s="188" customFormat="1" ht="12.75" customHeight="1" hidden="1">
      <c r="A227" s="187"/>
      <c r="B227" s="190"/>
      <c r="C227" s="237"/>
      <c r="D227" s="239"/>
      <c r="E227" s="239"/>
      <c r="F227" s="239"/>
      <c r="G227" s="239"/>
    </row>
    <row r="228" spans="1:7" s="188" customFormat="1" ht="12.75" customHeight="1" hidden="1">
      <c r="A228" s="187"/>
      <c r="B228" s="190"/>
      <c r="C228" s="237"/>
      <c r="D228" s="239"/>
      <c r="E228" s="239"/>
      <c r="F228" s="239"/>
      <c r="G228" s="239"/>
    </row>
    <row r="229" spans="1:7" s="188" customFormat="1" ht="12.75" customHeight="1" hidden="1">
      <c r="A229" s="187"/>
      <c r="B229" s="190"/>
      <c r="C229" s="237"/>
      <c r="D229" s="239"/>
      <c r="E229" s="239"/>
      <c r="F229" s="239"/>
      <c r="G229" s="239"/>
    </row>
    <row r="230" spans="1:7" s="188" customFormat="1" ht="12.75" customHeight="1" hidden="1">
      <c r="A230" s="187"/>
      <c r="B230" s="190"/>
      <c r="C230" s="237"/>
      <c r="D230" s="239"/>
      <c r="E230" s="197"/>
      <c r="F230" s="197"/>
      <c r="G230" s="197"/>
    </row>
    <row r="231" spans="1:7" s="188" customFormat="1" ht="12.75" customHeight="1" hidden="1">
      <c r="A231" s="187"/>
      <c r="B231" s="190"/>
      <c r="C231" s="237"/>
      <c r="D231" s="239"/>
      <c r="E231" s="239"/>
      <c r="F231" s="239"/>
      <c r="G231" s="239"/>
    </row>
    <row r="232" spans="1:7" s="188" customFormat="1" ht="12.75" customHeight="1" hidden="1">
      <c r="A232" s="187"/>
      <c r="B232" s="190"/>
      <c r="C232" s="237"/>
      <c r="D232" s="239"/>
      <c r="E232" s="239"/>
      <c r="F232" s="239"/>
      <c r="G232" s="239"/>
    </row>
    <row r="233" spans="1:7" s="188" customFormat="1" ht="18" customHeight="1" hidden="1">
      <c r="A233" s="187"/>
      <c r="B233" s="190"/>
      <c r="C233" s="237"/>
      <c r="D233" s="239"/>
      <c r="E233" s="197"/>
      <c r="F233" s="197"/>
      <c r="G233" s="197"/>
    </row>
    <row r="234" spans="1:7" s="188" customFormat="1" ht="15.75" customHeight="1" thickBot="1">
      <c r="A234" s="187"/>
      <c r="B234" s="190"/>
      <c r="C234" s="237"/>
      <c r="D234" s="239"/>
      <c r="E234" s="204"/>
      <c r="F234" s="204"/>
      <c r="G234" s="204"/>
    </row>
    <row r="235" spans="1:7" s="188" customFormat="1" ht="15.75">
      <c r="A235" s="208" t="s">
        <v>27</v>
      </c>
      <c r="B235" s="209" t="s">
        <v>28</v>
      </c>
      <c r="C235" s="208" t="s">
        <v>30</v>
      </c>
      <c r="D235" s="208" t="s">
        <v>31</v>
      </c>
      <c r="E235" s="208" t="s">
        <v>31</v>
      </c>
      <c r="F235" s="53" t="s">
        <v>8</v>
      </c>
      <c r="G235" s="208" t="s">
        <v>365</v>
      </c>
    </row>
    <row r="236" spans="1:7" s="188" customFormat="1" ht="15.75" customHeight="1" thickBot="1">
      <c r="A236" s="210"/>
      <c r="B236" s="211"/>
      <c r="C236" s="212"/>
      <c r="D236" s="213" t="s">
        <v>33</v>
      </c>
      <c r="E236" s="213" t="s">
        <v>34</v>
      </c>
      <c r="F236" s="57" t="s">
        <v>35</v>
      </c>
      <c r="G236" s="213" t="s">
        <v>366</v>
      </c>
    </row>
    <row r="237" spans="1:7" s="188" customFormat="1" ht="16.5" thickTop="1">
      <c r="A237" s="214">
        <v>60</v>
      </c>
      <c r="B237" s="215"/>
      <c r="C237" s="216" t="s">
        <v>222</v>
      </c>
      <c r="D237" s="119"/>
      <c r="E237" s="117"/>
      <c r="F237" s="118"/>
      <c r="G237" s="119"/>
    </row>
    <row r="238" spans="1:7" s="188" customFormat="1" ht="15.75">
      <c r="A238" s="142"/>
      <c r="B238" s="220"/>
      <c r="C238" s="142"/>
      <c r="D238" s="146"/>
      <c r="E238" s="147"/>
      <c r="F238" s="145"/>
      <c r="G238" s="146"/>
    </row>
    <row r="239" spans="1:7" s="188" customFormat="1" ht="15">
      <c r="A239" s="89"/>
      <c r="B239" s="221">
        <v>1014</v>
      </c>
      <c r="C239" s="89" t="s">
        <v>523</v>
      </c>
      <c r="D239" s="64">
        <v>650</v>
      </c>
      <c r="E239" s="65">
        <v>650</v>
      </c>
      <c r="F239" s="66">
        <v>383.1</v>
      </c>
      <c r="G239" s="146">
        <f aca="true" t="shared" si="5" ref="G239:G249">(F239/E239)*100</f>
        <v>58.93846153846154</v>
      </c>
    </row>
    <row r="240" spans="1:7" s="188" customFormat="1" ht="15" customHeight="1" hidden="1">
      <c r="A240" s="280"/>
      <c r="B240" s="281">
        <v>1031</v>
      </c>
      <c r="C240" s="280" t="s">
        <v>524</v>
      </c>
      <c r="D240" s="71"/>
      <c r="E240" s="72"/>
      <c r="F240" s="73"/>
      <c r="G240" s="146" t="e">
        <f t="shared" si="5"/>
        <v>#DIV/0!</v>
      </c>
    </row>
    <row r="241" spans="1:7" s="188" customFormat="1" ht="15">
      <c r="A241" s="89"/>
      <c r="B241" s="221">
        <v>1036</v>
      </c>
      <c r="C241" s="89" t="s">
        <v>525</v>
      </c>
      <c r="D241" s="64">
        <v>0</v>
      </c>
      <c r="E241" s="65">
        <v>75.3</v>
      </c>
      <c r="F241" s="66">
        <v>50.1</v>
      </c>
      <c r="G241" s="146">
        <f t="shared" si="5"/>
        <v>66.53386454183267</v>
      </c>
    </row>
    <row r="242" spans="1:7" s="188" customFormat="1" ht="15" customHeight="1">
      <c r="A242" s="280"/>
      <c r="B242" s="281">
        <v>1037</v>
      </c>
      <c r="C242" s="280" t="s">
        <v>526</v>
      </c>
      <c r="D242" s="71">
        <v>0</v>
      </c>
      <c r="E242" s="72">
        <v>14</v>
      </c>
      <c r="F242" s="73">
        <v>13.9</v>
      </c>
      <c r="G242" s="146">
        <f t="shared" si="5"/>
        <v>99.28571428571429</v>
      </c>
    </row>
    <row r="243" spans="1:7" s="188" customFormat="1" ht="15" hidden="1">
      <c r="A243" s="280"/>
      <c r="B243" s="281">
        <v>1039</v>
      </c>
      <c r="C243" s="280" t="s">
        <v>527</v>
      </c>
      <c r="D243" s="71">
        <v>0</v>
      </c>
      <c r="E243" s="72"/>
      <c r="F243" s="73"/>
      <c r="G243" s="146" t="e">
        <f t="shared" si="5"/>
        <v>#DIV/0!</v>
      </c>
    </row>
    <row r="244" spans="1:7" s="188" customFormat="1" ht="15">
      <c r="A244" s="280"/>
      <c r="B244" s="281">
        <v>1070</v>
      </c>
      <c r="C244" s="280" t="s">
        <v>528</v>
      </c>
      <c r="D244" s="71">
        <v>7</v>
      </c>
      <c r="E244" s="72">
        <v>7</v>
      </c>
      <c r="F244" s="73">
        <v>7</v>
      </c>
      <c r="G244" s="146">
        <f t="shared" si="5"/>
        <v>100</v>
      </c>
    </row>
    <row r="245" spans="1:7" s="188" customFormat="1" ht="15" hidden="1">
      <c r="A245" s="280"/>
      <c r="B245" s="281">
        <v>2331</v>
      </c>
      <c r="C245" s="280" t="s">
        <v>529</v>
      </c>
      <c r="D245" s="71"/>
      <c r="E245" s="72"/>
      <c r="F245" s="66"/>
      <c r="G245" s="146" t="e">
        <f t="shared" si="5"/>
        <v>#DIV/0!</v>
      </c>
    </row>
    <row r="246" spans="1:7" s="188" customFormat="1" ht="15">
      <c r="A246" s="280"/>
      <c r="B246" s="281">
        <v>3739</v>
      </c>
      <c r="C246" s="280" t="s">
        <v>530</v>
      </c>
      <c r="D246" s="64">
        <v>50</v>
      </c>
      <c r="E246" s="65">
        <v>50</v>
      </c>
      <c r="F246" s="66">
        <v>0</v>
      </c>
      <c r="G246" s="146">
        <f t="shared" si="5"/>
        <v>0</v>
      </c>
    </row>
    <row r="247" spans="1:7" s="188" customFormat="1" ht="15">
      <c r="A247" s="89"/>
      <c r="B247" s="221">
        <v>3749</v>
      </c>
      <c r="C247" s="89" t="s">
        <v>531</v>
      </c>
      <c r="D247" s="64">
        <v>100</v>
      </c>
      <c r="E247" s="65">
        <v>120</v>
      </c>
      <c r="F247" s="66">
        <v>30.9</v>
      </c>
      <c r="G247" s="146">
        <f t="shared" si="5"/>
        <v>25.75</v>
      </c>
    </row>
    <row r="248" spans="1:7" s="188" customFormat="1" ht="15" hidden="1">
      <c r="A248" s="89"/>
      <c r="B248" s="221">
        <v>5272</v>
      </c>
      <c r="C248" s="89" t="s">
        <v>532</v>
      </c>
      <c r="D248" s="64"/>
      <c r="E248" s="65"/>
      <c r="F248" s="66"/>
      <c r="G248" s="146" t="e">
        <f t="shared" si="5"/>
        <v>#DIV/0!</v>
      </c>
    </row>
    <row r="249" spans="1:7" s="188" customFormat="1" ht="15">
      <c r="A249" s="89"/>
      <c r="B249" s="221">
        <v>6171</v>
      </c>
      <c r="C249" s="89" t="s">
        <v>533</v>
      </c>
      <c r="D249" s="64">
        <v>10</v>
      </c>
      <c r="E249" s="65">
        <v>10</v>
      </c>
      <c r="F249" s="66">
        <v>0</v>
      </c>
      <c r="G249" s="146">
        <f t="shared" si="5"/>
        <v>0</v>
      </c>
    </row>
    <row r="250" spans="1:7" s="188" customFormat="1" ht="15.75" thickBot="1">
      <c r="A250" s="225"/>
      <c r="B250" s="286"/>
      <c r="C250" s="225"/>
      <c r="D250" s="271"/>
      <c r="E250" s="272"/>
      <c r="F250" s="276"/>
      <c r="G250" s="271"/>
    </row>
    <row r="251" spans="1:7" s="188" customFormat="1" ht="18.75" customHeight="1" thickBot="1" thickTop="1">
      <c r="A251" s="231"/>
      <c r="B251" s="287"/>
      <c r="C251" s="288" t="s">
        <v>534</v>
      </c>
      <c r="D251" s="234">
        <f>SUM(D237:D250)</f>
        <v>817</v>
      </c>
      <c r="E251" s="235">
        <f>SUM(E238:E250)</f>
        <v>926.3</v>
      </c>
      <c r="F251" s="236">
        <f>SUM(F237:F250)</f>
        <v>485</v>
      </c>
      <c r="G251" s="234">
        <f>(F251/E251)*100</f>
        <v>52.35884702580158</v>
      </c>
    </row>
    <row r="252" spans="1:7" s="188" customFormat="1" ht="12.75" customHeight="1">
      <c r="A252" s="187"/>
      <c r="B252" s="190"/>
      <c r="C252" s="237"/>
      <c r="D252" s="239"/>
      <c r="E252" s="239"/>
      <c r="F252" s="239"/>
      <c r="G252" s="239"/>
    </row>
    <row r="253" spans="1:7" s="188" customFormat="1" ht="12.75" customHeight="1" hidden="1">
      <c r="A253" s="187"/>
      <c r="B253" s="190"/>
      <c r="C253" s="237"/>
      <c r="D253" s="239"/>
      <c r="E253" s="239"/>
      <c r="F253" s="239"/>
      <c r="G253" s="239"/>
    </row>
    <row r="254" spans="1:7" s="188" customFormat="1" ht="12.75" customHeight="1" hidden="1">
      <c r="A254" s="187"/>
      <c r="B254" s="190"/>
      <c r="C254" s="237"/>
      <c r="D254" s="239"/>
      <c r="E254" s="239"/>
      <c r="F254" s="239"/>
      <c r="G254" s="239"/>
    </row>
    <row r="255" spans="1:7" s="188" customFormat="1" ht="12.75" customHeight="1" hidden="1">
      <c r="A255" s="187"/>
      <c r="B255" s="190"/>
      <c r="C255" s="237"/>
      <c r="D255" s="239"/>
      <c r="E255" s="239"/>
      <c r="F255" s="239"/>
      <c r="G255" s="239"/>
    </row>
    <row r="256" s="188" customFormat="1" ht="12.75" customHeight="1" hidden="1">
      <c r="B256" s="240"/>
    </row>
    <row r="257" s="188" customFormat="1" ht="12.75" customHeight="1">
      <c r="B257" s="240"/>
    </row>
    <row r="258" s="188" customFormat="1" ht="12.75" customHeight="1" thickBot="1">
      <c r="B258" s="240"/>
    </row>
    <row r="259" spans="1:7" s="188" customFormat="1" ht="15.75">
      <c r="A259" s="208" t="s">
        <v>27</v>
      </c>
      <c r="B259" s="209" t="s">
        <v>28</v>
      </c>
      <c r="C259" s="208" t="s">
        <v>30</v>
      </c>
      <c r="D259" s="208" t="s">
        <v>31</v>
      </c>
      <c r="E259" s="208" t="s">
        <v>31</v>
      </c>
      <c r="F259" s="53" t="s">
        <v>8</v>
      </c>
      <c r="G259" s="208" t="s">
        <v>365</v>
      </c>
    </row>
    <row r="260" spans="1:7" s="188" customFormat="1" ht="15.75" customHeight="1" thickBot="1">
      <c r="A260" s="210"/>
      <c r="B260" s="211"/>
      <c r="C260" s="212"/>
      <c r="D260" s="213" t="s">
        <v>33</v>
      </c>
      <c r="E260" s="213" t="s">
        <v>34</v>
      </c>
      <c r="F260" s="57" t="s">
        <v>35</v>
      </c>
      <c r="G260" s="213" t="s">
        <v>366</v>
      </c>
    </row>
    <row r="261" spans="1:7" s="188" customFormat="1" ht="16.5" thickTop="1">
      <c r="A261" s="214">
        <v>80</v>
      </c>
      <c r="B261" s="214"/>
      <c r="C261" s="216" t="s">
        <v>237</v>
      </c>
      <c r="D261" s="119"/>
      <c r="E261" s="117"/>
      <c r="F261" s="118"/>
      <c r="G261" s="119"/>
    </row>
    <row r="262" spans="1:7" s="188" customFormat="1" ht="15.75">
      <c r="A262" s="142"/>
      <c r="B262" s="270"/>
      <c r="C262" s="142"/>
      <c r="D262" s="146"/>
      <c r="E262" s="147"/>
      <c r="F262" s="145"/>
      <c r="G262" s="146"/>
    </row>
    <row r="263" spans="1:7" s="188" customFormat="1" ht="15">
      <c r="A263" s="89"/>
      <c r="B263" s="253">
        <v>2219</v>
      </c>
      <c r="C263" s="89" t="s">
        <v>535</v>
      </c>
      <c r="D263" s="150">
        <v>400</v>
      </c>
      <c r="E263" s="65">
        <v>714</v>
      </c>
      <c r="F263" s="66">
        <v>494.2</v>
      </c>
      <c r="G263" s="146">
        <f aca="true" t="shared" si="6" ref="G263:G270">(F263/E263)*100</f>
        <v>69.2156862745098</v>
      </c>
    </row>
    <row r="264" spans="1:82" s="187" customFormat="1" ht="15">
      <c r="A264" s="89"/>
      <c r="B264" s="253">
        <v>2221</v>
      </c>
      <c r="C264" s="89" t="s">
        <v>536</v>
      </c>
      <c r="D264" s="150">
        <v>19280</v>
      </c>
      <c r="E264" s="65">
        <v>19519</v>
      </c>
      <c r="F264" s="66">
        <v>17869.2</v>
      </c>
      <c r="G264" s="146">
        <f t="shared" si="6"/>
        <v>91.54772273169732</v>
      </c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88"/>
      <c r="AT264" s="188"/>
      <c r="AU264" s="188"/>
      <c r="AV264" s="188"/>
      <c r="AW264" s="188"/>
      <c r="AX264" s="188"/>
      <c r="AY264" s="188"/>
      <c r="AZ264" s="188"/>
      <c r="BA264" s="188"/>
      <c r="BB264" s="188"/>
      <c r="BC264" s="188"/>
      <c r="BD264" s="188"/>
      <c r="BE264" s="188"/>
      <c r="BF264" s="188"/>
      <c r="BG264" s="188"/>
      <c r="BH264" s="188"/>
      <c r="BI264" s="188"/>
      <c r="BJ264" s="188"/>
      <c r="BK264" s="188"/>
      <c r="BL264" s="188"/>
      <c r="BM264" s="188"/>
      <c r="BN264" s="188"/>
      <c r="BO264" s="188"/>
      <c r="BP264" s="188"/>
      <c r="BQ264" s="188"/>
      <c r="BR264" s="188"/>
      <c r="BS264" s="188"/>
      <c r="BT264" s="188"/>
      <c r="BU264" s="188"/>
      <c r="BV264" s="188"/>
      <c r="BW264" s="188"/>
      <c r="BX264" s="188"/>
      <c r="BY264" s="188"/>
      <c r="BZ264" s="188"/>
      <c r="CA264" s="188"/>
      <c r="CB264" s="188"/>
      <c r="CC264" s="188"/>
      <c r="CD264" s="188"/>
    </row>
    <row r="265" spans="1:82" s="187" customFormat="1" ht="15">
      <c r="A265" s="89"/>
      <c r="B265" s="253">
        <v>2229</v>
      </c>
      <c r="C265" s="89" t="s">
        <v>537</v>
      </c>
      <c r="D265" s="150">
        <v>0</v>
      </c>
      <c r="E265" s="65">
        <v>47</v>
      </c>
      <c r="F265" s="66">
        <v>46.8</v>
      </c>
      <c r="G265" s="146">
        <f t="shared" si="6"/>
        <v>99.57446808510639</v>
      </c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  <c r="AP265" s="188"/>
      <c r="AQ265" s="188"/>
      <c r="AR265" s="188"/>
      <c r="AS265" s="188"/>
      <c r="AT265" s="188"/>
      <c r="AU265" s="188"/>
      <c r="AV265" s="188"/>
      <c r="AW265" s="188"/>
      <c r="AX265" s="188"/>
      <c r="AY265" s="188"/>
      <c r="AZ265" s="188"/>
      <c r="BA265" s="188"/>
      <c r="BB265" s="188"/>
      <c r="BC265" s="188"/>
      <c r="BD265" s="188"/>
      <c r="BE265" s="188"/>
      <c r="BF265" s="188"/>
      <c r="BG265" s="188"/>
      <c r="BH265" s="188"/>
      <c r="BI265" s="188"/>
      <c r="BJ265" s="188"/>
      <c r="BK265" s="188"/>
      <c r="BL265" s="188"/>
      <c r="BM265" s="188"/>
      <c r="BN265" s="188"/>
      <c r="BO265" s="188"/>
      <c r="BP265" s="188"/>
      <c r="BQ265" s="188"/>
      <c r="BR265" s="188"/>
      <c r="BS265" s="188"/>
      <c r="BT265" s="188"/>
      <c r="BU265" s="188"/>
      <c r="BV265" s="188"/>
      <c r="BW265" s="188"/>
      <c r="BX265" s="188"/>
      <c r="BY265" s="188"/>
      <c r="BZ265" s="188"/>
      <c r="CA265" s="188"/>
      <c r="CB265" s="188"/>
      <c r="CC265" s="188"/>
      <c r="CD265" s="188"/>
    </row>
    <row r="266" spans="1:82" s="187" customFormat="1" ht="15" hidden="1">
      <c r="A266" s="89"/>
      <c r="B266" s="253">
        <v>2232</v>
      </c>
      <c r="C266" s="89" t="s">
        <v>538</v>
      </c>
      <c r="D266" s="64">
        <v>0</v>
      </c>
      <c r="E266" s="65"/>
      <c r="F266" s="66"/>
      <c r="G266" s="146" t="e">
        <f t="shared" si="6"/>
        <v>#DIV/0!</v>
      </c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88"/>
      <c r="AT266" s="188"/>
      <c r="AU266" s="188"/>
      <c r="AV266" s="188"/>
      <c r="AW266" s="188"/>
      <c r="AX266" s="188"/>
      <c r="AY266" s="188"/>
      <c r="AZ266" s="188"/>
      <c r="BA266" s="188"/>
      <c r="BB266" s="188"/>
      <c r="BC266" s="188"/>
      <c r="BD266" s="188"/>
      <c r="BE266" s="188"/>
      <c r="BF266" s="188"/>
      <c r="BG266" s="188"/>
      <c r="BH266" s="188"/>
      <c r="BI266" s="188"/>
      <c r="BJ266" s="188"/>
      <c r="BK266" s="188"/>
      <c r="BL266" s="188"/>
      <c r="BM266" s="188"/>
      <c r="BN266" s="188"/>
      <c r="BO266" s="188"/>
      <c r="BP266" s="188"/>
      <c r="BQ266" s="188"/>
      <c r="BR266" s="188"/>
      <c r="BS266" s="188"/>
      <c r="BT266" s="188"/>
      <c r="BU266" s="188"/>
      <c r="BV266" s="188"/>
      <c r="BW266" s="188"/>
      <c r="BX266" s="188"/>
      <c r="BY266" s="188"/>
      <c r="BZ266" s="188"/>
      <c r="CA266" s="188"/>
      <c r="CB266" s="188"/>
      <c r="CC266" s="188"/>
      <c r="CD266" s="188"/>
    </row>
    <row r="267" spans="1:82" s="187" customFormat="1" ht="15">
      <c r="A267" s="89"/>
      <c r="B267" s="253">
        <v>2299</v>
      </c>
      <c r="C267" s="89" t="s">
        <v>537</v>
      </c>
      <c r="D267" s="64">
        <v>0</v>
      </c>
      <c r="E267" s="65">
        <v>2</v>
      </c>
      <c r="F267" s="66">
        <v>16.5</v>
      </c>
      <c r="G267" s="146">
        <f t="shared" si="6"/>
        <v>825</v>
      </c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8"/>
      <c r="AK267" s="188"/>
      <c r="AL267" s="188"/>
      <c r="AM267" s="188"/>
      <c r="AN267" s="188"/>
      <c r="AO267" s="188"/>
      <c r="AP267" s="188"/>
      <c r="AQ267" s="188"/>
      <c r="AR267" s="188"/>
      <c r="AS267" s="188"/>
      <c r="AT267" s="188"/>
      <c r="AU267" s="188"/>
      <c r="AV267" s="188"/>
      <c r="AW267" s="188"/>
      <c r="AX267" s="188"/>
      <c r="AY267" s="188"/>
      <c r="AZ267" s="188"/>
      <c r="BA267" s="188"/>
      <c r="BB267" s="188"/>
      <c r="BC267" s="188"/>
      <c r="BD267" s="188"/>
      <c r="BE267" s="188"/>
      <c r="BF267" s="188"/>
      <c r="BG267" s="188"/>
      <c r="BH267" s="188"/>
      <c r="BI267" s="188"/>
      <c r="BJ267" s="188"/>
      <c r="BK267" s="188"/>
      <c r="BL267" s="188"/>
      <c r="BM267" s="188"/>
      <c r="BN267" s="188"/>
      <c r="BO267" s="188"/>
      <c r="BP267" s="188"/>
      <c r="BQ267" s="188"/>
      <c r="BR267" s="188"/>
      <c r="BS267" s="188"/>
      <c r="BT267" s="188"/>
      <c r="BU267" s="188"/>
      <c r="BV267" s="188"/>
      <c r="BW267" s="188"/>
      <c r="BX267" s="188"/>
      <c r="BY267" s="188"/>
      <c r="BZ267" s="188"/>
      <c r="CA267" s="188"/>
      <c r="CB267" s="188"/>
      <c r="CC267" s="188"/>
      <c r="CD267" s="188"/>
    </row>
    <row r="268" spans="1:82" s="187" customFormat="1" ht="15">
      <c r="A268" s="280"/>
      <c r="B268" s="289">
        <v>3399</v>
      </c>
      <c r="C268" s="280" t="s">
        <v>539</v>
      </c>
      <c r="D268" s="146">
        <v>0</v>
      </c>
      <c r="E268" s="147">
        <v>70</v>
      </c>
      <c r="F268" s="145">
        <v>40</v>
      </c>
      <c r="G268" s="146">
        <f t="shared" si="6"/>
        <v>57.14285714285714</v>
      </c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188"/>
      <c r="AX268" s="188"/>
      <c r="AY268" s="188"/>
      <c r="AZ268" s="188"/>
      <c r="BA268" s="188"/>
      <c r="BB268" s="188"/>
      <c r="BC268" s="188"/>
      <c r="BD268" s="188"/>
      <c r="BE268" s="188"/>
      <c r="BF268" s="188"/>
      <c r="BG268" s="188"/>
      <c r="BH268" s="188"/>
      <c r="BI268" s="188"/>
      <c r="BJ268" s="188"/>
      <c r="BK268" s="188"/>
      <c r="BL268" s="188"/>
      <c r="BM268" s="188"/>
      <c r="BN268" s="188"/>
      <c r="BO268" s="188"/>
      <c r="BP268" s="188"/>
      <c r="BQ268" s="188"/>
      <c r="BR268" s="188"/>
      <c r="BS268" s="188"/>
      <c r="BT268" s="188"/>
      <c r="BU268" s="188"/>
      <c r="BV268" s="188"/>
      <c r="BW268" s="188"/>
      <c r="BX268" s="188"/>
      <c r="BY268" s="188"/>
      <c r="BZ268" s="188"/>
      <c r="CA268" s="188"/>
      <c r="CB268" s="188"/>
      <c r="CC268" s="188"/>
      <c r="CD268" s="188"/>
    </row>
    <row r="269" spans="1:82" s="187" customFormat="1" ht="15">
      <c r="A269" s="280"/>
      <c r="B269" s="289">
        <v>6171</v>
      </c>
      <c r="C269" s="280" t="s">
        <v>540</v>
      </c>
      <c r="D269" s="146">
        <v>0</v>
      </c>
      <c r="E269" s="147">
        <v>16</v>
      </c>
      <c r="F269" s="145">
        <v>28</v>
      </c>
      <c r="G269" s="146">
        <f t="shared" si="6"/>
        <v>175</v>
      </c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  <c r="AA269" s="188"/>
      <c r="AB269" s="188"/>
      <c r="AC269" s="188"/>
      <c r="AD269" s="188"/>
      <c r="AE269" s="188"/>
      <c r="AF269" s="188"/>
      <c r="AG269" s="188"/>
      <c r="AH269" s="188"/>
      <c r="AI269" s="188"/>
      <c r="AJ269" s="188"/>
      <c r="AK269" s="188"/>
      <c r="AL269" s="188"/>
      <c r="AM269" s="188"/>
      <c r="AN269" s="188"/>
      <c r="AO269" s="188"/>
      <c r="AP269" s="188"/>
      <c r="AQ269" s="188"/>
      <c r="AR269" s="188"/>
      <c r="AS269" s="188"/>
      <c r="AT269" s="188"/>
      <c r="AU269" s="188"/>
      <c r="AV269" s="188"/>
      <c r="AW269" s="188"/>
      <c r="AX269" s="188"/>
      <c r="AY269" s="188"/>
      <c r="AZ269" s="188"/>
      <c r="BA269" s="188"/>
      <c r="BB269" s="188"/>
      <c r="BC269" s="188"/>
      <c r="BD269" s="188"/>
      <c r="BE269" s="188"/>
      <c r="BF269" s="188"/>
      <c r="BG269" s="188"/>
      <c r="BH269" s="188"/>
      <c r="BI269" s="188"/>
      <c r="BJ269" s="188"/>
      <c r="BK269" s="188"/>
      <c r="BL269" s="188"/>
      <c r="BM269" s="188"/>
      <c r="BN269" s="188"/>
      <c r="BO269" s="188"/>
      <c r="BP269" s="188"/>
      <c r="BQ269" s="188"/>
      <c r="BR269" s="188"/>
      <c r="BS269" s="188"/>
      <c r="BT269" s="188"/>
      <c r="BU269" s="188"/>
      <c r="BV269" s="188"/>
      <c r="BW269" s="188"/>
      <c r="BX269" s="188"/>
      <c r="BY269" s="188"/>
      <c r="BZ269" s="188"/>
      <c r="CA269" s="188"/>
      <c r="CB269" s="188"/>
      <c r="CC269" s="188"/>
      <c r="CD269" s="188"/>
    </row>
    <row r="270" spans="1:82" s="187" customFormat="1" ht="15">
      <c r="A270" s="280"/>
      <c r="B270" s="289">
        <v>6402</v>
      </c>
      <c r="C270" s="280" t="s">
        <v>541</v>
      </c>
      <c r="D270" s="146">
        <v>0</v>
      </c>
      <c r="E270" s="147">
        <v>55</v>
      </c>
      <c r="F270" s="145">
        <v>54.1</v>
      </c>
      <c r="G270" s="146">
        <f t="shared" si="6"/>
        <v>98.36363636363636</v>
      </c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  <c r="AZ270" s="188"/>
      <c r="BA270" s="188"/>
      <c r="BB270" s="188"/>
      <c r="BC270" s="188"/>
      <c r="BD270" s="188"/>
      <c r="BE270" s="188"/>
      <c r="BF270" s="188"/>
      <c r="BG270" s="188"/>
      <c r="BH270" s="188"/>
      <c r="BI270" s="188"/>
      <c r="BJ270" s="188"/>
      <c r="BK270" s="188"/>
      <c r="BL270" s="188"/>
      <c r="BM270" s="188"/>
      <c r="BN270" s="188"/>
      <c r="BO270" s="188"/>
      <c r="BP270" s="188"/>
      <c r="BQ270" s="188"/>
      <c r="BR270" s="188"/>
      <c r="BS270" s="188"/>
      <c r="BT270" s="188"/>
      <c r="BU270" s="188"/>
      <c r="BV270" s="188"/>
      <c r="BW270" s="188"/>
      <c r="BX270" s="188"/>
      <c r="BY270" s="188"/>
      <c r="BZ270" s="188"/>
      <c r="CA270" s="188"/>
      <c r="CB270" s="188"/>
      <c r="CC270" s="188"/>
      <c r="CD270" s="188"/>
    </row>
    <row r="271" spans="1:82" s="187" customFormat="1" ht="15" hidden="1">
      <c r="A271" s="280"/>
      <c r="B271" s="289">
        <v>6409</v>
      </c>
      <c r="C271" s="280" t="s">
        <v>542</v>
      </c>
      <c r="D271" s="146">
        <v>0</v>
      </c>
      <c r="E271" s="147"/>
      <c r="F271" s="145"/>
      <c r="G271" s="146" t="e">
        <f>(#REF!/E271)*100</f>
        <v>#REF!</v>
      </c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  <c r="AZ271" s="188"/>
      <c r="BA271" s="188"/>
      <c r="BB271" s="188"/>
      <c r="BC271" s="188"/>
      <c r="BD271" s="188"/>
      <c r="BE271" s="188"/>
      <c r="BF271" s="188"/>
      <c r="BG271" s="188"/>
      <c r="BH271" s="188"/>
      <c r="BI271" s="188"/>
      <c r="BJ271" s="188"/>
      <c r="BK271" s="188"/>
      <c r="BL271" s="188"/>
      <c r="BM271" s="188"/>
      <c r="BN271" s="188"/>
      <c r="BO271" s="188"/>
      <c r="BP271" s="188"/>
      <c r="BQ271" s="188"/>
      <c r="BR271" s="188"/>
      <c r="BS271" s="188"/>
      <c r="BT271" s="188"/>
      <c r="BU271" s="188"/>
      <c r="BV271" s="188"/>
      <c r="BW271" s="188"/>
      <c r="BX271" s="188"/>
      <c r="BY271" s="188"/>
      <c r="BZ271" s="188"/>
      <c r="CA271" s="188"/>
      <c r="CB271" s="188"/>
      <c r="CC271" s="188"/>
      <c r="CD271" s="188"/>
    </row>
    <row r="272" spans="1:82" s="187" customFormat="1" ht="15.75" thickBot="1">
      <c r="A272" s="275"/>
      <c r="B272" s="274"/>
      <c r="C272" s="275"/>
      <c r="D272" s="228"/>
      <c r="E272" s="229"/>
      <c r="F272" s="230"/>
      <c r="G272" s="22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88"/>
      <c r="AB272" s="188"/>
      <c r="AC272" s="188"/>
      <c r="AD272" s="188"/>
      <c r="AE272" s="188"/>
      <c r="AF272" s="188"/>
      <c r="AG272" s="188"/>
      <c r="AH272" s="188"/>
      <c r="AI272" s="188"/>
      <c r="AJ272" s="188"/>
      <c r="AK272" s="188"/>
      <c r="AL272" s="188"/>
      <c r="AM272" s="188"/>
      <c r="AN272" s="188"/>
      <c r="AO272" s="188"/>
      <c r="AP272" s="188"/>
      <c r="AQ272" s="188"/>
      <c r="AR272" s="188"/>
      <c r="AS272" s="188"/>
      <c r="AT272" s="188"/>
      <c r="AU272" s="188"/>
      <c r="AV272" s="188"/>
      <c r="AW272" s="188"/>
      <c r="AX272" s="188"/>
      <c r="AY272" s="188"/>
      <c r="AZ272" s="188"/>
      <c r="BA272" s="188"/>
      <c r="BB272" s="188"/>
      <c r="BC272" s="188"/>
      <c r="BD272" s="188"/>
      <c r="BE272" s="188"/>
      <c r="BF272" s="188"/>
      <c r="BG272" s="188"/>
      <c r="BH272" s="188"/>
      <c r="BI272" s="188"/>
      <c r="BJ272" s="188"/>
      <c r="BK272" s="188"/>
      <c r="BL272" s="188"/>
      <c r="BM272" s="188"/>
      <c r="BN272" s="188"/>
      <c r="BO272" s="188"/>
      <c r="BP272" s="188"/>
      <c r="BQ272" s="188"/>
      <c r="BR272" s="188"/>
      <c r="BS272" s="188"/>
      <c r="BT272" s="188"/>
      <c r="BU272" s="188"/>
      <c r="BV272" s="188"/>
      <c r="BW272" s="188"/>
      <c r="BX272" s="188"/>
      <c r="BY272" s="188"/>
      <c r="BZ272" s="188"/>
      <c r="CA272" s="188"/>
      <c r="CB272" s="188"/>
      <c r="CC272" s="188"/>
      <c r="CD272" s="188"/>
    </row>
    <row r="273" spans="1:82" s="187" customFormat="1" ht="18.75" customHeight="1" thickBot="1" thickTop="1">
      <c r="A273" s="231"/>
      <c r="B273" s="290"/>
      <c r="C273" s="288" t="s">
        <v>543</v>
      </c>
      <c r="D273" s="234">
        <f>SUM(D263:D271)</f>
        <v>19680</v>
      </c>
      <c r="E273" s="235">
        <f>SUM(E263:E271)</f>
        <v>20423</v>
      </c>
      <c r="F273" s="236">
        <f>SUM(F263:F271)</f>
        <v>18548.8</v>
      </c>
      <c r="G273" s="234">
        <f>(F273/E273)*100</f>
        <v>90.82309161239779</v>
      </c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8"/>
      <c r="AE273" s="188"/>
      <c r="AF273" s="188"/>
      <c r="AG273" s="188"/>
      <c r="AH273" s="188"/>
      <c r="AI273" s="188"/>
      <c r="AJ273" s="188"/>
      <c r="AK273" s="188"/>
      <c r="AL273" s="188"/>
      <c r="AM273" s="188"/>
      <c r="AN273" s="188"/>
      <c r="AO273" s="188"/>
      <c r="AP273" s="188"/>
      <c r="AQ273" s="188"/>
      <c r="AR273" s="188"/>
      <c r="AS273" s="188"/>
      <c r="AT273" s="188"/>
      <c r="AU273" s="188"/>
      <c r="AV273" s="188"/>
      <c r="AW273" s="188"/>
      <c r="AX273" s="188"/>
      <c r="AY273" s="188"/>
      <c r="AZ273" s="188"/>
      <c r="BA273" s="188"/>
      <c r="BB273" s="188"/>
      <c r="BC273" s="188"/>
      <c r="BD273" s="188"/>
      <c r="BE273" s="188"/>
      <c r="BF273" s="188"/>
      <c r="BG273" s="188"/>
      <c r="BH273" s="188"/>
      <c r="BI273" s="188"/>
      <c r="BJ273" s="188"/>
      <c r="BK273" s="188"/>
      <c r="BL273" s="188"/>
      <c r="BM273" s="188"/>
      <c r="BN273" s="188"/>
      <c r="BO273" s="188"/>
      <c r="BP273" s="188"/>
      <c r="BQ273" s="188"/>
      <c r="BR273" s="188"/>
      <c r="BS273" s="188"/>
      <c r="BT273" s="188"/>
      <c r="BU273" s="188"/>
      <c r="BV273" s="188"/>
      <c r="BW273" s="188"/>
      <c r="BX273" s="188"/>
      <c r="BY273" s="188"/>
      <c r="BZ273" s="188"/>
      <c r="CA273" s="188"/>
      <c r="CB273" s="188"/>
      <c r="CC273" s="188"/>
      <c r="CD273" s="188"/>
    </row>
    <row r="274" spans="2:82" s="187" customFormat="1" ht="15.75" customHeight="1">
      <c r="B274" s="190"/>
      <c r="C274" s="237"/>
      <c r="D274" s="239"/>
      <c r="E274" s="239"/>
      <c r="F274" s="239"/>
      <c r="G274" s="239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88"/>
      <c r="AK274" s="188"/>
      <c r="AL274" s="188"/>
      <c r="AM274" s="188"/>
      <c r="AN274" s="188"/>
      <c r="AO274" s="188"/>
      <c r="AP274" s="188"/>
      <c r="AQ274" s="188"/>
      <c r="AR274" s="188"/>
      <c r="AS274" s="188"/>
      <c r="AT274" s="188"/>
      <c r="AU274" s="188"/>
      <c r="AV274" s="188"/>
      <c r="AW274" s="188"/>
      <c r="AX274" s="188"/>
      <c r="AY274" s="188"/>
      <c r="AZ274" s="188"/>
      <c r="BA274" s="188"/>
      <c r="BB274" s="188"/>
      <c r="BC274" s="188"/>
      <c r="BD274" s="188"/>
      <c r="BE274" s="188"/>
      <c r="BF274" s="188"/>
      <c r="BG274" s="188"/>
      <c r="BH274" s="188"/>
      <c r="BI274" s="188"/>
      <c r="BJ274" s="188"/>
      <c r="BK274" s="188"/>
      <c r="BL274" s="188"/>
      <c r="BM274" s="188"/>
      <c r="BN274" s="188"/>
      <c r="BO274" s="188"/>
      <c r="BP274" s="188"/>
      <c r="BQ274" s="188"/>
      <c r="BR274" s="188"/>
      <c r="BS274" s="188"/>
      <c r="BT274" s="188"/>
      <c r="BU274" s="188"/>
      <c r="BV274" s="188"/>
      <c r="BW274" s="188"/>
      <c r="BX274" s="188"/>
      <c r="BY274" s="188"/>
      <c r="BZ274" s="188"/>
      <c r="CA274" s="188"/>
      <c r="CB274" s="188"/>
      <c r="CC274" s="188"/>
      <c r="CD274" s="188"/>
    </row>
    <row r="275" spans="2:82" s="187" customFormat="1" ht="12.75" customHeight="1" hidden="1">
      <c r="B275" s="190"/>
      <c r="C275" s="237"/>
      <c r="D275" s="239"/>
      <c r="E275" s="239"/>
      <c r="F275" s="239"/>
      <c r="G275" s="239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  <c r="AA275" s="188"/>
      <c r="AB275" s="188"/>
      <c r="AC275" s="188"/>
      <c r="AD275" s="188"/>
      <c r="AE275" s="188"/>
      <c r="AF275" s="188"/>
      <c r="AG275" s="188"/>
      <c r="AH275" s="188"/>
      <c r="AI275" s="188"/>
      <c r="AJ275" s="188"/>
      <c r="AK275" s="188"/>
      <c r="AL275" s="188"/>
      <c r="AM275" s="188"/>
      <c r="AN275" s="188"/>
      <c r="AO275" s="188"/>
      <c r="AP275" s="188"/>
      <c r="AQ275" s="188"/>
      <c r="AR275" s="188"/>
      <c r="AS275" s="188"/>
      <c r="AT275" s="188"/>
      <c r="AU275" s="188"/>
      <c r="AV275" s="188"/>
      <c r="AW275" s="188"/>
      <c r="AX275" s="188"/>
      <c r="AY275" s="188"/>
      <c r="AZ275" s="188"/>
      <c r="BA275" s="188"/>
      <c r="BB275" s="188"/>
      <c r="BC275" s="188"/>
      <c r="BD275" s="188"/>
      <c r="BE275" s="188"/>
      <c r="BF275" s="188"/>
      <c r="BG275" s="188"/>
      <c r="BH275" s="188"/>
      <c r="BI275" s="188"/>
      <c r="BJ275" s="188"/>
      <c r="BK275" s="188"/>
      <c r="BL275" s="188"/>
      <c r="BM275" s="188"/>
      <c r="BN275" s="188"/>
      <c r="BO275" s="188"/>
      <c r="BP275" s="188"/>
      <c r="BQ275" s="188"/>
      <c r="BR275" s="188"/>
      <c r="BS275" s="188"/>
      <c r="BT275" s="188"/>
      <c r="BU275" s="188"/>
      <c r="BV275" s="188"/>
      <c r="BW275" s="188"/>
      <c r="BX275" s="188"/>
      <c r="BY275" s="188"/>
      <c r="BZ275" s="188"/>
      <c r="CA275" s="188"/>
      <c r="CB275" s="188"/>
      <c r="CC275" s="188"/>
      <c r="CD275" s="188"/>
    </row>
    <row r="276" spans="2:82" s="187" customFormat="1" ht="12.75" customHeight="1" hidden="1">
      <c r="B276" s="190"/>
      <c r="C276" s="237"/>
      <c r="D276" s="239"/>
      <c r="E276" s="239"/>
      <c r="F276" s="239"/>
      <c r="G276" s="239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88"/>
      <c r="AB276" s="188"/>
      <c r="AC276" s="188"/>
      <c r="AD276" s="188"/>
      <c r="AE276" s="188"/>
      <c r="AF276" s="188"/>
      <c r="AG276" s="188"/>
      <c r="AH276" s="188"/>
      <c r="AI276" s="188"/>
      <c r="AJ276" s="188"/>
      <c r="AK276" s="188"/>
      <c r="AL276" s="188"/>
      <c r="AM276" s="188"/>
      <c r="AN276" s="188"/>
      <c r="AO276" s="188"/>
      <c r="AP276" s="188"/>
      <c r="AQ276" s="188"/>
      <c r="AR276" s="188"/>
      <c r="AS276" s="188"/>
      <c r="AT276" s="188"/>
      <c r="AU276" s="188"/>
      <c r="AV276" s="188"/>
      <c r="AW276" s="188"/>
      <c r="AX276" s="188"/>
      <c r="AY276" s="188"/>
      <c r="AZ276" s="188"/>
      <c r="BA276" s="188"/>
      <c r="BB276" s="188"/>
      <c r="BC276" s="188"/>
      <c r="BD276" s="188"/>
      <c r="BE276" s="188"/>
      <c r="BF276" s="188"/>
      <c r="BG276" s="188"/>
      <c r="BH276" s="188"/>
      <c r="BI276" s="188"/>
      <c r="BJ276" s="188"/>
      <c r="BK276" s="188"/>
      <c r="BL276" s="188"/>
      <c r="BM276" s="188"/>
      <c r="BN276" s="188"/>
      <c r="BO276" s="188"/>
      <c r="BP276" s="188"/>
      <c r="BQ276" s="188"/>
      <c r="BR276" s="188"/>
      <c r="BS276" s="188"/>
      <c r="BT276" s="188"/>
      <c r="BU276" s="188"/>
      <c r="BV276" s="188"/>
      <c r="BW276" s="188"/>
      <c r="BX276" s="188"/>
      <c r="BY276" s="188"/>
      <c r="BZ276" s="188"/>
      <c r="CA276" s="188"/>
      <c r="CB276" s="188"/>
      <c r="CC276" s="188"/>
      <c r="CD276" s="188"/>
    </row>
    <row r="277" spans="2:82" s="187" customFormat="1" ht="12.75" customHeight="1" hidden="1">
      <c r="B277" s="190"/>
      <c r="C277" s="237"/>
      <c r="D277" s="239"/>
      <c r="E277" s="239"/>
      <c r="F277" s="239"/>
      <c r="G277" s="239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  <c r="AB277" s="188"/>
      <c r="AC277" s="188"/>
      <c r="AD277" s="188"/>
      <c r="AE277" s="188"/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8"/>
      <c r="AT277" s="188"/>
      <c r="AU277" s="188"/>
      <c r="AV277" s="188"/>
      <c r="AW277" s="188"/>
      <c r="AX277" s="188"/>
      <c r="AY277" s="188"/>
      <c r="AZ277" s="188"/>
      <c r="BA277" s="188"/>
      <c r="BB277" s="188"/>
      <c r="BC277" s="188"/>
      <c r="BD277" s="188"/>
      <c r="BE277" s="188"/>
      <c r="BF277" s="188"/>
      <c r="BG277" s="188"/>
      <c r="BH277" s="188"/>
      <c r="BI277" s="188"/>
      <c r="BJ277" s="188"/>
      <c r="BK277" s="188"/>
      <c r="BL277" s="188"/>
      <c r="BM277" s="188"/>
      <c r="BN277" s="188"/>
      <c r="BO277" s="188"/>
      <c r="BP277" s="188"/>
      <c r="BQ277" s="188"/>
      <c r="BR277" s="188"/>
      <c r="BS277" s="188"/>
      <c r="BT277" s="188"/>
      <c r="BU277" s="188"/>
      <c r="BV277" s="188"/>
      <c r="BW277" s="188"/>
      <c r="BX277" s="188"/>
      <c r="BY277" s="188"/>
      <c r="BZ277" s="188"/>
      <c r="CA277" s="188"/>
      <c r="CB277" s="188"/>
      <c r="CC277" s="188"/>
      <c r="CD277" s="188"/>
    </row>
    <row r="278" spans="2:82" s="187" customFormat="1" ht="12.75" customHeight="1" hidden="1">
      <c r="B278" s="190"/>
      <c r="C278" s="237"/>
      <c r="D278" s="239"/>
      <c r="E278" s="239"/>
      <c r="F278" s="239"/>
      <c r="G278" s="239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  <c r="AA278" s="188"/>
      <c r="AB278" s="188"/>
      <c r="AC278" s="188"/>
      <c r="AD278" s="188"/>
      <c r="AE278" s="188"/>
      <c r="AF278" s="188"/>
      <c r="AG278" s="188"/>
      <c r="AH278" s="188"/>
      <c r="AI278" s="188"/>
      <c r="AJ278" s="188"/>
      <c r="AK278" s="188"/>
      <c r="AL278" s="188"/>
      <c r="AM278" s="188"/>
      <c r="AN278" s="188"/>
      <c r="AO278" s="188"/>
      <c r="AP278" s="188"/>
      <c r="AQ278" s="188"/>
      <c r="AR278" s="188"/>
      <c r="AS278" s="188"/>
      <c r="AT278" s="188"/>
      <c r="AU278" s="188"/>
      <c r="AV278" s="188"/>
      <c r="AW278" s="188"/>
      <c r="AX278" s="188"/>
      <c r="AY278" s="188"/>
      <c r="AZ278" s="188"/>
      <c r="BA278" s="188"/>
      <c r="BB278" s="188"/>
      <c r="BC278" s="188"/>
      <c r="BD278" s="188"/>
      <c r="BE278" s="188"/>
      <c r="BF278" s="188"/>
      <c r="BG278" s="188"/>
      <c r="BH278" s="188"/>
      <c r="BI278" s="188"/>
      <c r="BJ278" s="188"/>
      <c r="BK278" s="188"/>
      <c r="BL278" s="188"/>
      <c r="BM278" s="188"/>
      <c r="BN278" s="188"/>
      <c r="BO278" s="188"/>
      <c r="BP278" s="188"/>
      <c r="BQ278" s="188"/>
      <c r="BR278" s="188"/>
      <c r="BS278" s="188"/>
      <c r="BT278" s="188"/>
      <c r="BU278" s="188"/>
      <c r="BV278" s="188"/>
      <c r="BW278" s="188"/>
      <c r="BX278" s="188"/>
      <c r="BY278" s="188"/>
      <c r="BZ278" s="188"/>
      <c r="CA278" s="188"/>
      <c r="CB278" s="188"/>
      <c r="CC278" s="188"/>
      <c r="CD278" s="188"/>
    </row>
    <row r="279" spans="2:82" s="187" customFormat="1" ht="12.75" customHeight="1" hidden="1">
      <c r="B279" s="190"/>
      <c r="C279" s="237"/>
      <c r="D279" s="239"/>
      <c r="E279" s="239"/>
      <c r="F279" s="239"/>
      <c r="G279" s="239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8"/>
      <c r="AP279" s="188"/>
      <c r="AQ279" s="188"/>
      <c r="AR279" s="188"/>
      <c r="AS279" s="188"/>
      <c r="AT279" s="188"/>
      <c r="AU279" s="188"/>
      <c r="AV279" s="188"/>
      <c r="AW279" s="188"/>
      <c r="AX279" s="188"/>
      <c r="AY279" s="188"/>
      <c r="AZ279" s="188"/>
      <c r="BA279" s="188"/>
      <c r="BB279" s="188"/>
      <c r="BC279" s="188"/>
      <c r="BD279" s="188"/>
      <c r="BE279" s="188"/>
      <c r="BF279" s="188"/>
      <c r="BG279" s="188"/>
      <c r="BH279" s="188"/>
      <c r="BI279" s="188"/>
      <c r="BJ279" s="188"/>
      <c r="BK279" s="188"/>
      <c r="BL279" s="188"/>
      <c r="BM279" s="188"/>
      <c r="BN279" s="188"/>
      <c r="BO279" s="188"/>
      <c r="BP279" s="188"/>
      <c r="BQ279" s="188"/>
      <c r="BR279" s="188"/>
      <c r="BS279" s="188"/>
      <c r="BT279" s="188"/>
      <c r="BU279" s="188"/>
      <c r="BV279" s="188"/>
      <c r="BW279" s="188"/>
      <c r="BX279" s="188"/>
      <c r="BY279" s="188"/>
      <c r="BZ279" s="188"/>
      <c r="CA279" s="188"/>
      <c r="CB279" s="188"/>
      <c r="CC279" s="188"/>
      <c r="CD279" s="188"/>
    </row>
    <row r="280" spans="2:82" s="187" customFormat="1" ht="12.75" customHeight="1" hidden="1">
      <c r="B280" s="190"/>
      <c r="C280" s="237"/>
      <c r="D280" s="239"/>
      <c r="E280" s="239"/>
      <c r="F280" s="239"/>
      <c r="G280" s="239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  <c r="AA280" s="188"/>
      <c r="AB280" s="188"/>
      <c r="AC280" s="188"/>
      <c r="AD280" s="188"/>
      <c r="AE280" s="188"/>
      <c r="AF280" s="188"/>
      <c r="AG280" s="188"/>
      <c r="AH280" s="188"/>
      <c r="AI280" s="188"/>
      <c r="AJ280" s="188"/>
      <c r="AK280" s="188"/>
      <c r="AL280" s="188"/>
      <c r="AM280" s="188"/>
      <c r="AN280" s="188"/>
      <c r="AO280" s="188"/>
      <c r="AP280" s="188"/>
      <c r="AQ280" s="188"/>
      <c r="AR280" s="188"/>
      <c r="AS280" s="188"/>
      <c r="AT280" s="188"/>
      <c r="AU280" s="188"/>
      <c r="AV280" s="188"/>
      <c r="AW280" s="188"/>
      <c r="AX280" s="188"/>
      <c r="AY280" s="188"/>
      <c r="AZ280" s="188"/>
      <c r="BA280" s="188"/>
      <c r="BB280" s="188"/>
      <c r="BC280" s="188"/>
      <c r="BD280" s="188"/>
      <c r="BE280" s="188"/>
      <c r="BF280" s="188"/>
      <c r="BG280" s="188"/>
      <c r="BH280" s="188"/>
      <c r="BI280" s="188"/>
      <c r="BJ280" s="188"/>
      <c r="BK280" s="188"/>
      <c r="BL280" s="188"/>
      <c r="BM280" s="188"/>
      <c r="BN280" s="188"/>
      <c r="BO280" s="188"/>
      <c r="BP280" s="188"/>
      <c r="BQ280" s="188"/>
      <c r="BR280" s="188"/>
      <c r="BS280" s="188"/>
      <c r="BT280" s="188"/>
      <c r="BU280" s="188"/>
      <c r="BV280" s="188"/>
      <c r="BW280" s="188"/>
      <c r="BX280" s="188"/>
      <c r="BY280" s="188"/>
      <c r="BZ280" s="188"/>
      <c r="CA280" s="188"/>
      <c r="CB280" s="188"/>
      <c r="CC280" s="188"/>
      <c r="CD280" s="188"/>
    </row>
    <row r="281" spans="2:82" s="187" customFormat="1" ht="12.75" customHeight="1" hidden="1">
      <c r="B281" s="190"/>
      <c r="C281" s="237"/>
      <c r="D281" s="239"/>
      <c r="E281" s="239"/>
      <c r="F281" s="239"/>
      <c r="G281" s="239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  <c r="AA281" s="188"/>
      <c r="AB281" s="188"/>
      <c r="AC281" s="188"/>
      <c r="AD281" s="188"/>
      <c r="AE281" s="188"/>
      <c r="AF281" s="188"/>
      <c r="AG281" s="188"/>
      <c r="AH281" s="188"/>
      <c r="AI281" s="188"/>
      <c r="AJ281" s="188"/>
      <c r="AK281" s="188"/>
      <c r="AL281" s="188"/>
      <c r="AM281" s="188"/>
      <c r="AN281" s="188"/>
      <c r="AO281" s="188"/>
      <c r="AP281" s="188"/>
      <c r="AQ281" s="188"/>
      <c r="AR281" s="188"/>
      <c r="AS281" s="188"/>
      <c r="AT281" s="188"/>
      <c r="AU281" s="188"/>
      <c r="AV281" s="188"/>
      <c r="AW281" s="188"/>
      <c r="AX281" s="188"/>
      <c r="AY281" s="188"/>
      <c r="AZ281" s="188"/>
      <c r="BA281" s="188"/>
      <c r="BB281" s="188"/>
      <c r="BC281" s="188"/>
      <c r="BD281" s="188"/>
      <c r="BE281" s="188"/>
      <c r="BF281" s="188"/>
      <c r="BG281" s="188"/>
      <c r="BH281" s="188"/>
      <c r="BI281" s="188"/>
      <c r="BJ281" s="188"/>
      <c r="BK281" s="188"/>
      <c r="BL281" s="188"/>
      <c r="BM281" s="188"/>
      <c r="BN281" s="188"/>
      <c r="BO281" s="188"/>
      <c r="BP281" s="188"/>
      <c r="BQ281" s="188"/>
      <c r="BR281" s="188"/>
      <c r="BS281" s="188"/>
      <c r="BT281" s="188"/>
      <c r="BU281" s="188"/>
      <c r="BV281" s="188"/>
      <c r="BW281" s="188"/>
      <c r="BX281" s="188"/>
      <c r="BY281" s="188"/>
      <c r="BZ281" s="188"/>
      <c r="CA281" s="188"/>
      <c r="CB281" s="188"/>
      <c r="CC281" s="188"/>
      <c r="CD281" s="188"/>
    </row>
    <row r="282" spans="2:82" s="187" customFormat="1" ht="15.75" customHeight="1">
      <c r="B282" s="190"/>
      <c r="C282" s="237"/>
      <c r="D282" s="239"/>
      <c r="E282" s="197"/>
      <c r="F282" s="197"/>
      <c r="G282" s="197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  <c r="AA282" s="188"/>
      <c r="AB282" s="188"/>
      <c r="AC282" s="188"/>
      <c r="AD282" s="188"/>
      <c r="AE282" s="188"/>
      <c r="AF282" s="188"/>
      <c r="AG282" s="188"/>
      <c r="AH282" s="188"/>
      <c r="AI282" s="188"/>
      <c r="AJ282" s="188"/>
      <c r="AK282" s="188"/>
      <c r="AL282" s="188"/>
      <c r="AM282" s="188"/>
      <c r="AN282" s="188"/>
      <c r="AO282" s="188"/>
      <c r="AP282" s="188"/>
      <c r="AQ282" s="188"/>
      <c r="AR282" s="188"/>
      <c r="AS282" s="188"/>
      <c r="AT282" s="188"/>
      <c r="AU282" s="188"/>
      <c r="AV282" s="188"/>
      <c r="AW282" s="188"/>
      <c r="AX282" s="188"/>
      <c r="AY282" s="188"/>
      <c r="AZ282" s="188"/>
      <c r="BA282" s="188"/>
      <c r="BB282" s="188"/>
      <c r="BC282" s="188"/>
      <c r="BD282" s="188"/>
      <c r="BE282" s="188"/>
      <c r="BF282" s="188"/>
      <c r="BG282" s="188"/>
      <c r="BH282" s="188"/>
      <c r="BI282" s="188"/>
      <c r="BJ282" s="188"/>
      <c r="BK282" s="188"/>
      <c r="BL282" s="188"/>
      <c r="BM282" s="188"/>
      <c r="BN282" s="188"/>
      <c r="BO282" s="188"/>
      <c r="BP282" s="188"/>
      <c r="BQ282" s="188"/>
      <c r="BR282" s="188"/>
      <c r="BS282" s="188"/>
      <c r="BT282" s="188"/>
      <c r="BU282" s="188"/>
      <c r="BV282" s="188"/>
      <c r="BW282" s="188"/>
      <c r="BX282" s="188"/>
      <c r="BY282" s="188"/>
      <c r="BZ282" s="188"/>
      <c r="CA282" s="188"/>
      <c r="CB282" s="188"/>
      <c r="CC282" s="188"/>
      <c r="CD282" s="188"/>
    </row>
    <row r="283" spans="2:82" s="187" customFormat="1" ht="15.75" customHeight="1">
      <c r="B283" s="190"/>
      <c r="C283" s="237"/>
      <c r="D283" s="239"/>
      <c r="E283" s="239"/>
      <c r="F283" s="239"/>
      <c r="G283" s="239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88"/>
      <c r="AB283" s="188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8"/>
      <c r="BA283" s="188"/>
      <c r="BB283" s="188"/>
      <c r="BC283" s="188"/>
      <c r="BD283" s="188"/>
      <c r="BE283" s="188"/>
      <c r="BF283" s="188"/>
      <c r="BG283" s="188"/>
      <c r="BH283" s="188"/>
      <c r="BI283" s="188"/>
      <c r="BJ283" s="188"/>
      <c r="BK283" s="188"/>
      <c r="BL283" s="188"/>
      <c r="BM283" s="188"/>
      <c r="BN283" s="188"/>
      <c r="BO283" s="188"/>
      <c r="BP283" s="188"/>
      <c r="BQ283" s="188"/>
      <c r="BR283" s="188"/>
      <c r="BS283" s="188"/>
      <c r="BT283" s="188"/>
      <c r="BU283" s="188"/>
      <c r="BV283" s="188"/>
      <c r="BW283" s="188"/>
      <c r="BX283" s="188"/>
      <c r="BY283" s="188"/>
      <c r="BZ283" s="188"/>
      <c r="CA283" s="188"/>
      <c r="CB283" s="188"/>
      <c r="CC283" s="188"/>
      <c r="CD283" s="188"/>
    </row>
    <row r="284" spans="2:82" s="187" customFormat="1" ht="15.75" customHeight="1" thickBot="1">
      <c r="B284" s="190"/>
      <c r="C284" s="237"/>
      <c r="D284" s="239"/>
      <c r="E284" s="204"/>
      <c r="F284" s="204"/>
      <c r="G284" s="204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88"/>
      <c r="AB284" s="188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8"/>
      <c r="BA284" s="188"/>
      <c r="BB284" s="188"/>
      <c r="BC284" s="188"/>
      <c r="BD284" s="188"/>
      <c r="BE284" s="188"/>
      <c r="BF284" s="188"/>
      <c r="BG284" s="188"/>
      <c r="BH284" s="188"/>
      <c r="BI284" s="188"/>
      <c r="BJ284" s="188"/>
      <c r="BK284" s="188"/>
      <c r="BL284" s="188"/>
      <c r="BM284" s="188"/>
      <c r="BN284" s="188"/>
      <c r="BO284" s="188"/>
      <c r="BP284" s="188"/>
      <c r="BQ284" s="188"/>
      <c r="BR284" s="188"/>
      <c r="BS284" s="188"/>
      <c r="BT284" s="188"/>
      <c r="BU284" s="188"/>
      <c r="BV284" s="188"/>
      <c r="BW284" s="188"/>
      <c r="BX284" s="188"/>
      <c r="BY284" s="188"/>
      <c r="BZ284" s="188"/>
      <c r="CA284" s="188"/>
      <c r="CB284" s="188"/>
      <c r="CC284" s="188"/>
      <c r="CD284" s="188"/>
    </row>
    <row r="285" spans="1:82" s="187" customFormat="1" ht="15.75" customHeight="1">
      <c r="A285" s="208" t="s">
        <v>27</v>
      </c>
      <c r="B285" s="209" t="s">
        <v>28</v>
      </c>
      <c r="C285" s="208" t="s">
        <v>30</v>
      </c>
      <c r="D285" s="208" t="s">
        <v>31</v>
      </c>
      <c r="E285" s="208" t="s">
        <v>31</v>
      </c>
      <c r="F285" s="53" t="s">
        <v>8</v>
      </c>
      <c r="G285" s="208" t="s">
        <v>365</v>
      </c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  <c r="AA285" s="188"/>
      <c r="AB285" s="188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8"/>
      <c r="BA285" s="188"/>
      <c r="BB285" s="188"/>
      <c r="BC285" s="188"/>
      <c r="BD285" s="188"/>
      <c r="BE285" s="188"/>
      <c r="BF285" s="188"/>
      <c r="BG285" s="188"/>
      <c r="BH285" s="188"/>
      <c r="BI285" s="188"/>
      <c r="BJ285" s="188"/>
      <c r="BK285" s="188"/>
      <c r="BL285" s="188"/>
      <c r="BM285" s="188"/>
      <c r="BN285" s="188"/>
      <c r="BO285" s="188"/>
      <c r="BP285" s="188"/>
      <c r="BQ285" s="188"/>
      <c r="BR285" s="188"/>
      <c r="BS285" s="188"/>
      <c r="BT285" s="188"/>
      <c r="BU285" s="188"/>
      <c r="BV285" s="188"/>
      <c r="BW285" s="188"/>
      <c r="BX285" s="188"/>
      <c r="BY285" s="188"/>
      <c r="BZ285" s="188"/>
      <c r="CA285" s="188"/>
      <c r="CB285" s="188"/>
      <c r="CC285" s="188"/>
      <c r="CD285" s="188"/>
    </row>
    <row r="286" spans="1:7" s="188" customFormat="1" ht="15.75" customHeight="1" thickBot="1">
      <c r="A286" s="210"/>
      <c r="B286" s="211"/>
      <c r="C286" s="212"/>
      <c r="D286" s="213" t="s">
        <v>33</v>
      </c>
      <c r="E286" s="213" t="s">
        <v>34</v>
      </c>
      <c r="F286" s="57" t="s">
        <v>35</v>
      </c>
      <c r="G286" s="213" t="s">
        <v>366</v>
      </c>
    </row>
    <row r="287" spans="1:7" s="188" customFormat="1" ht="16.5" thickTop="1">
      <c r="A287" s="214">
        <v>90</v>
      </c>
      <c r="B287" s="214"/>
      <c r="C287" s="216" t="s">
        <v>251</v>
      </c>
      <c r="D287" s="119"/>
      <c r="E287" s="117"/>
      <c r="F287" s="118"/>
      <c r="G287" s="119"/>
    </row>
    <row r="288" spans="1:7" s="188" customFormat="1" ht="15.75">
      <c r="A288" s="142"/>
      <c r="B288" s="270"/>
      <c r="C288" s="142"/>
      <c r="D288" s="146"/>
      <c r="E288" s="147"/>
      <c r="F288" s="145"/>
      <c r="G288" s="146"/>
    </row>
    <row r="289" spans="1:7" s="188" customFormat="1" ht="15">
      <c r="A289" s="89"/>
      <c r="B289" s="253">
        <v>2219</v>
      </c>
      <c r="C289" s="89" t="s">
        <v>399</v>
      </c>
      <c r="D289" s="146">
        <v>3159</v>
      </c>
      <c r="E289" s="147">
        <v>4114</v>
      </c>
      <c r="F289" s="145">
        <v>3790.9</v>
      </c>
      <c r="G289" s="146">
        <f>(F289/E289)*100</f>
        <v>92.14632960622265</v>
      </c>
    </row>
    <row r="290" spans="1:7" s="188" customFormat="1" ht="15">
      <c r="A290" s="89"/>
      <c r="B290" s="253">
        <v>4349</v>
      </c>
      <c r="C290" s="89" t="s">
        <v>544</v>
      </c>
      <c r="D290" s="146">
        <v>0</v>
      </c>
      <c r="E290" s="147">
        <v>3038.7</v>
      </c>
      <c r="F290" s="145">
        <v>1206.8</v>
      </c>
      <c r="G290" s="146">
        <f>(F290/E290)*100</f>
        <v>39.71435153190509</v>
      </c>
    </row>
    <row r="291" spans="1:7" s="188" customFormat="1" ht="15">
      <c r="A291" s="89"/>
      <c r="B291" s="253">
        <v>5311</v>
      </c>
      <c r="C291" s="89" t="s">
        <v>545</v>
      </c>
      <c r="D291" s="146">
        <v>20166</v>
      </c>
      <c r="E291" s="147">
        <v>20940.5</v>
      </c>
      <c r="F291" s="145">
        <v>18946.9</v>
      </c>
      <c r="G291" s="146">
        <f>(F291/E291)*100</f>
        <v>90.4796924619756</v>
      </c>
    </row>
    <row r="292" spans="1:7" s="188" customFormat="1" ht="15.75">
      <c r="A292" s="270"/>
      <c r="B292" s="254">
        <v>6409</v>
      </c>
      <c r="C292" s="255" t="s">
        <v>546</v>
      </c>
      <c r="D292" s="69">
        <v>0</v>
      </c>
      <c r="E292" s="65">
        <v>0</v>
      </c>
      <c r="F292" s="66">
        <v>0</v>
      </c>
      <c r="G292" s="146" t="e">
        <f>(F292/E292)*100</f>
        <v>#DIV/0!</v>
      </c>
    </row>
    <row r="293" spans="1:7" s="188" customFormat="1" ht="16.5" thickBot="1">
      <c r="A293" s="273"/>
      <c r="B293" s="273"/>
      <c r="C293" s="291"/>
      <c r="D293" s="292"/>
      <c r="E293" s="293"/>
      <c r="F293" s="294"/>
      <c r="G293" s="292"/>
    </row>
    <row r="294" spans="1:7" s="188" customFormat="1" ht="18.75" customHeight="1" thickBot="1" thickTop="1">
      <c r="A294" s="231"/>
      <c r="B294" s="290"/>
      <c r="C294" s="288" t="s">
        <v>547</v>
      </c>
      <c r="D294" s="234">
        <f>SUM(D287:D293)</f>
        <v>23325</v>
      </c>
      <c r="E294" s="235">
        <f>SUM(E287:E293)</f>
        <v>28093.2</v>
      </c>
      <c r="F294" s="236">
        <f>SUM(F287:F293)</f>
        <v>23944.600000000002</v>
      </c>
      <c r="G294" s="234">
        <f>(F294/E294)*100</f>
        <v>85.23272535702591</v>
      </c>
    </row>
    <row r="295" spans="1:7" s="188" customFormat="1" ht="15.75" customHeight="1">
      <c r="A295" s="187"/>
      <c r="B295" s="190"/>
      <c r="C295" s="237"/>
      <c r="D295" s="239"/>
      <c r="E295" s="239"/>
      <c r="F295" s="239"/>
      <c r="G295" s="239"/>
    </row>
    <row r="296" spans="1:7" s="188" customFormat="1" ht="15.75" customHeight="1" thickBot="1">
      <c r="A296" s="187"/>
      <c r="B296" s="190"/>
      <c r="C296" s="237"/>
      <c r="D296" s="239"/>
      <c r="E296" s="239"/>
      <c r="F296" s="239"/>
      <c r="G296" s="239"/>
    </row>
    <row r="297" spans="1:82" s="187" customFormat="1" ht="15.75" customHeight="1">
      <c r="A297" s="208" t="s">
        <v>27</v>
      </c>
      <c r="B297" s="209" t="s">
        <v>28</v>
      </c>
      <c r="C297" s="208" t="s">
        <v>30</v>
      </c>
      <c r="D297" s="208" t="s">
        <v>31</v>
      </c>
      <c r="E297" s="208" t="s">
        <v>31</v>
      </c>
      <c r="F297" s="53" t="s">
        <v>8</v>
      </c>
      <c r="G297" s="208" t="s">
        <v>365</v>
      </c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  <c r="BI297" s="188"/>
      <c r="BJ297" s="188"/>
      <c r="BK297" s="188"/>
      <c r="BL297" s="188"/>
      <c r="BM297" s="188"/>
      <c r="BN297" s="188"/>
      <c r="BO297" s="188"/>
      <c r="BP297" s="188"/>
      <c r="BQ297" s="188"/>
      <c r="BR297" s="188"/>
      <c r="BS297" s="188"/>
      <c r="BT297" s="188"/>
      <c r="BU297" s="188"/>
      <c r="BV297" s="188"/>
      <c r="BW297" s="188"/>
      <c r="BX297" s="188"/>
      <c r="BY297" s="188"/>
      <c r="BZ297" s="188"/>
      <c r="CA297" s="188"/>
      <c r="CB297" s="188"/>
      <c r="CC297" s="188"/>
      <c r="CD297" s="188"/>
    </row>
    <row r="298" spans="1:7" s="188" customFormat="1" ht="15.75" customHeight="1" thickBot="1">
      <c r="A298" s="210"/>
      <c r="B298" s="211"/>
      <c r="C298" s="212"/>
      <c r="D298" s="213" t="s">
        <v>33</v>
      </c>
      <c r="E298" s="213" t="s">
        <v>34</v>
      </c>
      <c r="F298" s="57" t="s">
        <v>35</v>
      </c>
      <c r="G298" s="213" t="s">
        <v>366</v>
      </c>
    </row>
    <row r="299" spans="1:7" s="188" customFormat="1" ht="16.5" thickTop="1">
      <c r="A299" s="214">
        <v>100</v>
      </c>
      <c r="B299" s="214"/>
      <c r="C299" s="142" t="s">
        <v>267</v>
      </c>
      <c r="D299" s="119"/>
      <c r="E299" s="117"/>
      <c r="F299" s="118"/>
      <c r="G299" s="119"/>
    </row>
    <row r="300" spans="1:7" s="188" customFormat="1" ht="15.75">
      <c r="A300" s="142"/>
      <c r="B300" s="270"/>
      <c r="C300" s="142"/>
      <c r="D300" s="146"/>
      <c r="E300" s="147"/>
      <c r="F300" s="145"/>
      <c r="G300" s="146"/>
    </row>
    <row r="301" spans="1:7" s="188" customFormat="1" ht="15.75">
      <c r="A301" s="142"/>
      <c r="B301" s="270"/>
      <c r="C301" s="142"/>
      <c r="D301" s="146"/>
      <c r="E301" s="147"/>
      <c r="F301" s="145"/>
      <c r="G301" s="146"/>
    </row>
    <row r="302" spans="1:7" s="188" customFormat="1" ht="15.75">
      <c r="A302" s="270"/>
      <c r="B302" s="254">
        <v>2169</v>
      </c>
      <c r="C302" s="255" t="s">
        <v>548</v>
      </c>
      <c r="D302" s="69">
        <v>300</v>
      </c>
      <c r="E302" s="65">
        <v>300</v>
      </c>
      <c r="F302" s="66">
        <v>58.2</v>
      </c>
      <c r="G302" s="146">
        <f>(F302/E302)*100</f>
        <v>19.400000000000002</v>
      </c>
    </row>
    <row r="303" spans="1:7" s="188" customFormat="1" ht="15.75">
      <c r="A303" s="270"/>
      <c r="B303" s="254">
        <v>6171</v>
      </c>
      <c r="C303" s="255" t="s">
        <v>549</v>
      </c>
      <c r="D303" s="69">
        <v>0</v>
      </c>
      <c r="E303" s="65">
        <v>0</v>
      </c>
      <c r="F303" s="66">
        <v>0</v>
      </c>
      <c r="G303" s="146" t="e">
        <f>(F303/E303)*100</f>
        <v>#DIV/0!</v>
      </c>
    </row>
    <row r="304" spans="1:7" s="188" customFormat="1" ht="16.5" thickBot="1">
      <c r="A304" s="273"/>
      <c r="B304" s="295"/>
      <c r="C304" s="296"/>
      <c r="D304" s="297"/>
      <c r="E304" s="161"/>
      <c r="F304" s="162"/>
      <c r="G304" s="146"/>
    </row>
    <row r="305" spans="1:7" s="188" customFormat="1" ht="18.75" customHeight="1" thickBot="1" thickTop="1">
      <c r="A305" s="231"/>
      <c r="B305" s="290"/>
      <c r="C305" s="288" t="s">
        <v>550</v>
      </c>
      <c r="D305" s="234">
        <f>SUM(D299:D304)</f>
        <v>300</v>
      </c>
      <c r="E305" s="235">
        <f>SUM(E299:E304)</f>
        <v>300</v>
      </c>
      <c r="F305" s="236">
        <f>SUM(F299:F304)</f>
        <v>58.2</v>
      </c>
      <c r="G305" s="234">
        <f>(F305/E305)*100</f>
        <v>19.400000000000002</v>
      </c>
    </row>
    <row r="306" spans="1:7" s="188" customFormat="1" ht="15.75" customHeight="1">
      <c r="A306" s="187"/>
      <c r="B306" s="190"/>
      <c r="C306" s="237"/>
      <c r="D306" s="239"/>
      <c r="E306" s="239"/>
      <c r="F306" s="239"/>
      <c r="G306" s="239"/>
    </row>
    <row r="307" spans="1:7" s="188" customFormat="1" ht="15.75" customHeight="1">
      <c r="A307" s="187"/>
      <c r="B307" s="190"/>
      <c r="C307" s="237"/>
      <c r="D307" s="239"/>
      <c r="E307" s="239"/>
      <c r="F307" s="239"/>
      <c r="G307" s="239"/>
    </row>
    <row r="308" s="188" customFormat="1" ht="15.75" customHeight="1" thickBot="1">
      <c r="B308" s="240"/>
    </row>
    <row r="309" spans="1:7" s="188" customFormat="1" ht="15.75">
      <c r="A309" s="208" t="s">
        <v>27</v>
      </c>
      <c r="B309" s="209" t="s">
        <v>28</v>
      </c>
      <c r="C309" s="208" t="s">
        <v>30</v>
      </c>
      <c r="D309" s="208" t="s">
        <v>31</v>
      </c>
      <c r="E309" s="208" t="s">
        <v>31</v>
      </c>
      <c r="F309" s="53" t="s">
        <v>8</v>
      </c>
      <c r="G309" s="208" t="s">
        <v>365</v>
      </c>
    </row>
    <row r="310" spans="1:7" s="188" customFormat="1" ht="15.75" customHeight="1" thickBot="1">
      <c r="A310" s="210"/>
      <c r="B310" s="211"/>
      <c r="C310" s="212"/>
      <c r="D310" s="213" t="s">
        <v>33</v>
      </c>
      <c r="E310" s="213" t="s">
        <v>34</v>
      </c>
      <c r="F310" s="57" t="s">
        <v>35</v>
      </c>
      <c r="G310" s="213" t="s">
        <v>366</v>
      </c>
    </row>
    <row r="311" spans="1:7" s="188" customFormat="1" ht="16.5" thickTop="1">
      <c r="A311" s="214">
        <v>110</v>
      </c>
      <c r="B311" s="214"/>
      <c r="C311" s="216" t="s">
        <v>272</v>
      </c>
      <c r="D311" s="119"/>
      <c r="E311" s="117"/>
      <c r="F311" s="118"/>
      <c r="G311" s="119"/>
    </row>
    <row r="312" spans="1:7" s="188" customFormat="1" ht="15" customHeight="1">
      <c r="A312" s="142"/>
      <c r="B312" s="270"/>
      <c r="C312" s="142"/>
      <c r="D312" s="146"/>
      <c r="E312" s="147"/>
      <c r="F312" s="145"/>
      <c r="G312" s="146"/>
    </row>
    <row r="313" spans="1:7" s="188" customFormat="1" ht="15" customHeight="1">
      <c r="A313" s="89"/>
      <c r="B313" s="253">
        <v>6171</v>
      </c>
      <c r="C313" s="89" t="s">
        <v>551</v>
      </c>
      <c r="D313" s="146">
        <v>0</v>
      </c>
      <c r="E313" s="147">
        <v>3</v>
      </c>
      <c r="F313" s="276">
        <v>13.1</v>
      </c>
      <c r="G313" s="146">
        <f aca="true" t="shared" si="7" ref="G313:G318">(F313/E313)*100</f>
        <v>436.66666666666663</v>
      </c>
    </row>
    <row r="314" spans="1:7" s="188" customFormat="1" ht="15">
      <c r="A314" s="89"/>
      <c r="B314" s="253">
        <v>6310</v>
      </c>
      <c r="C314" s="89" t="s">
        <v>552</v>
      </c>
      <c r="D314" s="146">
        <v>1020</v>
      </c>
      <c r="E314" s="147">
        <v>1020</v>
      </c>
      <c r="F314" s="145">
        <v>792.4</v>
      </c>
      <c r="G314" s="146">
        <f t="shared" si="7"/>
        <v>77.68627450980392</v>
      </c>
    </row>
    <row r="315" spans="1:7" s="188" customFormat="1" ht="15">
      <c r="A315" s="89"/>
      <c r="B315" s="253">
        <v>6399</v>
      </c>
      <c r="C315" s="89" t="s">
        <v>553</v>
      </c>
      <c r="D315" s="146">
        <v>12411</v>
      </c>
      <c r="E315" s="147">
        <v>9323</v>
      </c>
      <c r="F315" s="145">
        <v>8854.3</v>
      </c>
      <c r="G315" s="146">
        <f t="shared" si="7"/>
        <v>94.9726482891773</v>
      </c>
    </row>
    <row r="316" spans="1:7" s="188" customFormat="1" ht="15" hidden="1">
      <c r="A316" s="89"/>
      <c r="B316" s="253">
        <v>6402</v>
      </c>
      <c r="C316" s="89" t="s">
        <v>554</v>
      </c>
      <c r="D316" s="146">
        <v>0</v>
      </c>
      <c r="E316" s="147">
        <v>0</v>
      </c>
      <c r="F316" s="145"/>
      <c r="G316" s="146" t="e">
        <f t="shared" si="7"/>
        <v>#DIV/0!</v>
      </c>
    </row>
    <row r="317" spans="1:7" s="188" customFormat="1" ht="15">
      <c r="A317" s="89"/>
      <c r="B317" s="253">
        <v>6409</v>
      </c>
      <c r="C317" s="89" t="s">
        <v>555</v>
      </c>
      <c r="D317" s="146">
        <v>0</v>
      </c>
      <c r="E317" s="147">
        <v>0</v>
      </c>
      <c r="F317" s="145">
        <v>1</v>
      </c>
      <c r="G317" s="146" t="e">
        <f t="shared" si="7"/>
        <v>#DIV/0!</v>
      </c>
    </row>
    <row r="318" spans="1:7" s="193" customFormat="1" ht="15.75" customHeight="1">
      <c r="A318" s="216"/>
      <c r="B318" s="214">
        <v>6409</v>
      </c>
      <c r="C318" s="216" t="s">
        <v>556</v>
      </c>
      <c r="D318" s="298">
        <v>8416</v>
      </c>
      <c r="E318" s="299">
        <v>676.2</v>
      </c>
      <c r="F318" s="246">
        <v>0</v>
      </c>
      <c r="G318" s="146">
        <f t="shared" si="7"/>
        <v>0</v>
      </c>
    </row>
    <row r="319" spans="1:7" s="188" customFormat="1" ht="15.75" thickBot="1">
      <c r="A319" s="275"/>
      <c r="B319" s="274"/>
      <c r="C319" s="275"/>
      <c r="D319" s="300"/>
      <c r="E319" s="301"/>
      <c r="F319" s="302"/>
      <c r="G319" s="300"/>
    </row>
    <row r="320" spans="1:7" s="188" customFormat="1" ht="18.75" customHeight="1" thickBot="1" thickTop="1">
      <c r="A320" s="231"/>
      <c r="B320" s="290"/>
      <c r="C320" s="288" t="s">
        <v>557</v>
      </c>
      <c r="D320" s="303">
        <f>SUM(D312:D318)</f>
        <v>21847</v>
      </c>
      <c r="E320" s="304">
        <f>SUM(E312:E318)</f>
        <v>11022.2</v>
      </c>
      <c r="F320" s="305">
        <f>SUM(F312:F318)</f>
        <v>9660.8</v>
      </c>
      <c r="G320" s="234">
        <f>(F320/E320)*100</f>
        <v>87.6485638075883</v>
      </c>
    </row>
    <row r="321" spans="1:7" s="188" customFormat="1" ht="18.75" customHeight="1">
      <c r="A321" s="187"/>
      <c r="B321" s="190"/>
      <c r="C321" s="237"/>
      <c r="D321" s="239"/>
      <c r="E321" s="239"/>
      <c r="F321" s="239"/>
      <c r="G321" s="239"/>
    </row>
    <row r="322" spans="1:7" s="188" customFormat="1" ht="13.5" customHeight="1" hidden="1">
      <c r="A322" s="187"/>
      <c r="B322" s="190"/>
      <c r="C322" s="237"/>
      <c r="D322" s="239"/>
      <c r="E322" s="239"/>
      <c r="F322" s="239"/>
      <c r="G322" s="239"/>
    </row>
    <row r="323" spans="1:7" s="188" customFormat="1" ht="13.5" customHeight="1" hidden="1">
      <c r="A323" s="187"/>
      <c r="B323" s="190"/>
      <c r="C323" s="237"/>
      <c r="D323" s="239"/>
      <c r="E323" s="239"/>
      <c r="F323" s="239"/>
      <c r="G323" s="239"/>
    </row>
    <row r="324" spans="1:7" s="188" customFormat="1" ht="13.5" customHeight="1" hidden="1">
      <c r="A324" s="187"/>
      <c r="B324" s="190"/>
      <c r="C324" s="237"/>
      <c r="D324" s="239"/>
      <c r="E324" s="239"/>
      <c r="F324" s="239"/>
      <c r="G324" s="239"/>
    </row>
    <row r="325" spans="1:7" s="188" customFormat="1" ht="13.5" customHeight="1" hidden="1">
      <c r="A325" s="187"/>
      <c r="B325" s="190"/>
      <c r="C325" s="237"/>
      <c r="D325" s="239"/>
      <c r="E325" s="239"/>
      <c r="F325" s="239"/>
      <c r="G325" s="239"/>
    </row>
    <row r="326" spans="1:7" s="188" customFormat="1" ht="13.5" customHeight="1" hidden="1">
      <c r="A326" s="187"/>
      <c r="B326" s="190"/>
      <c r="C326" s="237"/>
      <c r="D326" s="239"/>
      <c r="E326" s="239"/>
      <c r="F326" s="239"/>
      <c r="G326" s="239"/>
    </row>
    <row r="327" spans="1:7" s="188" customFormat="1" ht="16.5" customHeight="1">
      <c r="A327" s="187"/>
      <c r="B327" s="190"/>
      <c r="C327" s="237"/>
      <c r="D327" s="239"/>
      <c r="E327" s="239"/>
      <c r="F327" s="239"/>
      <c r="G327" s="239"/>
    </row>
    <row r="328" spans="1:7" s="188" customFormat="1" ht="15.75" customHeight="1" thickBot="1">
      <c r="A328" s="187"/>
      <c r="B328" s="190"/>
      <c r="C328" s="237"/>
      <c r="D328" s="239"/>
      <c r="E328" s="239"/>
      <c r="F328" s="239"/>
      <c r="G328" s="239"/>
    </row>
    <row r="329" spans="1:7" s="188" customFormat="1" ht="15.75">
      <c r="A329" s="208" t="s">
        <v>27</v>
      </c>
      <c r="B329" s="209" t="s">
        <v>28</v>
      </c>
      <c r="C329" s="208" t="s">
        <v>30</v>
      </c>
      <c r="D329" s="208" t="s">
        <v>31</v>
      </c>
      <c r="E329" s="208" t="s">
        <v>31</v>
      </c>
      <c r="F329" s="53" t="s">
        <v>8</v>
      </c>
      <c r="G329" s="208" t="s">
        <v>365</v>
      </c>
    </row>
    <row r="330" spans="1:7" s="188" customFormat="1" ht="15.75" customHeight="1" thickBot="1">
      <c r="A330" s="210"/>
      <c r="B330" s="211"/>
      <c r="C330" s="212"/>
      <c r="D330" s="213" t="s">
        <v>33</v>
      </c>
      <c r="E330" s="213" t="s">
        <v>34</v>
      </c>
      <c r="F330" s="57" t="s">
        <v>35</v>
      </c>
      <c r="G330" s="213" t="s">
        <v>366</v>
      </c>
    </row>
    <row r="331" spans="1:7" s="188" customFormat="1" ht="16.5" thickTop="1">
      <c r="A331" s="214">
        <v>120</v>
      </c>
      <c r="B331" s="214"/>
      <c r="C331" s="111" t="s">
        <v>301</v>
      </c>
      <c r="D331" s="119"/>
      <c r="E331" s="117"/>
      <c r="F331" s="118"/>
      <c r="G331" s="119"/>
    </row>
    <row r="332" spans="1:7" s="188" customFormat="1" ht="15" customHeight="1">
      <c r="A332" s="142"/>
      <c r="B332" s="270"/>
      <c r="C332" s="111"/>
      <c r="D332" s="146"/>
      <c r="E332" s="147"/>
      <c r="F332" s="145"/>
      <c r="G332" s="146"/>
    </row>
    <row r="333" spans="1:7" s="188" customFormat="1" ht="15" customHeight="1">
      <c r="A333" s="142"/>
      <c r="B333" s="270"/>
      <c r="C333" s="111"/>
      <c r="D333" s="271"/>
      <c r="E333" s="272"/>
      <c r="F333" s="276"/>
      <c r="G333" s="146"/>
    </row>
    <row r="334" spans="1:7" s="193" customFormat="1" ht="15.75" hidden="1">
      <c r="A334" s="89"/>
      <c r="B334" s="221">
        <v>2221</v>
      </c>
      <c r="C334" s="148" t="s">
        <v>400</v>
      </c>
      <c r="D334" s="146">
        <v>0</v>
      </c>
      <c r="E334" s="147"/>
      <c r="F334" s="145"/>
      <c r="G334" s="146" t="e">
        <f>(#REF!/E334)*100</f>
        <v>#REF!</v>
      </c>
    </row>
    <row r="335" spans="1:7" s="188" customFormat="1" ht="15.75">
      <c r="A335" s="142"/>
      <c r="B335" s="253">
        <v>2310</v>
      </c>
      <c r="C335" s="89" t="s">
        <v>558</v>
      </c>
      <c r="D335" s="271">
        <v>20</v>
      </c>
      <c r="E335" s="272">
        <v>20</v>
      </c>
      <c r="F335" s="276">
        <v>0</v>
      </c>
      <c r="G335" s="146">
        <f aca="true" t="shared" si="8" ref="G335:G346">(F335/E335)*100</f>
        <v>0</v>
      </c>
    </row>
    <row r="336" spans="1:7" s="188" customFormat="1" ht="15.75" customHeight="1" hidden="1">
      <c r="A336" s="142"/>
      <c r="B336" s="253">
        <v>2321</v>
      </c>
      <c r="C336" s="89" t="s">
        <v>559</v>
      </c>
      <c r="D336" s="271">
        <v>0</v>
      </c>
      <c r="E336" s="272"/>
      <c r="F336" s="276"/>
      <c r="G336" s="146" t="e">
        <f t="shared" si="8"/>
        <v>#DIV/0!</v>
      </c>
    </row>
    <row r="337" spans="1:7" s="188" customFormat="1" ht="15">
      <c r="A337" s="89"/>
      <c r="B337" s="253">
        <v>3612</v>
      </c>
      <c r="C337" s="89" t="s">
        <v>560</v>
      </c>
      <c r="D337" s="146">
        <v>10952</v>
      </c>
      <c r="E337" s="147">
        <v>10108.3</v>
      </c>
      <c r="F337" s="145">
        <v>7932.2</v>
      </c>
      <c r="G337" s="146">
        <f t="shared" si="8"/>
        <v>78.47214665176143</v>
      </c>
    </row>
    <row r="338" spans="1:7" s="188" customFormat="1" ht="15">
      <c r="A338" s="89"/>
      <c r="B338" s="253">
        <v>3613</v>
      </c>
      <c r="C338" s="89" t="s">
        <v>561</v>
      </c>
      <c r="D338" s="146">
        <v>6575</v>
      </c>
      <c r="E338" s="147">
        <v>8611.6</v>
      </c>
      <c r="F338" s="145">
        <v>6558.1</v>
      </c>
      <c r="G338" s="146">
        <f t="shared" si="8"/>
        <v>76.15425704863208</v>
      </c>
    </row>
    <row r="339" spans="1:7" s="188" customFormat="1" ht="15">
      <c r="A339" s="89"/>
      <c r="B339" s="253">
        <v>3632</v>
      </c>
      <c r="C339" s="89" t="s">
        <v>420</v>
      </c>
      <c r="D339" s="146">
        <v>1222</v>
      </c>
      <c r="E339" s="147">
        <v>1222</v>
      </c>
      <c r="F339" s="145">
        <v>613.3</v>
      </c>
      <c r="G339" s="146">
        <f t="shared" si="8"/>
        <v>50.188216039279865</v>
      </c>
    </row>
    <row r="340" spans="1:7" s="188" customFormat="1" ht="15">
      <c r="A340" s="89"/>
      <c r="B340" s="253">
        <v>3634</v>
      </c>
      <c r="C340" s="89" t="s">
        <v>562</v>
      </c>
      <c r="D340" s="146">
        <v>800</v>
      </c>
      <c r="E340" s="147">
        <v>802.5</v>
      </c>
      <c r="F340" s="145">
        <v>802.1</v>
      </c>
      <c r="G340" s="146">
        <f t="shared" si="8"/>
        <v>99.95015576323988</v>
      </c>
    </row>
    <row r="341" spans="1:7" s="188" customFormat="1" ht="15">
      <c r="A341" s="89"/>
      <c r="B341" s="253">
        <v>3639</v>
      </c>
      <c r="C341" s="89" t="s">
        <v>563</v>
      </c>
      <c r="D341" s="146">
        <f>14607-10740</f>
        <v>3867</v>
      </c>
      <c r="E341" s="147">
        <f>13592.5-9134.5</f>
        <v>4458</v>
      </c>
      <c r="F341" s="145">
        <f>6969.2-3473</f>
        <v>3496.2</v>
      </c>
      <c r="G341" s="146">
        <f t="shared" si="8"/>
        <v>78.42530282637954</v>
      </c>
    </row>
    <row r="342" spans="1:7" s="188" customFormat="1" ht="15" customHeight="1" hidden="1">
      <c r="A342" s="89"/>
      <c r="B342" s="253">
        <v>3639</v>
      </c>
      <c r="C342" s="89" t="s">
        <v>564</v>
      </c>
      <c r="D342" s="146">
        <v>0</v>
      </c>
      <c r="E342" s="147"/>
      <c r="F342" s="145"/>
      <c r="G342" s="146" t="e">
        <f t="shared" si="8"/>
        <v>#DIV/0!</v>
      </c>
    </row>
    <row r="343" spans="1:7" s="188" customFormat="1" ht="15">
      <c r="A343" s="89"/>
      <c r="B343" s="253">
        <v>3639</v>
      </c>
      <c r="C343" s="89" t="s">
        <v>565</v>
      </c>
      <c r="D343" s="146">
        <v>10740</v>
      </c>
      <c r="E343" s="147">
        <v>9134.5</v>
      </c>
      <c r="F343" s="145">
        <v>3473</v>
      </c>
      <c r="G343" s="146">
        <f t="shared" si="8"/>
        <v>38.020690787673104</v>
      </c>
    </row>
    <row r="344" spans="1:7" s="188" customFormat="1" ht="15">
      <c r="A344" s="89"/>
      <c r="B344" s="253">
        <v>3729</v>
      </c>
      <c r="C344" s="89" t="s">
        <v>566</v>
      </c>
      <c r="D344" s="146">
        <v>1</v>
      </c>
      <c r="E344" s="147">
        <v>1</v>
      </c>
      <c r="F344" s="145">
        <v>0.5</v>
      </c>
      <c r="G344" s="146">
        <f t="shared" si="8"/>
        <v>50</v>
      </c>
    </row>
    <row r="345" spans="1:7" s="188" customFormat="1" ht="15">
      <c r="A345" s="280"/>
      <c r="B345" s="289">
        <v>4349</v>
      </c>
      <c r="C345" s="280" t="s">
        <v>567</v>
      </c>
      <c r="D345" s="271">
        <v>0</v>
      </c>
      <c r="E345" s="272">
        <v>48.4</v>
      </c>
      <c r="F345" s="276">
        <v>48.3</v>
      </c>
      <c r="G345" s="146">
        <f t="shared" si="8"/>
        <v>99.79338842975206</v>
      </c>
    </row>
    <row r="346" spans="1:7" s="188" customFormat="1" ht="15">
      <c r="A346" s="280"/>
      <c r="B346" s="289">
        <v>6409</v>
      </c>
      <c r="C346" s="280" t="s">
        <v>568</v>
      </c>
      <c r="D346" s="271">
        <v>0</v>
      </c>
      <c r="E346" s="272">
        <v>3.7</v>
      </c>
      <c r="F346" s="276">
        <v>3.6</v>
      </c>
      <c r="G346" s="146">
        <f t="shared" si="8"/>
        <v>97.29729729729729</v>
      </c>
    </row>
    <row r="347" spans="1:7" s="188" customFormat="1" ht="15" customHeight="1" thickBot="1">
      <c r="A347" s="273"/>
      <c r="B347" s="273"/>
      <c r="C347" s="291"/>
      <c r="D347" s="300"/>
      <c r="E347" s="301"/>
      <c r="F347" s="302"/>
      <c r="G347" s="300"/>
    </row>
    <row r="348" spans="1:7" s="188" customFormat="1" ht="18.75" customHeight="1" thickBot="1" thickTop="1">
      <c r="A348" s="266"/>
      <c r="B348" s="290"/>
      <c r="C348" s="288" t="s">
        <v>569</v>
      </c>
      <c r="D348" s="303">
        <f>SUM(D334:D346)</f>
        <v>34177</v>
      </c>
      <c r="E348" s="304">
        <f>SUM(E334:E346)</f>
        <v>34410</v>
      </c>
      <c r="F348" s="305">
        <f>SUM(F334:F346)</f>
        <v>22927.299999999996</v>
      </c>
      <c r="G348" s="234">
        <f>(F348/E348)*100</f>
        <v>66.6297587910491</v>
      </c>
    </row>
    <row r="349" spans="1:7" s="188" customFormat="1" ht="15.75" customHeight="1">
      <c r="A349" s="187"/>
      <c r="B349" s="190"/>
      <c r="C349" s="237"/>
      <c r="D349" s="239"/>
      <c r="E349" s="239"/>
      <c r="F349" s="239"/>
      <c r="G349" s="239"/>
    </row>
    <row r="350" spans="1:7" s="188" customFormat="1" ht="15.75" customHeight="1">
      <c r="A350" s="187"/>
      <c r="B350" s="190"/>
      <c r="C350" s="237"/>
      <c r="D350" s="239"/>
      <c r="E350" s="239"/>
      <c r="F350" s="239"/>
      <c r="G350" s="239"/>
    </row>
    <row r="351" s="188" customFormat="1" ht="15.75" customHeight="1" thickBot="1"/>
    <row r="352" spans="1:7" s="188" customFormat="1" ht="15.75">
      <c r="A352" s="208" t="s">
        <v>27</v>
      </c>
      <c r="B352" s="209" t="s">
        <v>28</v>
      </c>
      <c r="C352" s="208" t="s">
        <v>30</v>
      </c>
      <c r="D352" s="208" t="s">
        <v>31</v>
      </c>
      <c r="E352" s="208" t="s">
        <v>31</v>
      </c>
      <c r="F352" s="53" t="s">
        <v>8</v>
      </c>
      <c r="G352" s="208" t="s">
        <v>365</v>
      </c>
    </row>
    <row r="353" spans="1:7" s="188" customFormat="1" ht="15.75" customHeight="1" thickBot="1">
      <c r="A353" s="210"/>
      <c r="B353" s="211"/>
      <c r="C353" s="212"/>
      <c r="D353" s="213" t="s">
        <v>33</v>
      </c>
      <c r="E353" s="213" t="s">
        <v>34</v>
      </c>
      <c r="F353" s="57" t="s">
        <v>35</v>
      </c>
      <c r="G353" s="213" t="s">
        <v>366</v>
      </c>
    </row>
    <row r="354" spans="1:7" s="188" customFormat="1" ht="38.25" customHeight="1" thickBot="1" thickTop="1">
      <c r="A354" s="288"/>
      <c r="B354" s="306"/>
      <c r="C354" s="307" t="s">
        <v>570</v>
      </c>
      <c r="D354" s="308">
        <f>SUM(D35,D137,D165,D221,D251,D273,D294,D305,D320,D348,)</f>
        <v>439083</v>
      </c>
      <c r="E354" s="309">
        <f>SUM(E35,E137,E165,E221,E251,E273,E294,E305,E320,E348)</f>
        <v>498001.19999999995</v>
      </c>
      <c r="F354" s="310">
        <f>SUM(F35,F137,F165,F221,F251,F273,F294,F305,F320,F348,)</f>
        <v>403867.19999999995</v>
      </c>
      <c r="G354" s="311">
        <f>(F354/E354)*100</f>
        <v>81.09763590931107</v>
      </c>
    </row>
    <row r="355" spans="1:7" ht="15">
      <c r="A355" s="85"/>
      <c r="B355" s="85"/>
      <c r="C355" s="85"/>
      <c r="D355" s="85"/>
      <c r="E355" s="85"/>
      <c r="F355" s="85"/>
      <c r="G355" s="85"/>
    </row>
    <row r="356" spans="1:7" ht="15" customHeight="1">
      <c r="A356" s="85"/>
      <c r="B356" s="85"/>
      <c r="C356" s="85"/>
      <c r="D356" s="85"/>
      <c r="E356" s="85"/>
      <c r="F356" s="85"/>
      <c r="G356" s="85"/>
    </row>
    <row r="357" spans="1:7" ht="15" customHeight="1">
      <c r="A357" s="85"/>
      <c r="B357" s="85"/>
      <c r="C357" s="85"/>
      <c r="D357" s="85"/>
      <c r="E357" s="85"/>
      <c r="F357" s="85"/>
      <c r="G357" s="85"/>
    </row>
    <row r="358" spans="1:7" ht="15" customHeight="1">
      <c r="A358" s="85"/>
      <c r="B358" s="85"/>
      <c r="C358" s="85"/>
      <c r="D358" s="85"/>
      <c r="E358" s="85"/>
      <c r="F358" s="85"/>
      <c r="G358" s="85"/>
    </row>
    <row r="359" spans="1:7" ht="15">
      <c r="A359" s="85"/>
      <c r="B359" s="85"/>
      <c r="C359" s="85"/>
      <c r="D359" s="85"/>
      <c r="E359" s="85"/>
      <c r="F359" s="85"/>
      <c r="G359" s="85"/>
    </row>
    <row r="360" spans="1:7" ht="15">
      <c r="A360" s="85"/>
      <c r="B360" s="85"/>
      <c r="C360" s="85"/>
      <c r="D360" s="85"/>
      <c r="E360" s="85"/>
      <c r="F360" s="85"/>
      <c r="G360" s="85"/>
    </row>
    <row r="361" spans="1:7" ht="15">
      <c r="A361" s="85"/>
      <c r="B361" s="85"/>
      <c r="C361" s="86"/>
      <c r="D361" s="85"/>
      <c r="E361" s="85"/>
      <c r="F361" s="85"/>
      <c r="G361" s="85"/>
    </row>
    <row r="362" spans="1:7" ht="15">
      <c r="A362" s="85"/>
      <c r="B362" s="85"/>
      <c r="C362" s="85"/>
      <c r="D362" s="85"/>
      <c r="E362" s="85"/>
      <c r="F362" s="85"/>
      <c r="G362" s="85"/>
    </row>
    <row r="363" spans="1:7" ht="15">
      <c r="A363" s="85"/>
      <c r="B363" s="85"/>
      <c r="C363" s="85"/>
      <c r="D363" s="85"/>
      <c r="E363" s="85"/>
      <c r="F363" s="85"/>
      <c r="G363" s="85"/>
    </row>
    <row r="364" spans="1:7" ht="15">
      <c r="A364" s="85"/>
      <c r="B364" s="85"/>
      <c r="C364" s="85"/>
      <c r="D364" s="85"/>
      <c r="E364" s="85"/>
      <c r="F364" s="85"/>
      <c r="G364" s="85"/>
    </row>
    <row r="365" spans="1:7" ht="15">
      <c r="A365" s="85"/>
      <c r="B365" s="85"/>
      <c r="C365" s="85"/>
      <c r="D365" s="85"/>
      <c r="E365" s="85"/>
      <c r="F365" s="85"/>
      <c r="G365" s="85"/>
    </row>
    <row r="366" spans="1:7" ht="15">
      <c r="A366" s="85"/>
      <c r="B366" s="85"/>
      <c r="C366" s="85"/>
      <c r="D366" s="85"/>
      <c r="E366" s="85"/>
      <c r="F366" s="85"/>
      <c r="G366" s="85"/>
    </row>
    <row r="367" spans="1:7" ht="15">
      <c r="A367" s="85"/>
      <c r="B367" s="85"/>
      <c r="C367" s="85"/>
      <c r="D367" s="85"/>
      <c r="E367" s="85"/>
      <c r="F367" s="85"/>
      <c r="G367" s="85"/>
    </row>
    <row r="368" spans="1:7" ht="15">
      <c r="A368" s="85"/>
      <c r="B368" s="85"/>
      <c r="C368" s="85"/>
      <c r="D368" s="85"/>
      <c r="E368" s="85"/>
      <c r="F368" s="85"/>
      <c r="G368" s="85"/>
    </row>
    <row r="369" spans="1:7" ht="15">
      <c r="A369" s="85"/>
      <c r="B369" s="85"/>
      <c r="C369" s="85"/>
      <c r="D369" s="85"/>
      <c r="E369" s="85"/>
      <c r="F369" s="85"/>
      <c r="G369" s="85"/>
    </row>
    <row r="370" spans="1:7" ht="15">
      <c r="A370" s="85"/>
      <c r="B370" s="85"/>
      <c r="C370" s="85"/>
      <c r="D370" s="85"/>
      <c r="E370" s="85"/>
      <c r="F370" s="85"/>
      <c r="G370" s="85"/>
    </row>
    <row r="371" spans="1:7" ht="15">
      <c r="A371" s="85"/>
      <c r="B371" s="85"/>
      <c r="C371" s="85"/>
      <c r="D371" s="85"/>
      <c r="E371" s="85"/>
      <c r="F371" s="85"/>
      <c r="G371" s="85"/>
    </row>
    <row r="372" spans="1:7" ht="15">
      <c r="A372" s="85"/>
      <c r="B372" s="85"/>
      <c r="C372" s="85"/>
      <c r="D372" s="85"/>
      <c r="E372" s="85"/>
      <c r="F372" s="85"/>
      <c r="G372" s="85"/>
    </row>
    <row r="373" spans="1:7" ht="15">
      <c r="A373" s="85"/>
      <c r="B373" s="85"/>
      <c r="C373" s="85"/>
      <c r="D373" s="85"/>
      <c r="E373" s="85"/>
      <c r="F373" s="85"/>
      <c r="G373" s="85"/>
    </row>
    <row r="374" spans="1:7" ht="15">
      <c r="A374" s="85"/>
      <c r="B374" s="85"/>
      <c r="C374" s="85"/>
      <c r="D374" s="85"/>
      <c r="E374" s="85"/>
      <c r="F374" s="85"/>
      <c r="G374" s="85"/>
    </row>
    <row r="375" spans="1:7" ht="15">
      <c r="A375" s="85"/>
      <c r="B375" s="85"/>
      <c r="C375" s="85"/>
      <c r="D375" s="85"/>
      <c r="E375" s="85"/>
      <c r="F375" s="85"/>
      <c r="G375" s="85"/>
    </row>
  </sheetData>
  <sheetProtection/>
  <printOptions/>
  <pageMargins left="0.25" right="0.31496062992125984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2016-01-13T16:13:23Z</cp:lastPrinted>
  <dcterms:created xsi:type="dcterms:W3CDTF">2016-01-13T15:57:20Z</dcterms:created>
  <dcterms:modified xsi:type="dcterms:W3CDTF">2016-01-13T16:14:44Z</dcterms:modified>
  <cp:category/>
  <cp:version/>
  <cp:contentType/>
  <cp:contentStatus/>
</cp:coreProperties>
</file>