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0955" windowHeight="9975" activeTab="1"/>
  </bookViews>
  <sheets>
    <sheet name="Doplň. ukaz. 12_2015 " sheetId="1" r:id="rId1"/>
    <sheet name="Doplňující ukazatele" sheetId="2" r:id="rId2"/>
    <sheet name="Město_příjmy" sheetId="3" r:id="rId3"/>
    <sheet name="Město_výdaje " sheetId="4" r:id="rId4"/>
    <sheet name="Cashflow" sheetId="5" r:id="rId5"/>
  </sheets>
  <definedNames/>
  <calcPr fullCalcOnLoad="1"/>
</workbook>
</file>

<file path=xl/sharedStrings.xml><?xml version="1.0" encoding="utf-8"?>
<sst xmlns="http://schemas.openxmlformats.org/spreadsheetml/2006/main" count="1025" uniqueCount="675">
  <si>
    <t>Kraj: Jihomoravský</t>
  </si>
  <si>
    <t>Okres: Břeclav</t>
  </si>
  <si>
    <t>Město: Břeclav</t>
  </si>
  <si>
    <t xml:space="preserve">                    Tabulka doplňujících ukazatelů za období 12/2015</t>
  </si>
  <si>
    <t>v tis. Kč</t>
  </si>
  <si>
    <t>TEXT</t>
  </si>
  <si>
    <t>Rozpočet schválený</t>
  </si>
  <si>
    <t>Rozpočet upravený</t>
  </si>
  <si>
    <t>Skutečnost</t>
  </si>
  <si>
    <t xml:space="preserve">Index </t>
  </si>
  <si>
    <t>minus konsolidace</t>
  </si>
  <si>
    <t>plnění</t>
  </si>
  <si>
    <t xml:space="preserve">          Daňové příjmy</t>
  </si>
  <si>
    <t xml:space="preserve">          Nedaňové příjmy</t>
  </si>
  <si>
    <t xml:space="preserve">          Kapitálové příjmy</t>
  </si>
  <si>
    <t xml:space="preserve">          Přijaté dotace-konsolidace */</t>
  </si>
  <si>
    <t>Příjmy celkem</t>
  </si>
  <si>
    <t xml:space="preserve">          Běžné výdaje-konsolidace */</t>
  </si>
  <si>
    <t xml:space="preserve">          Kapitálové výdaje</t>
  </si>
  <si>
    <t>Výdaje celkem</t>
  </si>
  <si>
    <t xml:space="preserve">Výsledek hospodaření </t>
  </si>
  <si>
    <t xml:space="preserve">          Přebytek ve výši</t>
  </si>
  <si>
    <t xml:space="preserve">          Schodek ve výši</t>
  </si>
  <si>
    <t>*/ Poznámka: konsolidace = převody z rozpočtových účtů a ostatní převody z vlastních fondů (sociálního),</t>
  </si>
  <si>
    <t xml:space="preserve">                       kdy dochází pouze k přesunu finančních prostředků mezi účty.</t>
  </si>
  <si>
    <t>Město Břeclav</t>
  </si>
  <si>
    <t>ROZPOČET PŘÍJMŮ NA ROK 2015</t>
  </si>
  <si>
    <t>tis. Kč</t>
  </si>
  <si>
    <t>ORJ</t>
  </si>
  <si>
    <t>Paragraf</t>
  </si>
  <si>
    <t>Položka</t>
  </si>
  <si>
    <t>Text</t>
  </si>
  <si>
    <t>Rozpočet</t>
  </si>
  <si>
    <t>%</t>
  </si>
  <si>
    <t>schválený</t>
  </si>
  <si>
    <t>upravený</t>
  </si>
  <si>
    <t>1-12/2015</t>
  </si>
  <si>
    <t>ODBOR ŠKOLSTVÍ, KULT., MLÁDEŽE A SPORTU</t>
  </si>
  <si>
    <t>Správní poplatky</t>
  </si>
  <si>
    <t>Splátky půjčených prostř. od ost. zříz. a podob. subjektů</t>
  </si>
  <si>
    <t>Ostat. neinv. přijaté transfery ze SR-Měst. knih. - rozvoj infosítě</t>
  </si>
  <si>
    <t>Ostat. neinv. přijaté transfery ze SR- na kulturní akce</t>
  </si>
  <si>
    <t xml:space="preserve">Ostat. neinv. přijaté transfery - EU peníze školám </t>
  </si>
  <si>
    <t>Neinvestič. přij. transfery od krajů - Svatováclavské slavnosti</t>
  </si>
  <si>
    <t>Neinvestič. přij. transfery od krajů - Memoriál Ivana Hlinky CUP 2013</t>
  </si>
  <si>
    <t>Neinvestič. přij. transfery od krajů - Zdravé municipality v JMK</t>
  </si>
  <si>
    <t>Neinvestič. přij. transfery od krajů - Zkvlitnění služeb TIC</t>
  </si>
  <si>
    <t>Neinvestič. přij. transfery od krajů - Podpora profes. rozv. pedagogů</t>
  </si>
  <si>
    <t>Investič. přij. transfery od krajů - Podpora profes. rozvoje pedagogů</t>
  </si>
  <si>
    <t xml:space="preserve">Příjmy z poskyt. služeb - TIC </t>
  </si>
  <si>
    <t xml:space="preserve">Příjmy z prodeje zboží - TIC </t>
  </si>
  <si>
    <t>Sankční platby od jiných subjektů - TIC</t>
  </si>
  <si>
    <t>Přijaté nekapitálové příspěvky a náhrady - TIC</t>
  </si>
  <si>
    <t>Ostatní nedaňové příjmy jinde nezařazené - TIC</t>
  </si>
  <si>
    <t>Odvody příspěvkových organizací - MŠ</t>
  </si>
  <si>
    <t>Ostatní příjmy z vlastní činnosti</t>
  </si>
  <si>
    <t xml:space="preserve">Odvody příspěvkových organizací </t>
  </si>
  <si>
    <t xml:space="preserve">Ostatní přijaté vratky transferů </t>
  </si>
  <si>
    <t>Příjmy z pronájmu ost. nemovitostí - kino</t>
  </si>
  <si>
    <t>Příjmy z pronájmu movitých věcí-kino</t>
  </si>
  <si>
    <t>Přijaté nekapitálové příspěvky - kino</t>
  </si>
  <si>
    <t>Ostatní nedaňové příjmy z kulturních akcí</t>
  </si>
  <si>
    <t>Ostatní přijaté  vratky transferů - knihovna</t>
  </si>
  <si>
    <t>Přijaté pojistné náhrady - činnosti muzeí a galerií</t>
  </si>
  <si>
    <t>Přijaté nekapitálové příspěvky - ostatní zál. kultury</t>
  </si>
  <si>
    <t>Ostatní nedaňové příjmy j. n. - ostatní zál. kultury</t>
  </si>
  <si>
    <t>Sankční platby od jiných subjektů - památková péče</t>
  </si>
  <si>
    <t>Přijaté nekapitálové příspěvky - památková péče</t>
  </si>
  <si>
    <t>Příjmy z poskytovaných služeb</t>
  </si>
  <si>
    <t>Příjmy z prodeje zboží - hody</t>
  </si>
  <si>
    <t>Příjmy z pronájmu movitých věcí</t>
  </si>
  <si>
    <t>Přijaté pojistné náhrady - ostatní zál. kultury</t>
  </si>
  <si>
    <t>Přijaté neinvestiční dary - na ples</t>
  </si>
  <si>
    <t xml:space="preserve">Přijaté nekapitálové příspěvky </t>
  </si>
  <si>
    <t>Ostatní nedaňové příjmy jinde nezařazené</t>
  </si>
  <si>
    <t>Přijaté nekapitálové příspěvky a náhrady - MSK Břeclav</t>
  </si>
  <si>
    <t>Ostatní přijaté  vratky transferů - ostatní tělovýchovná činnost</t>
  </si>
  <si>
    <t>Ostatní přijaté vratky transferů - využití volného času dětí a mládeže</t>
  </si>
  <si>
    <t xml:space="preserve">Ostat. přij. vratky transferů - ostat. zájmová činnost </t>
  </si>
  <si>
    <t>Ostatní přijaté vratky transferů - finanční vypořádání min. let</t>
  </si>
  <si>
    <t>Neidentifikované příjmy</t>
  </si>
  <si>
    <t>PŘÍJMY ORJ 10 CELKEM</t>
  </si>
  <si>
    <t xml:space="preserve">ODBOR ROZVOJE  A SPRÁVY              </t>
  </si>
  <si>
    <t>Splátky půjčených prostředků - SOJM</t>
  </si>
  <si>
    <t>Neinv. přij.transf. ze SF-revit. Podzámčí a Zámecká louka</t>
  </si>
  <si>
    <t>Neinv. přij.transf. ze SF-Výsadba dřevin lok. Rytopeky</t>
  </si>
  <si>
    <t xml:space="preserve">Ost. neinv. přij. transfery ze SR </t>
  </si>
  <si>
    <t>Ostat. neinv. přij. transfery ze SR a ESF - aktiv. politika zaměst.</t>
  </si>
  <si>
    <t>Neinv. přij.transf. ze SR - Poznejme naše města - Zámecká věž</t>
  </si>
  <si>
    <t>Neinv. přij.transf. ze SR - IPRM Valtická-regenerace chodníků</t>
  </si>
  <si>
    <t>Neinv. přij. transf. od krajů -Udržování čistoty cyklistických komunikací</t>
  </si>
  <si>
    <t>Neinv. přij. transf. ze SR - IPRM Valtická-regenerace chodníků II. et.</t>
  </si>
  <si>
    <t>Neinv. přij. transf. od mezinár. institucí-Poznejme naše města-Zám. věž.</t>
  </si>
  <si>
    <t>Inv. přij. transfery ze stát. fondů - OPŽP- MŠ Kpt. Nálepky - zateplení</t>
  </si>
  <si>
    <t>Inv. přij. transfery ze stát. fondů - OPŽP- MŠ Na Valtické - zateplení</t>
  </si>
  <si>
    <t>Inv. přij. transfery ze stát. fondů - OPŽP - ZŠ Kupkova -  zateplení</t>
  </si>
  <si>
    <t>Inv. přij. transfery ze stát. fondů - SFDI .</t>
  </si>
  <si>
    <t>Inv. přij. transfery ze stát. fondů - SFDI-Břeclav bez bariér</t>
  </si>
  <si>
    <t>Inv. přij. transfery ze stát. fondů - OPŽP - MŠ Slovácká - zateplení</t>
  </si>
  <si>
    <t>Inv. přij. transfery ze stát. fondů - OPŽP - MŠ Dukel. hrdinů - zateplení</t>
  </si>
  <si>
    <t>Inv. přij. transfery ze stát. fondů - OPŽP - ZUŠ zateplení objektu</t>
  </si>
  <si>
    <t>Inv. přij. transfery ze stát. fondů - OPŽP -  MěÚ OSVD - zateplení</t>
  </si>
  <si>
    <t xml:space="preserve">Inv. přij. transfery ze stát. fondů- OPŽP - MP zlepš. tech. vlast. bud. </t>
  </si>
  <si>
    <t xml:space="preserve">Inv. přij. transfery ze stát. fondů - </t>
  </si>
  <si>
    <t>Ostat. investič. přij. transf. ze SR - IPRM Valtická - kamerový systém</t>
  </si>
  <si>
    <t>Ostat. investič. přij. transf. ze SR - MŠ Kpt. Nálepky - zateplení</t>
  </si>
  <si>
    <t>Ostat. investič. přij. transf. ze SR - MŠ Na Valtické - zateplení</t>
  </si>
  <si>
    <t>Ostat. investič. přij. transf. ze SR - ZŠ Kupkova -  zateplení</t>
  </si>
  <si>
    <t>Ostat. investič. přij. transf. ze SR - OPŽP - Nákup zametacího stroje</t>
  </si>
  <si>
    <t>Ostat. investič. přij. transf. ze SR - MŠ U Splavu - přírodní zahrada</t>
  </si>
  <si>
    <t>Ostat. investič. přij. transf. ze SR - Poznejme naše města - Zámecká věž</t>
  </si>
  <si>
    <t>Ostat. investič. přij. transf. ze SR - MŠ Slovácká - zateplení</t>
  </si>
  <si>
    <t>Ostat. investič. přij. transf. ze SR - MŠ Dukel. hrdinů - zateplení</t>
  </si>
  <si>
    <t>Ostat. investič. přij. transf. ze SR - ZUŠ - zateplení objektu</t>
  </si>
  <si>
    <t>Ostat. investič. přij. transf. ze SR -  MěÚ OSVD - zateplení</t>
  </si>
  <si>
    <t>Ostat. investič. přij. transf. ze SR</t>
  </si>
  <si>
    <t xml:space="preserve">Ostat. investič. přij. transf. ze SR </t>
  </si>
  <si>
    <t>Investič. přij. transf. od krajů</t>
  </si>
  <si>
    <t>Ostat. investič. přij. transf. ze SR -  MP - zlepš. tepel. tech. vlast. budovy</t>
  </si>
  <si>
    <t>Ostat. investič. přij. transf. ze SR -  Přeshranič. spol.-175. výr. želez. v Bř.</t>
  </si>
  <si>
    <t>Ostat. investič. přij. transf. ze SR -  Prev. kriminality - MKDS 2014</t>
  </si>
  <si>
    <t>Ostat. investič. přij. transf. ze SR -  IOP -IPRM Valtická regen. chodníků</t>
  </si>
  <si>
    <t>Ostat. investič. přij. transf. ze SR - Regenerace sídliště Slovácká, et. III.B</t>
  </si>
  <si>
    <t>Investiční přijaté transfery od krajů - Dětské dopravní hřiště II. etapa</t>
  </si>
  <si>
    <t>Investiční přijaté transfery od krajů - EPS a dorozumívací systém DS Břeclav</t>
  </si>
  <si>
    <t>Investič. přij. transf. od regionál. rad - Přestupní terminál IDS</t>
  </si>
  <si>
    <t>Investič. přij. transf. od mezinárod. instit. - Poznej naše města - Zám. věž</t>
  </si>
  <si>
    <t>Investič. přij. transf. od mezinárod. instit. - 175. výr. železnice v Břeclavi</t>
  </si>
  <si>
    <t>Přijaté pojistné náhrady - doprava</t>
  </si>
  <si>
    <t>Přijaté nekapitál. přísp. a náhrady - silnice</t>
  </si>
  <si>
    <t>Přijaté neinvestiční dary - ostatní záležit. pozem. komunikací</t>
  </si>
  <si>
    <t>Přijaté nekapítál. přísp. a náhrady - ostatní záležit. pozem. komunikací</t>
  </si>
  <si>
    <t>Ostatní nedaň. příjmy jinde nezařazené</t>
  </si>
  <si>
    <t>Přijaté nekapitálové přísp. a náhrady - 175. výr. železnice v Břeclavi</t>
  </si>
  <si>
    <t>Přijaté příspěvky na poříz. dlouhod. maj. - 175. výr. železnice v Břeclavi</t>
  </si>
  <si>
    <t xml:space="preserve">Přijaté dary na pořízení dlouhodobého maj. </t>
  </si>
  <si>
    <t>Přijaté pojistné náhrady - veřejné osvětlení</t>
  </si>
  <si>
    <t>Přijaté nekapitál. přísp. a náhrady - veřejné osvětlení</t>
  </si>
  <si>
    <t>Přijaté nekapitálové příspěvky a náhrady</t>
  </si>
  <si>
    <t>Přijaté neinvestiční dary - sportovní zařízení v majetku obce</t>
  </si>
  <si>
    <t>Přijaté příspěvky na poříz. dlouhodobého majetku - územní plánování</t>
  </si>
  <si>
    <t>Příjmy z poskyt. služeb a výrobků - ostat. zál.  bydlení, kom. sl. a rozv.</t>
  </si>
  <si>
    <t>Přijaté neinvestič. dary - využívání a zneškodňování komun. odpadů</t>
  </si>
  <si>
    <t>Přijaté nekapitál. přísp. a náhrady - využív. a zneškod. komun. odpadů</t>
  </si>
  <si>
    <t xml:space="preserve">Ostat. příjmy z fin. vypořádání min. let - Vratka </t>
  </si>
  <si>
    <t>PŘÍJMY ORJ 20 CELKEM</t>
  </si>
  <si>
    <t>ODBOR KANCELÁŘE TAJEMNÍKA</t>
  </si>
  <si>
    <t>Splátky půjček ze sociálního fondu</t>
  </si>
  <si>
    <t>Neinvestič. přij. transf. ze SR - volby prezidenta ČR</t>
  </si>
  <si>
    <t>Neinvestič. přij. transf. ze SR-volby do Parlamentu ČR</t>
  </si>
  <si>
    <t>Neinvestič. přij. transf. ze SR-volby do zastupitelstev ÚSC</t>
  </si>
  <si>
    <t>Neinvestič. přij. transf. ze SR - volby do Evropského parlamentu</t>
  </si>
  <si>
    <t>Neinvestič. přij. transfery ze SR - Sociálně-právní ochrana dětí</t>
  </si>
  <si>
    <t>Neinvestič. přij. transfery ze SR - Výkon sociální práce</t>
  </si>
  <si>
    <t>Ostat. neinv. přij. transfery ze SR - Aktiv. pol. zam. ze SR a EU</t>
  </si>
  <si>
    <t>Ostat. neinv. přij. transfery ze SR - Centrál. registr vozidel - výpoč. tech.</t>
  </si>
  <si>
    <t>Neinvestič. přij. transfery ze SR - Přeshranič. spolupráce- SOS Raft</t>
  </si>
  <si>
    <t>Neinvestič. přij. transfery ze SR - Good Governance na MěÚ</t>
  </si>
  <si>
    <t>Neinvestič. přij. transf. ze SR - IOP - Výzva 22</t>
  </si>
  <si>
    <t xml:space="preserve">Převody z ostatních vlastních fondů </t>
  </si>
  <si>
    <t>Neinvestič. přij. transfery od krajů -  Akceschopnost JSDH</t>
  </si>
  <si>
    <t xml:space="preserve">Investiční přijaté transfery ze SR </t>
  </si>
  <si>
    <t xml:space="preserve">Ost. investič. přij. transfery ze SR - </t>
  </si>
  <si>
    <t>Neinv. přij. transf. od mezinár. institucí -SOS Raft</t>
  </si>
  <si>
    <t xml:space="preserve">Investič. příj. transfery od krajů </t>
  </si>
  <si>
    <t>Příjmy z poskyt. služeb - rozhlas a televize</t>
  </si>
  <si>
    <t>Příjmy z poskyt. služeb - ostat. zál. sdělovacích prostředků</t>
  </si>
  <si>
    <t>Příjmy z poskyt. služeb - Požární ochrana</t>
  </si>
  <si>
    <t>Přijaté pojistné náhrady - požární ochrana</t>
  </si>
  <si>
    <t>Přijaté nekapitálové příspěvky a náhrady - požární ochrana</t>
  </si>
  <si>
    <t>Příjmy z prodeje ostat. hmot. dlouhodobého majetku</t>
  </si>
  <si>
    <t>Přijaté příspěvky na poříz. dlouhodob. maj. - požární vozidlo</t>
  </si>
  <si>
    <t>Příjmy z poskytovaných služeb - místní relace - § vnitřní správa</t>
  </si>
  <si>
    <t>Příjmy z pronájmu ostatních nemovitostí - vnitřní správa</t>
  </si>
  <si>
    <t>Sankční platby přijaté od jiných subjektů</t>
  </si>
  <si>
    <t>Příjmy z pronájmu movitých věcí -vnitřní správa</t>
  </si>
  <si>
    <t>Příjmy z prodeje krátk. a drob. dlouhodobého majetku</t>
  </si>
  <si>
    <t>Přijaté pojistné náhrady - vnitřní správa</t>
  </si>
  <si>
    <t>Přijaté nekapitálové příspěvky a náhrady - vnitřní správa</t>
  </si>
  <si>
    <t>Ostatní nedaňové příjmy - vnitřní správa</t>
  </si>
  <si>
    <t>Ostatní činnosti j. n. - neidentifikované příjmy</t>
  </si>
  <si>
    <t>PŘÍJMY ORJ 30 CELKEM</t>
  </si>
  <si>
    <t>ODBOR SOCIÁLNÍCH VĚCÍ</t>
  </si>
  <si>
    <t>Splátky půjčených prostředků od PO (DS Břeclav)</t>
  </si>
  <si>
    <t xml:space="preserve">Ost. neinvest.přij. transfery ze SR-Výkon pěstounské péče </t>
  </si>
  <si>
    <t>Ost. neinv. přij. transfery od krajů - komunitní plánování</t>
  </si>
  <si>
    <t xml:space="preserve">Ost. neinvest.přij. transfery ze SR-JMK-Domov seniorů Břeclav </t>
  </si>
  <si>
    <t>Ost. neinvest. přij. transfery ze SR - Výkon sociální práce (v ORJ 030)</t>
  </si>
  <si>
    <t>Ost. neinvest. přij. transfery ze SR-ZŠ Komenského 2</t>
  </si>
  <si>
    <t>Ost. neinvest. přij. transfery ze SR-ZŠ Kpt. Nálepky 7</t>
  </si>
  <si>
    <t>Ost. neinvest. přij. transfery ze SR-ZŠ Kupkova</t>
  </si>
  <si>
    <t>Ost. neinvest. přij. transfery ze SR-ZŠ Na Valtické 31</t>
  </si>
  <si>
    <t>Ost. neinvest. přij. transfery ze SR-ZŠ Slovácká 40</t>
  </si>
  <si>
    <t xml:space="preserve">Ost. neinvest.přij. transfery ze SR-Standardizace služeb SPOD </t>
  </si>
  <si>
    <t>Neinv. přij. transtery od obcí</t>
  </si>
  <si>
    <t>Neinv. přij. transfery od krajů - Kulturní akce - Svatováclavské hody</t>
  </si>
  <si>
    <t>Neinv. přij. transfery od krajů - Mezinár. hokej. turnaj Memoriál I. Hlinky CUP 2013</t>
  </si>
  <si>
    <t>Neinv. přij. transfery od krajů - Zdravé municipality</t>
  </si>
  <si>
    <t>Neinv. přij. transtery od krajů - Podpora projektu Family point</t>
  </si>
  <si>
    <t>Neinv. přij. transfery od krajů - Zkvalitnění služeb TIC</t>
  </si>
  <si>
    <t>Neinv. přij. transfery od krajů - Festival piva a vína</t>
  </si>
  <si>
    <t>Neinv. přij. transfery od krajů - Domov seniorů Břeclav</t>
  </si>
  <si>
    <t>Příjmy z poskytování služeb a výrobků</t>
  </si>
  <si>
    <t xml:space="preserve">Příjmy z prodeje zboží </t>
  </si>
  <si>
    <t>Ostatní příjmy z vlastní činnosti - Základní školy</t>
  </si>
  <si>
    <t>Odvody příspěvkových organizací - ZŠ Poštorná, Komenského 2</t>
  </si>
  <si>
    <t>Příjmy z pronájmu ost. nemovit. a jejich částí - Kino Koruna</t>
  </si>
  <si>
    <t>Příjmy z pronájmu movitých věcí - Kino Koruna</t>
  </si>
  <si>
    <t>Příjmy z pronájmu movitých věcí - Ostat. zál. kultury, církví a sděl. prostř.</t>
  </si>
  <si>
    <t>Přijaté nekapitálové příspěvky a náhrady - Ost. zál. kultury, církví ...</t>
  </si>
  <si>
    <t>Odvody příspěvkových organizací - Tereza Břeclav</t>
  </si>
  <si>
    <t>Přijaté nekapitálové příspěvky-ost. čin. ve zdravotnictví</t>
  </si>
  <si>
    <t>Ostatní přijaté vratky transferů-příspěvek na živobytí</t>
  </si>
  <si>
    <t>Ostatní přijaté vratky transferů-ost. dávky sociální pomoci</t>
  </si>
  <si>
    <t>Ostatní příjaté vratky transferů-příspěvek na péči</t>
  </si>
  <si>
    <t>Ostatní přijaté vratky transferů - ost. soc. péče a pomoc dět.</t>
  </si>
  <si>
    <t>Přijaté nekapitálové příspěvky-ost. soc. péče a pomoc dětem</t>
  </si>
  <si>
    <t>Sociál. péče a pomoc přistěhovalcům a etnikům - přijaté náhrady</t>
  </si>
  <si>
    <t>Ostatní přijaté vratky transferů-ost. soc. péče a pomoc  ost. skup.</t>
  </si>
  <si>
    <t xml:space="preserve">Příjmy z poskyt. služeb - ref. mzdy </t>
  </si>
  <si>
    <t>Odvody příspěvkových organizací - Domov seniorů Břeclav</t>
  </si>
  <si>
    <t>Přijaté sankční poplatky od jiných subjektů</t>
  </si>
  <si>
    <t>Přijaté nekapitálové příspěvky a náhrady - ostat. zál. soc. věcí</t>
  </si>
  <si>
    <t>Přijaté nekapitálové příspěvky</t>
  </si>
  <si>
    <t>Ostatní přijaté vratky transferů - fin. vypořádání minulých let</t>
  </si>
  <si>
    <t>PŘÍJMY ORJ 50 CELKEM</t>
  </si>
  <si>
    <t>ODBOR ŽIVOTNÍHO PROSTŘEDÍ</t>
  </si>
  <si>
    <t>Poplatek za vypouštění škodlivých látek do ovzduší</t>
  </si>
  <si>
    <t>Poplatek za uložení odpadů</t>
  </si>
  <si>
    <t>Odvody za odnětí zemědělské půdy</t>
  </si>
  <si>
    <t>Poplatky za odnětí pozemku z lesního půd. fondu</t>
  </si>
  <si>
    <t>Ostat. neinv. transf. ze SR - výsadba min. podílu zpev. a melior.dřevin</t>
  </si>
  <si>
    <t>Ostat. neinv. transf. ze SR - odbor. les. hosp.,zvýš.nákl. výsadbu</t>
  </si>
  <si>
    <t>Ostat. investič. přij. transfery ze SR - zprac. lesních osnov</t>
  </si>
  <si>
    <t>Neinvestiční přijaté dotace od krajů - EVVO MŠ Hřbitovní 8</t>
  </si>
  <si>
    <t xml:space="preserve">Příjmy z pronájmu ostat. nemovit. a jejich částí - Útulek Bulhary </t>
  </si>
  <si>
    <t>Úhrada z vydobývaného prostoru</t>
  </si>
  <si>
    <t>Přijaté neinvestiční dary - ostat. čin. k ochraně přírody a krajiny</t>
  </si>
  <si>
    <t>Přijaté sankční poplatky</t>
  </si>
  <si>
    <t>Přijaté nekapitálové příspěvky - náklady řízení</t>
  </si>
  <si>
    <t>PŘÍJMY ORJ 60 CELKEM</t>
  </si>
  <si>
    <t>ODBOR SPRÁVNÍCH VĚCÍ A DOPRAVY</t>
  </si>
  <si>
    <t>Příjmy za zkoušky z odborné způsobilosti (řidičská oprávnění)</t>
  </si>
  <si>
    <t>Ost. odvody z vybraných činností a služeb jinde neuvedené</t>
  </si>
  <si>
    <t>Neinvestiční přijaté transfery od obcí - veřejnopráv. sml. - přestupky</t>
  </si>
  <si>
    <t>Neinvestiční přijaté transfery od krajů - ztráta z poskyt. žákovského jízd.</t>
  </si>
  <si>
    <t>Přijaté nekapitálové příspěvky jinde nezařaz.-ostat. zál. v pozem. kom.</t>
  </si>
  <si>
    <t>Ostatní nedaňové příjmy jinde nezařazené-ostat. zál. pozem. komunik.</t>
  </si>
  <si>
    <t>Sankční poplatky-ostat. záležitosti v silniční dopravě</t>
  </si>
  <si>
    <t>Přijaté nekapitál. příspěvky a náhrady v silniční dopravě</t>
  </si>
  <si>
    <t>Sankční poplatky-ostat. záležitosti v dopravě</t>
  </si>
  <si>
    <t>Přijaté nekapitálové příspěvky jinde nezařaz.-ostat. záležitosti v dopravě</t>
  </si>
  <si>
    <t>Přijaté nekapitálové příspěvky jinde nezařaz.-čin. místní správy</t>
  </si>
  <si>
    <t>Ostatní nedaňové příjmy jinde nezařazené-činnost místní správy</t>
  </si>
  <si>
    <t>PŘÍJMY ORJ 80 CELKEM</t>
  </si>
  <si>
    <t>MĚSTSKÁ POLICIE</t>
  </si>
  <si>
    <t>Ostat. neinv. přij. transfery ze SR - Asistent prev. krim. II (1-10/2015)</t>
  </si>
  <si>
    <t>Ostat. neinv. přij. transfery ze státního rozpočtu - Domovníci</t>
  </si>
  <si>
    <t>Ostat. neinv. přij. transfery ze SR - Asistent prev. krim. II (11-12/2015)</t>
  </si>
  <si>
    <t>Neinv. příjaté dotace od obcí - veřejnoprávní smlouvy</t>
  </si>
  <si>
    <t>Neinv. přij. dot. od krajů - Projekty prevence kriminality</t>
  </si>
  <si>
    <t>Ostat. invest. přij. transf. ze SR - Rozšíření MKDS 2015</t>
  </si>
  <si>
    <t>Příjmy z poskytovaných služeb - Ost. zál. pozemních komunikací-parkov.</t>
  </si>
  <si>
    <t>Příjmy z poskytování služeb a výrobků - Ostat. zál. pozem. komunikací</t>
  </si>
  <si>
    <t>;</t>
  </si>
  <si>
    <t>Příjmy z poskytovaných služeb -  Městská policie - PCO</t>
  </si>
  <si>
    <t>Sankční poplatky</t>
  </si>
  <si>
    <t>Příjmy z prodeje ostat. hmot. dlouhodob. majetku</t>
  </si>
  <si>
    <t>Přijaté pojistné náhrady</t>
  </si>
  <si>
    <t>Přijaté nekapitálové příspěvky jinde nezařazené-městská policie</t>
  </si>
  <si>
    <t>Ostatní činnosti - neidentifikované platby</t>
  </si>
  <si>
    <t>PŘÍJMY ORJ 90 CELKEM</t>
  </si>
  <si>
    <t>ODBOR STAVEBNÍHO ŘÁDU A OBECNÍHO ŽIVNOSTEN. ÚŘADU</t>
  </si>
  <si>
    <t>Ostatní inv.přijaté transfery ze SR</t>
  </si>
  <si>
    <t>Přijaté příspěvky na investice</t>
  </si>
  <si>
    <t>Přijaté nekapitálové příspěvky jinde nezařazené</t>
  </si>
  <si>
    <t>PŘÍJMY ORJ 100 CELKEM</t>
  </si>
  <si>
    <t>ODBOR EKONOMICKÝ</t>
  </si>
  <si>
    <t>Daň z příjmu fyz. osob ze závislé činnosti a funkč. pož.</t>
  </si>
  <si>
    <t>Daň z příjmu fyz. osob ze samostat. výděl. činnosti</t>
  </si>
  <si>
    <t>Daň z příjmu fyz. osob podle zvl. sazby</t>
  </si>
  <si>
    <t>Daň z příjmu právnických osob</t>
  </si>
  <si>
    <t>Daň z příjmu právnických osob za obce</t>
  </si>
  <si>
    <t>Daň z přidané hodnoty</t>
  </si>
  <si>
    <t>Místní poplatek za komunální odpad (do r. 2011 pol. 1337)</t>
  </si>
  <si>
    <t>Místní poplatek ze psa</t>
  </si>
  <si>
    <t>Místní poplatek za lázeňský a rekreační pobyt</t>
  </si>
  <si>
    <t>Místní poplatek za užívání veřejného prostranství</t>
  </si>
  <si>
    <t>Místní poplatek za ubytovací kapacitu</t>
  </si>
  <si>
    <t>Odvod z loterií a podob. her kromě VHP</t>
  </si>
  <si>
    <t>Zrušené místní poplatky-dopl.min.let-komunální odpad</t>
  </si>
  <si>
    <t>Odvod z výherních hracích přístrojů</t>
  </si>
  <si>
    <t xml:space="preserve">Správní poplatky </t>
  </si>
  <si>
    <t>Daň z nemovitostí</t>
  </si>
  <si>
    <t>Splátky půjček od obyvatelstva</t>
  </si>
  <si>
    <t xml:space="preserve">Neinv. přijaté dotace ze SR - přísp. na výkon stát. správy </t>
  </si>
  <si>
    <t>Přijaté sankč. platby -  výher. hrací přístroje</t>
  </si>
  <si>
    <t>Sankční platby přijaté od jiných subjektů - vnitřní správa</t>
  </si>
  <si>
    <t xml:space="preserve">Přijaté nekapítálové příspěvky a náhrady </t>
  </si>
  <si>
    <t>Příjmy z úroků - § Obecné příjmy z fin. operací</t>
  </si>
  <si>
    <t>Příjmy z podílu na zisku a dividend - Tempos, a. s.</t>
  </si>
  <si>
    <t>Kursové rozdíly v příjmech</t>
  </si>
  <si>
    <t xml:space="preserve">Ostatní nedaňové příjmy j. n. </t>
  </si>
  <si>
    <t>Převody z ostatních vlastních fondů</t>
  </si>
  <si>
    <t>Neidentifikované příjmy - ostat. činnosti</t>
  </si>
  <si>
    <t>PŘÍJMY ORJ 110 CELKEM</t>
  </si>
  <si>
    <t xml:space="preserve">ODBOR MAJETKOVÝ </t>
  </si>
  <si>
    <t>Příjmy z poskytování služeb-bytové hospodářství</t>
  </si>
  <si>
    <t>Příjmy z pronájmu ostat. nemovitostí -bytové hospodářství</t>
  </si>
  <si>
    <t>Přijaté nekapitálové příspěvky -bytové hospodářství</t>
  </si>
  <si>
    <t>Ost. nedaň. příjmy jinde nezařaz.-byt. hospodář.</t>
  </si>
  <si>
    <t>Příjmy z prodeje ostat. nemovitého maj. - bytové hospodář.</t>
  </si>
  <si>
    <t>Příjmy z poskytování služeb-nebytové hospodářství</t>
  </si>
  <si>
    <t>Příjmy z pronájmu ostat. nemovitého maj. - nebytové hospodář.</t>
  </si>
  <si>
    <t>Příjmy z pronájmu movitých věcí-nebytové hospodářství</t>
  </si>
  <si>
    <t>Příjmy z prodeje krátkodob. a drob. majetku - nebytové hospodářství</t>
  </si>
  <si>
    <t>Přijaté pojistné náhrady - nebytové hospodářství</t>
  </si>
  <si>
    <t>Přijaté nekapitálové příspěvky a náhrady - nebytové hospodářství</t>
  </si>
  <si>
    <t>Příjmy z prodeje ostat. nemovitého maj. - nebytové hospodář.</t>
  </si>
  <si>
    <t>Příjmy z pronájmu movitých věcí - veřejné osvětlení</t>
  </si>
  <si>
    <t>Příjmy z poskytování služeb - pohřebnictví</t>
  </si>
  <si>
    <t>Příjmy z pronájmu ost. nemovit. a jejich částí - pohřebnictí</t>
  </si>
  <si>
    <t>Příjmy z pronájmu movitých věcí - pohřebnictví</t>
  </si>
  <si>
    <t>Přijaté nekapitálové příspěvky a náhrady - pohřebnictví</t>
  </si>
  <si>
    <t>Ostatní nedaňové příjmy j. n. - pohřebnictví</t>
  </si>
  <si>
    <t>Příjmy z pronájmu ost.nem. - TEPLO s.r.o.</t>
  </si>
  <si>
    <t>Příjmy z pronájmu pozemků - územní rozvoj</t>
  </si>
  <si>
    <t>Příjmy z poskytování služeb a výrobků-komunální služby (WC)</t>
  </si>
  <si>
    <t>Ostatní  příjmy z vlastní činnosti - komunál. služby a rozvoj</t>
  </si>
  <si>
    <t>Příjmy z pronájmu pozemků</t>
  </si>
  <si>
    <t>Příjmy z pronájmu ostatních nemovitostí</t>
  </si>
  <si>
    <t>Neidentifikované příjmy - komunální služby a rozvoj</t>
  </si>
  <si>
    <t xml:space="preserve">Příjmy z prodeje pozemků </t>
  </si>
  <si>
    <t>Příjmy z prodeje ost. nemovitostí a jejich částí</t>
  </si>
  <si>
    <t>Příjmy z úroků (část)</t>
  </si>
  <si>
    <t>Neidentifikované příjmy - ostatní činnosti j.n.</t>
  </si>
  <si>
    <t>PŘÍJMY ORJ 120 CELKEM</t>
  </si>
  <si>
    <t>Ostatní nedaňové příjmy jinde nezařazené.</t>
  </si>
  <si>
    <t xml:space="preserve">příjem pokladny poslední den v měsíci, odvedený nočním </t>
  </si>
  <si>
    <t>trezorem a připsaný na účet 1. den následujícího měsíce.</t>
  </si>
  <si>
    <t>PŘÍJMY ORJ 8888 CELKEM</t>
  </si>
  <si>
    <t>PŘÍJMY MĚSTA CELKEM</t>
  </si>
  <si>
    <t>TŘÍDA 8 -  FINANCOVÁNÍ</t>
  </si>
  <si>
    <t>Změna stavu krátkodobých peněžních prostředků na BÚ</t>
  </si>
  <si>
    <t>Přijatý bankovní investiční úvěr</t>
  </si>
  <si>
    <t>Dlouhodobě přijaté půjčené prostředky</t>
  </si>
  <si>
    <t xml:space="preserve">Uhrazené splátky dlouhodobě přijatých půjček </t>
  </si>
  <si>
    <t>Nerealizované kurzové rozdíly</t>
  </si>
  <si>
    <t>Nepřevedené částky vyrovnávající schodek</t>
  </si>
  <si>
    <t>Oper. z peněž. účtů org. nemající charakter příjmů a výdajů vlád. sektoru</t>
  </si>
  <si>
    <t>FINANCOVÁNÍ CELKEM</t>
  </si>
  <si>
    <t>Třída 8 - Financování  celkem se nerozpočtuje a neúčtuje - automatizovaný výčet.</t>
  </si>
  <si>
    <t>dotace</t>
  </si>
  <si>
    <t xml:space="preserve">Kontrolní součet </t>
  </si>
  <si>
    <t>příjmy celkem + financování celkem = výdaje celkem</t>
  </si>
  <si>
    <t>Kapitálové příjmy</t>
  </si>
  <si>
    <t>Daňové příjmy</t>
  </si>
  <si>
    <t>Dotace</t>
  </si>
  <si>
    <t>Běžné příjmy</t>
  </si>
  <si>
    <t>dan</t>
  </si>
  <si>
    <t>Nedostatek zdrojů</t>
  </si>
  <si>
    <t xml:space="preserve">     Sdílené daně</t>
  </si>
  <si>
    <t xml:space="preserve">     Místní poplatky</t>
  </si>
  <si>
    <t xml:space="preserve">     Správní poplatky</t>
  </si>
  <si>
    <t xml:space="preserve">   </t>
  </si>
  <si>
    <t>Nedaňové příjmy</t>
  </si>
  <si>
    <t xml:space="preserve">     Pronájmy</t>
  </si>
  <si>
    <t xml:space="preserve">     Sankční poplatky</t>
  </si>
  <si>
    <t xml:space="preserve">Město Břeclav </t>
  </si>
  <si>
    <t xml:space="preserve">                                       ROZPOČET  VÝDAJŮ  NA  ROK  2015</t>
  </si>
  <si>
    <t xml:space="preserve">% </t>
  </si>
  <si>
    <t>čerpání</t>
  </si>
  <si>
    <t>ODBOR ŠKOLSTVÍ, KULTURY, MLÁDEŽE A SPORTU</t>
  </si>
  <si>
    <t xml:space="preserve">                  (Organizač. změna od 1. 7. 2015 slouč. s ORJ 050 OSV)</t>
  </si>
  <si>
    <t xml:space="preserve">Cestovní ruch - Turistické informační centrum (TIC) </t>
  </si>
  <si>
    <t xml:space="preserve">Předškolní zařízení  - mateřské školy              </t>
  </si>
  <si>
    <t xml:space="preserve">Základní školy                        </t>
  </si>
  <si>
    <t>Speciální ZŠ (stacionář - projekt "Žijeme s Vámi")</t>
  </si>
  <si>
    <t>Střední odborné školy - půjčka na projekt "Němčina do škol"</t>
  </si>
  <si>
    <t xml:space="preserve">Základní umělecké školy  (ZUŠ)   </t>
  </si>
  <si>
    <t>Filmová tvorba, kina  (KINO) - dotace nájemci, platby energií a služeb</t>
  </si>
  <si>
    <t>Činnosti knihovnické - dotace ze SR (region.funkce)</t>
  </si>
  <si>
    <t xml:space="preserve">Činnosti knihovnické  (Městská knihovna-běžný provoz)            </t>
  </si>
  <si>
    <t>Činnosti knihovnické              z ÚSC</t>
  </si>
  <si>
    <t xml:space="preserve">Činnosti muzeí a galerií   (Městské muzeum -běžný provoz)    </t>
  </si>
  <si>
    <t>Záležitosti kultury</t>
  </si>
  <si>
    <t>Zachování a obnova kult.památek</t>
  </si>
  <si>
    <t>Zachování hodnot míst.kult.povědomí</t>
  </si>
  <si>
    <t xml:space="preserve">Činnost registrovaných církví  </t>
  </si>
  <si>
    <t>Zájmová činnost v kultuře (kulturní domy)</t>
  </si>
  <si>
    <t>Záležitosti kultury (Svatováclavské slavnosti, Moravský den, ples aj.)</t>
  </si>
  <si>
    <t xml:space="preserve">Sportovní zařízení v majetku obce -TEREZA    </t>
  </si>
  <si>
    <t xml:space="preserve">Sportov.zaříz. v maj. obce - MSK, zázemí Olympia </t>
  </si>
  <si>
    <t>Podpora sport.oddílů - dotace (HC Dyje, KRASO, IHC, TJ Lokomotiva)</t>
  </si>
  <si>
    <t xml:space="preserve">Využití vol.času dětí a mládeže, DUHOVKA aj.    </t>
  </si>
  <si>
    <t xml:space="preserve">Zájmová činnost, klub.zařízení, rekreace, sport  - dospělí </t>
  </si>
  <si>
    <t>Mezinárodní spolupráce (jinde nezařazená)</t>
  </si>
  <si>
    <t xml:space="preserve">Finanční vypořádání minulých let </t>
  </si>
  <si>
    <t>Rezerva ORJ 10</t>
  </si>
  <si>
    <t>VÝDAJE ORJ 10  CELKEM</t>
  </si>
  <si>
    <t xml:space="preserve">ODBOR ROZVOJE A SPRÁVY             </t>
  </si>
  <si>
    <t>Objemy jsou vyčísleny včetně příslušných sledovaných akcí</t>
  </si>
  <si>
    <t>Cestovní ruch</t>
  </si>
  <si>
    <t>Silnice</t>
  </si>
  <si>
    <t>Ostatní záležitosti pozemních komunikací</t>
  </si>
  <si>
    <t>Provoz veřejné silniční dopravy</t>
  </si>
  <si>
    <t>Ostatní záležitosti v silniční dopravě</t>
  </si>
  <si>
    <t>Železniční dráhy</t>
  </si>
  <si>
    <t>Ostatní záležitosti železniční dopravy</t>
  </si>
  <si>
    <t>Pitná voda</t>
  </si>
  <si>
    <t>Odvádění a čištění odpadních vod   (havárie)</t>
  </si>
  <si>
    <t>Úpravy vodohosp. významných a vodárenských toků</t>
  </si>
  <si>
    <t xml:space="preserve">Předškolní zařízení </t>
  </si>
  <si>
    <t>Základní školy</t>
  </si>
  <si>
    <t>Základní umělecké školy</t>
  </si>
  <si>
    <t>Kina</t>
  </si>
  <si>
    <t>Činnosti knihovnické</t>
  </si>
  <si>
    <t>Ostatní záležitosti kultury, církví a sděl. prostř.</t>
  </si>
  <si>
    <t xml:space="preserve">Zachování a obnova kulturních památek </t>
  </si>
  <si>
    <t>Zachování a obnova kulturních památek nár. histor. povědomí</t>
  </si>
  <si>
    <t>Sportovní zařízení v majetku obce</t>
  </si>
  <si>
    <t>Využití volného času dětí a mládeže - hřiště</t>
  </si>
  <si>
    <t>Bytové hospodářství</t>
  </si>
  <si>
    <t>Nebytové hospodářství</t>
  </si>
  <si>
    <t>Veřejné osvětlení</t>
  </si>
  <si>
    <t>Pohřebnictví</t>
  </si>
  <si>
    <t>Územní plánování</t>
  </si>
  <si>
    <t>Komunální služby a územní rozvoj j. n.</t>
  </si>
  <si>
    <t>Ost. zálež.  bydlení, kom. služeb a územ. rozvoje</t>
  </si>
  <si>
    <t>Sběr a svoz komunálních odpadů</t>
  </si>
  <si>
    <t>Využívání a zneškodňování ostatních odpadů</t>
  </si>
  <si>
    <t>Monitoring půdy a podzemní vody</t>
  </si>
  <si>
    <t>Protierozní, protilavinová a protipožární ochrana</t>
  </si>
  <si>
    <t>Péče o vzhled obcí a veřejnou zeleň</t>
  </si>
  <si>
    <t xml:space="preserve">Ostat. soc. péče a pomoc ostat. skup. obyvatelstva - Prevence kriminality </t>
  </si>
  <si>
    <t>Domovy pro os. se zdr. post. a domovy se zvl. režimem</t>
  </si>
  <si>
    <t>Azylové domy</t>
  </si>
  <si>
    <t>Bezpečnost a veřejný pořádek</t>
  </si>
  <si>
    <t xml:space="preserve">Mezinárodní spolupráce </t>
  </si>
  <si>
    <t>Vnitřní správa</t>
  </si>
  <si>
    <t>Ostat. fin. operace - úhrady sankcí jiným rozpočtům</t>
  </si>
  <si>
    <t>Finanční vypořádání minulých let (vratka dotace na Azylový dům)</t>
  </si>
  <si>
    <t>Projektová a manažerská příprava na vybrané investiční akce</t>
  </si>
  <si>
    <t>Mezisoučet</t>
  </si>
  <si>
    <t>Z toho sledované akce:</t>
  </si>
  <si>
    <t>Komunikace Fibichova</t>
  </si>
  <si>
    <t>Modernizace světel. signalizač. zařízení na I/55</t>
  </si>
  <si>
    <t>Cyklostezka Na Zahradách-Bratislavská</t>
  </si>
  <si>
    <t>Úprava předprostor Kina Koruna</t>
  </si>
  <si>
    <t>Břeclav bez bariér II. etapa</t>
  </si>
  <si>
    <t>Bezpečný přechod</t>
  </si>
  <si>
    <t>Chodník a veř. osv. Agrotex BV-OCTesco</t>
  </si>
  <si>
    <t>Cyklostezka cukrovar-městská část Poštorná</t>
  </si>
  <si>
    <t>Předláždění J. Palacha, úpr. pergol</t>
  </si>
  <si>
    <t>Revit. sídl. J. Palacha - I. etapa</t>
  </si>
  <si>
    <t>Parkoviště Fintajslova</t>
  </si>
  <si>
    <t>IPRM Valtická-regenerace chodníků</t>
  </si>
  <si>
    <t>IPRM Valtická-regenerace chodníků II. et.</t>
  </si>
  <si>
    <t>Revit. sídl. J. Palacha - III. etapa</t>
  </si>
  <si>
    <t>Regenerace sídliště Slovácká, et. III. B</t>
  </si>
  <si>
    <t>IPRM Valtická-kamerový systém (pol. 6122)</t>
  </si>
  <si>
    <t>MŠ U Splavu - přírodní zahrada</t>
  </si>
  <si>
    <t>MŠ Dukelských hrdinů - zateplení objektu</t>
  </si>
  <si>
    <t>ZŠ Komenského-vybudování dětského hřiště</t>
  </si>
  <si>
    <t>ZUŠ Břeclav - zateplení objektu</t>
  </si>
  <si>
    <t>Workout a fitness prvky v Břeclavi</t>
  </si>
  <si>
    <t>Dětské dopravní hřiště - II. etapa</t>
  </si>
  <si>
    <t>Dům školství - výměna výtahu</t>
  </si>
  <si>
    <t>Obnova veřej. osvětlení Veslařská - Haškova</t>
  </si>
  <si>
    <t>Smuteční obřadní síň</t>
  </si>
  <si>
    <t>Rozšíření městského hřbitova</t>
  </si>
  <si>
    <t>IOP - nový územní plán</t>
  </si>
  <si>
    <t>Přeshranič. spolupráce - Systém protipovodňových opatření</t>
  </si>
  <si>
    <t>Zlepšení stavu přír. a krajiny - Revital. lokality Podzámčí a Zámecká louka</t>
  </si>
  <si>
    <t>Zlepšení stavu přír. a krajiny - Výsadba dřevin lokalita Rytopeky</t>
  </si>
  <si>
    <t>Sport. a odpočink. plochy v ar. cukrovaru</t>
  </si>
  <si>
    <t>Prev. kriminality-Bezpeč. Břeclav - Měst. kamer. dohlížecí systém 2014</t>
  </si>
  <si>
    <t>Městská policie - zlepš. tepel. tech. vlastností budovy</t>
  </si>
  <si>
    <t>MěÚ - OSVD - zateplení objektu</t>
  </si>
  <si>
    <t>Udržování čistoty cyklistických komunikací</t>
  </si>
  <si>
    <t>Sledované akce celkem</t>
  </si>
  <si>
    <t xml:space="preserve">          z toho dotace se SR</t>
  </si>
  <si>
    <t>VÝDAJE ORJ 20 CELKEM</t>
  </si>
  <si>
    <t>Místní rozhlas</t>
  </si>
  <si>
    <t xml:space="preserve">Záležitosti sdělovacích prostředků  </t>
  </si>
  <si>
    <t>Ochrana obyvatelstva - rezerva</t>
  </si>
  <si>
    <t>Činnost. orgánu krizového řízení na území správ. úř.</t>
  </si>
  <si>
    <t>Záležitosti krizového řízení jinde nezařazené</t>
  </si>
  <si>
    <t xml:space="preserve">Požární ochrana </t>
  </si>
  <si>
    <t>Místní zastupitelské orgány</t>
  </si>
  <si>
    <t>Volby do Parlamentu ČR</t>
  </si>
  <si>
    <t>Volby do zastupitelstev obcí</t>
  </si>
  <si>
    <t>Volby do Evropského parlamentu</t>
  </si>
  <si>
    <t>Volba prezidenta republiky</t>
  </si>
  <si>
    <t>Sčítání domů, bytů a lidu</t>
  </si>
  <si>
    <t>30+31</t>
  </si>
  <si>
    <t>Činnosti místní správy</t>
  </si>
  <si>
    <t>VÝDAJE ORJ 30 + 31  CELKEM</t>
  </si>
  <si>
    <t>Cestovní ruch  (Organizač. změna od 1. 7. 2015 slouč. s ORJ 010 OŠKMS)</t>
  </si>
  <si>
    <t xml:space="preserve">Speciální ZŠ </t>
  </si>
  <si>
    <t xml:space="preserve">Střední odborné školy </t>
  </si>
  <si>
    <t xml:space="preserve">Činnosti knihovnické              </t>
  </si>
  <si>
    <t>Činnosti muzeí a galerie</t>
  </si>
  <si>
    <t>Záležitosti kultury (Moravský den, ples aj.)</t>
  </si>
  <si>
    <t xml:space="preserve">Prevence před drogami              </t>
  </si>
  <si>
    <t>Ostatní činnost ve zdravotnictví</t>
  </si>
  <si>
    <t>Dávky a odškodnění válečným veteránům a perzek. osobám</t>
  </si>
  <si>
    <t>Odborné sociál. poradenství - DS Břeclav</t>
  </si>
  <si>
    <t>Ostatní soc.péče a pomoc dětem a mládeže</t>
  </si>
  <si>
    <t>Penziony pro matky s dětmi</t>
  </si>
  <si>
    <t>Ostatní sociální péče a pomoc rodině a manželství</t>
  </si>
  <si>
    <t>Sociální péče a pomoc vybraným etnikům</t>
  </si>
  <si>
    <t>Soc. pomoc osobám v souv. s živel. pohromou nebo pož.</t>
  </si>
  <si>
    <t>Soc. péče a pomoc ost. skupinám</t>
  </si>
  <si>
    <t xml:space="preserve">Osob. asistence, pečovatelská služba a podpora samostat. bydlení </t>
  </si>
  <si>
    <t>Denní stacionáře a centra denních služeb - DS Břeclav</t>
  </si>
  <si>
    <t>Denní stacionáře a centra denních služeb - Remedia Břeclav</t>
  </si>
  <si>
    <t xml:space="preserve">Domov seniorů Břeclav </t>
  </si>
  <si>
    <t>Domov se zvláštním režimem - Remedia Plus</t>
  </si>
  <si>
    <t>Respitní péče - DS Břeclav</t>
  </si>
  <si>
    <t>Respitní péče - Remedia Plus</t>
  </si>
  <si>
    <t>Raná péče a soc. aktivizační sl. pro rodiny s dětmi</t>
  </si>
  <si>
    <t xml:space="preserve">Zvláštní zařízení soc. péče - azylový dům </t>
  </si>
  <si>
    <t>Komunit. plán. v oblasti soc.služeb, lék. vyšetř., znal. pos., tlumočníci</t>
  </si>
  <si>
    <t>Finanční vypořádání min. let - vratky poskytnutých transferů</t>
  </si>
  <si>
    <t>Ostatní činnosti jinde nezařazené - ostat. neivestiční výdaje</t>
  </si>
  <si>
    <t>Ostatní činnosti j. n. - nespecifikovaná rezerva</t>
  </si>
  <si>
    <t>VÝDAJE ORJ  50 CELKEM</t>
  </si>
  <si>
    <t>Ozdravování hosp. zvířat a spec. plodin (útulek, čipování psů)</t>
  </si>
  <si>
    <t xml:space="preserve">Pěstební činnost </t>
  </si>
  <si>
    <t>Správa v les. hosp.- činnost odbor. les.hospodáře</t>
  </si>
  <si>
    <t>Celospolečenská funkce lesů - výsadba melioračních dřevin</t>
  </si>
  <si>
    <t>Ostatní záležitosti lesního hospodářství</t>
  </si>
  <si>
    <t>Rybářství - výdaje spojené s myslivostí - hodnocení trofejí</t>
  </si>
  <si>
    <t>Úpravy vodohosp. význam. a vodárenských toků - protipovodňová opatření</t>
  </si>
  <si>
    <t>Ostatní ochrana půdy a spodních vod</t>
  </si>
  <si>
    <t>Ostatní činnosti k ochraně přírody a krajiny</t>
  </si>
  <si>
    <t>Činnost orgánů krizového řízení-dary obcím postiženým povodní</t>
  </si>
  <si>
    <t>Ostatní neinv. výdaje j. n. - místní správa</t>
  </si>
  <si>
    <t>VÝDAJE ORJ 60 CELKEM</t>
  </si>
  <si>
    <t>Záležitosti pozem. komunikací j. n. - BESIP</t>
  </si>
  <si>
    <t>Provoz veřejné silniční dopravy - MHD, IDS JMK, ztráty žák. jízdného</t>
  </si>
  <si>
    <t>Ostatní záležitosti v dopravě</t>
  </si>
  <si>
    <t>Provoz vnitrozemské plavby (Břeclav-Pohansko-Janohrad)</t>
  </si>
  <si>
    <t>Ostatní záležitosti kultury, církví a sděl. prostředků</t>
  </si>
  <si>
    <t xml:space="preserve">Činnost místní správy - zálohy </t>
  </si>
  <si>
    <t>Finanční vypořádání minulých let</t>
  </si>
  <si>
    <t>Ostatní činnosti j. n.</t>
  </si>
  <si>
    <t>VÝDAJE ORJ 80 CELKEM</t>
  </si>
  <si>
    <t>Prevence kriminality - projekty APK II,Domovník,SAB,MKDS</t>
  </si>
  <si>
    <t xml:space="preserve">Bezpečnost a veřejný pořádek </t>
  </si>
  <si>
    <t xml:space="preserve">Ostatní činnosti j. n. - ostatní neinv. výdaje j. n. </t>
  </si>
  <si>
    <t>VÝDAJE ORJ  90 CELKEM</t>
  </si>
  <si>
    <t>Stavební úřad</t>
  </si>
  <si>
    <t>Činnost místní správy</t>
  </si>
  <si>
    <t>VÝDAJE ORJ 100 CELKEM</t>
  </si>
  <si>
    <t>Vnitřní správa - poskyt. záloha hlavní pokladně (k poslednímu dni roku =  0)</t>
  </si>
  <si>
    <t>Příjmy a výdaje z finančních úvěrových operací-úroky</t>
  </si>
  <si>
    <t>Finanční operace jinde nezař.(daň z příjmu, daň z převodu nemov., DPH)</t>
  </si>
  <si>
    <t>Výdaje finančního vypořádání-vratky nevyčerp.účel.dotací</t>
  </si>
  <si>
    <t>Ostatní činnosti jinde nezařazené - ost. neinv. výdaje</t>
  </si>
  <si>
    <t>Rozpočtová rezerva města</t>
  </si>
  <si>
    <t>VÝDAJE ORJ 110  CELKEM</t>
  </si>
  <si>
    <t>Pitná voda (opravy a udržování,nákup ost. služeb)</t>
  </si>
  <si>
    <t>Odvádění a čištění odpadních vod a nakl. s kaly</t>
  </si>
  <si>
    <t>Bytové hospodářství - "BYT 2000"+náhrady za byt</t>
  </si>
  <si>
    <t xml:space="preserve">Nebytové hospodářství </t>
  </si>
  <si>
    <t>Zásobování teplem - TEPLO (opravy a údržba)</t>
  </si>
  <si>
    <t>Komunální služby a územní rozvoj</t>
  </si>
  <si>
    <t>Komunální služby a územní rozvoj - výkupy budov</t>
  </si>
  <si>
    <t>Komunální služby a územní rozvoj - výkupy pozemků</t>
  </si>
  <si>
    <t>Ostatní nakládání s odpady-výkup pozemku a nájem za skládku</t>
  </si>
  <si>
    <t>Prevence kriminality</t>
  </si>
  <si>
    <t>Ostatní činnosti jinde nezařazené</t>
  </si>
  <si>
    <t>VÝDAJE ORJ 120  CELKEM</t>
  </si>
  <si>
    <t>CELKEM VÝDAJE MĚSTA</t>
  </si>
  <si>
    <t>Tok peněžní hotovosti Cash Flow včetně projektů (v tis. Kč)</t>
  </si>
  <si>
    <t>vč. čerpání nového úvěru</t>
  </si>
  <si>
    <t>č.ř.</t>
  </si>
  <si>
    <t xml:space="preserve">                                                                        Rok</t>
  </si>
  <si>
    <t>ROK</t>
  </si>
  <si>
    <t>A</t>
  </si>
  <si>
    <t>Počáteční stav peněžních prostředků k 1.1. bez fondů</t>
  </si>
  <si>
    <t>P1</t>
  </si>
  <si>
    <t>Třída 1</t>
  </si>
  <si>
    <t>Daňové příjmy - ř. 4010</t>
  </si>
  <si>
    <t>P2</t>
  </si>
  <si>
    <t>Třída 2</t>
  </si>
  <si>
    <t>Nedaňové příjmy - ř. 4020</t>
  </si>
  <si>
    <t>P3</t>
  </si>
  <si>
    <t>Třída 3</t>
  </si>
  <si>
    <t>Kapitálové příjmy - ř. 4030</t>
  </si>
  <si>
    <t>P4</t>
  </si>
  <si>
    <t>Třída 4</t>
  </si>
  <si>
    <t>Přijaté dotace - ř. 4040</t>
  </si>
  <si>
    <t>Pc</t>
  </si>
  <si>
    <t>P1-P2-P3-P4</t>
  </si>
  <si>
    <t>Přijmy celkem (před konsolidací) - ř. 4050</t>
  </si>
  <si>
    <t>Kp</t>
  </si>
  <si>
    <t>Konsolidace celkem - ř. 4060</t>
  </si>
  <si>
    <t>Pk</t>
  </si>
  <si>
    <t>Pc-Kp</t>
  </si>
  <si>
    <t>Příjmy po konsolidaci - ř. 4200</t>
  </si>
  <si>
    <t>P5</t>
  </si>
  <si>
    <t>- úvěry krátkodobé (do 1 roku) - ř. 8113</t>
  </si>
  <si>
    <t>P6</t>
  </si>
  <si>
    <t>- úvěry dlouhodobé - ř. 8123</t>
  </si>
  <si>
    <t>P7</t>
  </si>
  <si>
    <t>- výše uvažované půjčky SFŽP</t>
  </si>
  <si>
    <t>P8</t>
  </si>
  <si>
    <t>příjem z vydání krátkodobých dluhopisů - ř. 8111</t>
  </si>
  <si>
    <t>P9</t>
  </si>
  <si>
    <t>- příjem z vydání dlouhodobých dluhopisů - ř. 8121</t>
  </si>
  <si>
    <t>P10</t>
  </si>
  <si>
    <t>- ostatní</t>
  </si>
  <si>
    <t>Pf</t>
  </si>
  <si>
    <t>P5+P6+P7+P8+P9+P10</t>
  </si>
  <si>
    <t>Přijaté úvěry a komunální obligace</t>
  </si>
  <si>
    <t>P</t>
  </si>
  <si>
    <t>Pk+Pf</t>
  </si>
  <si>
    <t>Konsolidované příjmy celkem</t>
  </si>
  <si>
    <t>V1</t>
  </si>
  <si>
    <t>Třída 5</t>
  </si>
  <si>
    <t>Běžné (neinvestiční) výdaje - ř. 4210</t>
  </si>
  <si>
    <t>V2</t>
  </si>
  <si>
    <t>Třída 6</t>
  </si>
  <si>
    <t>Kapitálové (investiční) výdaje - ř. 4220</t>
  </si>
  <si>
    <t>Vc</t>
  </si>
  <si>
    <t>V1+V2</t>
  </si>
  <si>
    <t>Výdaje celkem (před konsolidací) - ř. 4240</t>
  </si>
  <si>
    <t>Kv</t>
  </si>
  <si>
    <t>Konsolidace celkem - ř. 4250</t>
  </si>
  <si>
    <t>Vk</t>
  </si>
  <si>
    <t>Vc-Kv</t>
  </si>
  <si>
    <t>Výdaje po konsolidaci - ř. 4430</t>
  </si>
  <si>
    <t>V4</t>
  </si>
  <si>
    <t>- splátka jistiny krátkodobých úvěrů - ř. 8114</t>
  </si>
  <si>
    <t>V5</t>
  </si>
  <si>
    <t>- splátka jistiny dlouhodobých úvěrů - ř. 8124</t>
  </si>
  <si>
    <t>V6</t>
  </si>
  <si>
    <t>- splátka jistiny uvažované půjčky SFŽP</t>
  </si>
  <si>
    <t>V7</t>
  </si>
  <si>
    <t>- splátka jistiny krátkodobého dluhopisu - ř. 8112</t>
  </si>
  <si>
    <t>V8</t>
  </si>
  <si>
    <t>V9</t>
  </si>
  <si>
    <t>Vf</t>
  </si>
  <si>
    <t>V4+V5+V6+V7+V8+V9</t>
  </si>
  <si>
    <t>Splátky jistin úvěrů, dluhopisů</t>
  </si>
  <si>
    <t>V</t>
  </si>
  <si>
    <t>Vk+Vf</t>
  </si>
  <si>
    <t>Konsolidované výdaje celkem</t>
  </si>
  <si>
    <t>D</t>
  </si>
  <si>
    <t>P-V</t>
  </si>
  <si>
    <t>Hotovost běžného roku</t>
  </si>
  <si>
    <t>E</t>
  </si>
  <si>
    <t>A+D</t>
  </si>
  <si>
    <t>Hotovost na konci roku bez fondů</t>
  </si>
  <si>
    <t>Poznámka:</t>
  </si>
  <si>
    <t>Rok 2015 - skutečnost</t>
  </si>
  <si>
    <t>Rok 2016-2018 - schválený rozpočet</t>
  </si>
  <si>
    <t xml:space="preserve">                    Tabulka doplňujících ukazatelů k 31.12.2015</t>
  </si>
  <si>
    <t>Odhad</t>
  </si>
  <si>
    <t>Rozdíl</t>
  </si>
  <si>
    <t xml:space="preserve">Rozdíl </t>
  </si>
  <si>
    <t>Plnění</t>
  </si>
  <si>
    <t>(RS)</t>
  </si>
  <si>
    <t>(RU)</t>
  </si>
  <si>
    <t>proti RU</t>
  </si>
  <si>
    <t>proti odhadu</t>
  </si>
  <si>
    <t>Skut./RU</t>
  </si>
  <si>
    <t xml:space="preserve">          Přijaté dotace</t>
  </si>
  <si>
    <t xml:space="preserve">          Běžné výdaje</t>
  </si>
  <si>
    <t>x</t>
  </si>
  <si>
    <t>;;</t>
  </si>
  <si>
    <t>v tis. Kč na 2 des.m.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</si>
</sst>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64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b/>
      <sz val="16"/>
      <name val="Times New Roman CE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Times New Roman CE"/>
      <family val="1"/>
    </font>
    <font>
      <sz val="12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i/>
      <sz val="11"/>
      <name val="Arial"/>
      <family val="2"/>
    </font>
    <font>
      <b/>
      <sz val="16"/>
      <name val="Arial"/>
      <family val="2"/>
    </font>
    <font>
      <sz val="12"/>
      <name val="Arial CE"/>
      <family val="2"/>
    </font>
    <font>
      <i/>
      <sz val="12"/>
      <name val="Arial"/>
      <family val="2"/>
    </font>
    <font>
      <sz val="12"/>
      <color indexed="8"/>
      <name val="Arial"/>
      <family val="2"/>
    </font>
    <font>
      <b/>
      <i/>
      <sz val="12"/>
      <name val="Arial"/>
      <family val="2"/>
    </font>
    <font>
      <b/>
      <sz val="11"/>
      <color indexed="8"/>
      <name val="Calibri"/>
      <family val="2"/>
    </font>
    <font>
      <sz val="12"/>
      <name val="Times New Roman CE"/>
      <family val="1"/>
    </font>
    <font>
      <b/>
      <i/>
      <sz val="14"/>
      <name val="Arial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i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i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i/>
      <sz val="12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/>
      <top style="double"/>
      <bottom style="thin"/>
    </border>
  </borders>
  <cellStyleXfs count="63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1" applyNumberFormat="0" applyFill="0" applyAlignment="0" applyProtection="0"/>
    <xf numFmtId="43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0" fontId="47" fillId="20" borderId="0" applyNumberFormat="0" applyBorder="0" applyAlignment="0" applyProtection="0"/>
    <xf numFmtId="0" fontId="48" fillId="21" borderId="2" applyNumberFormat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23" borderId="6" applyNumberFormat="0" applyFont="0" applyAlignment="0" applyProtection="0"/>
    <xf numFmtId="9" fontId="44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8" applyNumberFormat="0" applyAlignment="0" applyProtection="0"/>
    <xf numFmtId="0" fontId="58" fillId="26" borderId="8" applyNumberFormat="0" applyAlignment="0" applyProtection="0"/>
    <xf numFmtId="0" fontId="59" fillId="26" borderId="9" applyNumberFormat="0" applyAlignment="0" applyProtection="0"/>
    <xf numFmtId="0" fontId="60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4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8" fillId="33" borderId="12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0" xfId="0" applyFont="1" applyAlignment="1">
      <alignment/>
    </xf>
    <xf numFmtId="14" fontId="9" fillId="0" borderId="0" xfId="0" applyNumberFormat="1" applyFont="1" applyAlignment="1">
      <alignment horizontal="left"/>
    </xf>
    <xf numFmtId="0" fontId="11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13" fillId="0" borderId="0" xfId="0" applyFont="1" applyFill="1" applyAlignment="1">
      <alignment horizontal="left"/>
    </xf>
    <xf numFmtId="4" fontId="0" fillId="0" borderId="0" xfId="0" applyNumberFormat="1" applyFont="1" applyFill="1" applyAlignment="1">
      <alignment horizontal="right"/>
    </xf>
    <xf numFmtId="0" fontId="6" fillId="34" borderId="15" xfId="0" applyFont="1" applyFill="1" applyBorder="1" applyAlignment="1">
      <alignment horizontal="center"/>
    </xf>
    <xf numFmtId="0" fontId="6" fillId="34" borderId="16" xfId="0" applyFont="1" applyFill="1" applyBorder="1" applyAlignment="1">
      <alignment horizontal="center"/>
    </xf>
    <xf numFmtId="4" fontId="6" fillId="34" borderId="15" xfId="46" applyNumberFormat="1" applyFont="1" applyFill="1" applyBorder="1" applyAlignment="1">
      <alignment horizontal="center"/>
      <protection/>
    </xf>
    <xf numFmtId="0" fontId="6" fillId="34" borderId="17" xfId="0" applyFont="1" applyFill="1" applyBorder="1" applyAlignment="1">
      <alignment horizontal="center"/>
    </xf>
    <xf numFmtId="0" fontId="6" fillId="34" borderId="18" xfId="0" applyFont="1" applyFill="1" applyBorder="1" applyAlignment="1">
      <alignment/>
    </xf>
    <xf numFmtId="4" fontId="6" fillId="34" borderId="17" xfId="46" applyNumberFormat="1" applyFont="1" applyFill="1" applyBorder="1" applyAlignment="1">
      <alignment horizontal="center"/>
      <protection/>
    </xf>
    <xf numFmtId="0" fontId="6" fillId="0" borderId="19" xfId="0" applyFont="1" applyFill="1" applyBorder="1" applyAlignment="1">
      <alignment horizontal="center"/>
    </xf>
    <xf numFmtId="0" fontId="6" fillId="0" borderId="19" xfId="0" applyFont="1" applyFill="1" applyBorder="1" applyAlignment="1">
      <alignment/>
    </xf>
    <xf numFmtId="4" fontId="9" fillId="0" borderId="19" xfId="0" applyNumberFormat="1" applyFont="1" applyFill="1" applyBorder="1" applyAlignment="1">
      <alignment/>
    </xf>
    <xf numFmtId="0" fontId="9" fillId="0" borderId="20" xfId="0" applyFont="1" applyFill="1" applyBorder="1" applyAlignment="1">
      <alignment/>
    </xf>
    <xf numFmtId="4" fontId="9" fillId="0" borderId="20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0" fontId="9" fillId="0" borderId="21" xfId="0" applyFont="1" applyFill="1" applyBorder="1" applyAlignment="1">
      <alignment/>
    </xf>
    <xf numFmtId="4" fontId="9" fillId="35" borderId="20" xfId="0" applyNumberFormat="1" applyFont="1" applyFill="1" applyBorder="1" applyAlignment="1">
      <alignment/>
    </xf>
    <xf numFmtId="0" fontId="9" fillId="0" borderId="22" xfId="0" applyFont="1" applyFill="1" applyBorder="1" applyAlignment="1">
      <alignment/>
    </xf>
    <xf numFmtId="4" fontId="9" fillId="0" borderId="22" xfId="0" applyNumberFormat="1" applyFont="1" applyFill="1" applyBorder="1" applyAlignment="1">
      <alignment/>
    </xf>
    <xf numFmtId="4" fontId="9" fillId="0" borderId="23" xfId="0" applyNumberFormat="1" applyFont="1" applyFill="1" applyBorder="1" applyAlignment="1">
      <alignment/>
    </xf>
    <xf numFmtId="0" fontId="9" fillId="0" borderId="24" xfId="0" applyFont="1" applyFill="1" applyBorder="1" applyAlignment="1">
      <alignment/>
    </xf>
    <xf numFmtId="4" fontId="9" fillId="0" borderId="24" xfId="0" applyNumberFormat="1" applyFont="1" applyFill="1" applyBorder="1" applyAlignment="1">
      <alignment/>
    </xf>
    <xf numFmtId="0" fontId="9" fillId="0" borderId="25" xfId="0" applyFont="1" applyFill="1" applyBorder="1" applyAlignment="1">
      <alignment/>
    </xf>
    <xf numFmtId="0" fontId="6" fillId="0" borderId="25" xfId="0" applyFont="1" applyFill="1" applyBorder="1" applyAlignment="1">
      <alignment/>
    </xf>
    <xf numFmtId="4" fontId="6" fillId="0" borderId="25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4" fontId="9" fillId="0" borderId="0" xfId="0" applyNumberFormat="1" applyFont="1" applyFill="1" applyAlignment="1">
      <alignment/>
    </xf>
    <xf numFmtId="0" fontId="6" fillId="0" borderId="26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right"/>
    </xf>
    <xf numFmtId="0" fontId="9" fillId="0" borderId="20" xfId="0" applyFont="1" applyFill="1" applyBorder="1" applyAlignment="1">
      <alignment/>
    </xf>
    <xf numFmtId="0" fontId="9" fillId="0" borderId="26" xfId="0" applyFont="1" applyFill="1" applyBorder="1" applyAlignment="1">
      <alignment horizontal="right"/>
    </xf>
    <xf numFmtId="0" fontId="9" fillId="0" borderId="19" xfId="0" applyFont="1" applyFill="1" applyBorder="1" applyAlignment="1">
      <alignment horizontal="right"/>
    </xf>
    <xf numFmtId="0" fontId="9" fillId="0" borderId="19" xfId="0" applyFont="1" applyFill="1" applyBorder="1" applyAlignment="1">
      <alignment/>
    </xf>
    <xf numFmtId="0" fontId="9" fillId="0" borderId="21" xfId="46" applyFont="1" applyFill="1" applyBorder="1" applyAlignment="1">
      <alignment horizontal="right"/>
      <protection/>
    </xf>
    <xf numFmtId="0" fontId="9" fillId="0" borderId="20" xfId="46" applyFont="1" applyFill="1" applyBorder="1" applyAlignment="1">
      <alignment horizontal="right"/>
      <protection/>
    </xf>
    <xf numFmtId="0" fontId="9" fillId="0" borderId="20" xfId="0" applyFont="1" applyFill="1" applyBorder="1" applyAlignment="1">
      <alignment horizontal="right"/>
    </xf>
    <xf numFmtId="0" fontId="9" fillId="0" borderId="19" xfId="0" applyFont="1" applyFill="1" applyBorder="1" applyAlignment="1">
      <alignment/>
    </xf>
    <xf numFmtId="0" fontId="9" fillId="0" borderId="20" xfId="46" applyFont="1" applyFill="1" applyBorder="1" applyAlignment="1">
      <alignment horizontal="left"/>
      <protection/>
    </xf>
    <xf numFmtId="0" fontId="9" fillId="0" borderId="26" xfId="0" applyFont="1" applyFill="1" applyBorder="1" applyAlignment="1">
      <alignment horizontal="right"/>
    </xf>
    <xf numFmtId="0" fontId="9" fillId="0" borderId="23" xfId="46" applyFont="1" applyFill="1" applyBorder="1" applyAlignment="1">
      <alignment horizontal="right"/>
      <protection/>
    </xf>
    <xf numFmtId="0" fontId="9" fillId="0" borderId="22" xfId="46" applyFont="1" applyFill="1" applyBorder="1" applyAlignment="1">
      <alignment horizontal="right"/>
      <protection/>
    </xf>
    <xf numFmtId="0" fontId="9" fillId="0" borderId="24" xfId="0" applyFont="1" applyFill="1" applyBorder="1" applyAlignment="1">
      <alignment horizontal="right"/>
    </xf>
    <xf numFmtId="0" fontId="9" fillId="0" borderId="21" xfId="0" applyFont="1" applyFill="1" applyBorder="1" applyAlignment="1">
      <alignment horizontal="right"/>
    </xf>
    <xf numFmtId="0" fontId="9" fillId="0" borderId="27" xfId="0" applyFont="1" applyFill="1" applyBorder="1" applyAlignment="1">
      <alignment horizontal="right"/>
    </xf>
    <xf numFmtId="0" fontId="9" fillId="0" borderId="28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4" fontId="9" fillId="0" borderId="29" xfId="0" applyNumberFormat="1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4" fontId="14" fillId="0" borderId="19" xfId="0" applyNumberFormat="1" applyFont="1" applyFill="1" applyBorder="1" applyAlignment="1">
      <alignment/>
    </xf>
    <xf numFmtId="4" fontId="9" fillId="35" borderId="19" xfId="0" applyNumberFormat="1" applyFont="1" applyFill="1" applyBorder="1" applyAlignment="1">
      <alignment/>
    </xf>
    <xf numFmtId="0" fontId="9" fillId="0" borderId="26" xfId="0" applyFont="1" applyFill="1" applyBorder="1" applyAlignment="1">
      <alignment/>
    </xf>
    <xf numFmtId="4" fontId="9" fillId="35" borderId="19" xfId="0" applyNumberFormat="1" applyFont="1" applyFill="1" applyBorder="1" applyAlignment="1">
      <alignment/>
    </xf>
    <xf numFmtId="4" fontId="9" fillId="0" borderId="19" xfId="0" applyNumberFormat="1" applyFont="1" applyFill="1" applyBorder="1" applyAlignment="1">
      <alignment/>
    </xf>
    <xf numFmtId="0" fontId="9" fillId="0" borderId="30" xfId="0" applyFont="1" applyFill="1" applyBorder="1" applyAlignment="1">
      <alignment/>
    </xf>
    <xf numFmtId="0" fontId="9" fillId="0" borderId="31" xfId="0" applyFont="1" applyFill="1" applyBorder="1" applyAlignment="1">
      <alignment/>
    </xf>
    <xf numFmtId="4" fontId="9" fillId="0" borderId="31" xfId="0" applyNumberFormat="1" applyFont="1" applyFill="1" applyBorder="1" applyAlignment="1">
      <alignment/>
    </xf>
    <xf numFmtId="0" fontId="9" fillId="0" borderId="32" xfId="0" applyFont="1" applyFill="1" applyBorder="1" applyAlignment="1">
      <alignment/>
    </xf>
    <xf numFmtId="0" fontId="9" fillId="0" borderId="33" xfId="0" applyFont="1" applyFill="1" applyBorder="1" applyAlignment="1">
      <alignment/>
    </xf>
    <xf numFmtId="0" fontId="6" fillId="0" borderId="33" xfId="0" applyFont="1" applyFill="1" applyBorder="1" applyAlignment="1">
      <alignment/>
    </xf>
    <xf numFmtId="4" fontId="6" fillId="0" borderId="33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4" fontId="9" fillId="0" borderId="20" xfId="0" applyNumberFormat="1" applyFont="1" applyFill="1" applyBorder="1" applyAlignment="1">
      <alignment/>
    </xf>
    <xf numFmtId="4" fontId="9" fillId="0" borderId="19" xfId="0" applyNumberFormat="1" applyFont="1" applyFill="1" applyBorder="1" applyAlignment="1">
      <alignment/>
    </xf>
    <xf numFmtId="4" fontId="9" fillId="0" borderId="20" xfId="0" applyNumberFormat="1" applyFont="1" applyFill="1" applyBorder="1" applyAlignment="1" applyProtection="1">
      <alignment horizontal="right"/>
      <protection locked="0"/>
    </xf>
    <xf numFmtId="4" fontId="9" fillId="0" borderId="20" xfId="0" applyNumberFormat="1" applyFont="1" applyFill="1" applyBorder="1" applyAlignment="1" applyProtection="1">
      <alignment/>
      <protection locked="0"/>
    </xf>
    <xf numFmtId="0" fontId="6" fillId="0" borderId="20" xfId="0" applyFont="1" applyFill="1" applyBorder="1" applyAlignment="1">
      <alignment/>
    </xf>
    <xf numFmtId="4" fontId="9" fillId="35" borderId="24" xfId="0" applyNumberFormat="1" applyFont="1" applyFill="1" applyBorder="1" applyAlignment="1">
      <alignment/>
    </xf>
    <xf numFmtId="0" fontId="6" fillId="0" borderId="20" xfId="0" applyFont="1" applyFill="1" applyBorder="1" applyAlignment="1">
      <alignment horizontal="center"/>
    </xf>
    <xf numFmtId="4" fontId="9" fillId="0" borderId="20" xfId="0" applyNumberFormat="1" applyFont="1" applyFill="1" applyBorder="1" applyAlignment="1">
      <alignment/>
    </xf>
    <xf numFmtId="0" fontId="9" fillId="0" borderId="21" xfId="0" applyFont="1" applyFill="1" applyBorder="1" applyAlignment="1">
      <alignment/>
    </xf>
    <xf numFmtId="4" fontId="14" fillId="35" borderId="19" xfId="0" applyNumberFormat="1" applyFont="1" applyFill="1" applyBorder="1" applyAlignment="1">
      <alignment/>
    </xf>
    <xf numFmtId="4" fontId="9" fillId="0" borderId="21" xfId="0" applyNumberFormat="1" applyFont="1" applyFill="1" applyBorder="1" applyAlignment="1">
      <alignment/>
    </xf>
    <xf numFmtId="4" fontId="6" fillId="0" borderId="31" xfId="0" applyNumberFormat="1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4" fontId="9" fillId="0" borderId="20" xfId="0" applyNumberFormat="1" applyFont="1" applyFill="1" applyBorder="1" applyAlignment="1">
      <alignment horizontal="right"/>
    </xf>
    <xf numFmtId="0" fontId="9" fillId="0" borderId="17" xfId="0" applyFont="1" applyFill="1" applyBorder="1" applyAlignment="1">
      <alignment/>
    </xf>
    <xf numFmtId="4" fontId="9" fillId="0" borderId="17" xfId="0" applyNumberFormat="1" applyFont="1" applyFill="1" applyBorder="1" applyAlignment="1">
      <alignment/>
    </xf>
    <xf numFmtId="0" fontId="6" fillId="0" borderId="25" xfId="0" applyFont="1" applyFill="1" applyBorder="1" applyAlignment="1">
      <alignment vertical="center"/>
    </xf>
    <xf numFmtId="0" fontId="6" fillId="0" borderId="33" xfId="0" applyFont="1" applyFill="1" applyBorder="1" applyAlignment="1">
      <alignment horizontal="center"/>
    </xf>
    <xf numFmtId="4" fontId="6" fillId="0" borderId="32" xfId="0" applyNumberFormat="1" applyFont="1" applyFill="1" applyBorder="1" applyAlignment="1">
      <alignment horizontal="left" vertical="center"/>
    </xf>
    <xf numFmtId="4" fontId="6" fillId="0" borderId="33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left" vertical="center"/>
    </xf>
    <xf numFmtId="4" fontId="6" fillId="0" borderId="0" xfId="0" applyNumberFormat="1" applyFont="1" applyFill="1" applyBorder="1" applyAlignment="1">
      <alignment vertical="center"/>
    </xf>
    <xf numFmtId="4" fontId="6" fillId="0" borderId="0" xfId="0" applyNumberFormat="1" applyFont="1" applyFill="1" applyBorder="1" applyAlignment="1">
      <alignment vertical="center"/>
    </xf>
    <xf numFmtId="0" fontId="6" fillId="0" borderId="14" xfId="0" applyFont="1" applyFill="1" applyBorder="1" applyAlignment="1">
      <alignment/>
    </xf>
    <xf numFmtId="4" fontId="6" fillId="0" borderId="20" xfId="0" applyNumberFormat="1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4" fontId="9" fillId="0" borderId="20" xfId="0" applyNumberFormat="1" applyFont="1" applyFill="1" applyBorder="1" applyAlignment="1">
      <alignment horizontal="right"/>
    </xf>
    <xf numFmtId="0" fontId="9" fillId="0" borderId="23" xfId="0" applyFont="1" applyFill="1" applyBorder="1" applyAlignment="1">
      <alignment/>
    </xf>
    <xf numFmtId="0" fontId="9" fillId="0" borderId="27" xfId="0" applyFont="1" applyFill="1" applyBorder="1" applyAlignment="1">
      <alignment/>
    </xf>
    <xf numFmtId="0" fontId="6" fillId="0" borderId="32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4" fontId="9" fillId="0" borderId="0" xfId="0" applyNumberFormat="1" applyFont="1" applyFill="1" applyAlignment="1">
      <alignment/>
    </xf>
    <xf numFmtId="0" fontId="9" fillId="0" borderId="0" xfId="0" applyFont="1" applyFill="1" applyBorder="1" applyAlignment="1">
      <alignment horizontal="center"/>
    </xf>
    <xf numFmtId="4" fontId="9" fillId="0" borderId="0" xfId="0" applyNumberFormat="1" applyFont="1" applyFill="1" applyBorder="1" applyAlignment="1">
      <alignment/>
    </xf>
    <xf numFmtId="4" fontId="9" fillId="0" borderId="0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4" fontId="6" fillId="0" borderId="0" xfId="0" applyNumberFormat="1" applyFont="1" applyFill="1" applyAlignment="1">
      <alignment/>
    </xf>
    <xf numFmtId="0" fontId="10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0" fontId="6" fillId="34" borderId="15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6" fillId="34" borderId="17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6" fillId="34" borderId="17" xfId="0" applyFont="1" applyFill="1" applyBorder="1" applyAlignment="1">
      <alignment/>
    </xf>
    <xf numFmtId="49" fontId="6" fillId="34" borderId="17" xfId="0" applyNumberFormat="1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6" fillId="0" borderId="19" xfId="0" applyFont="1" applyFill="1" applyBorder="1" applyAlignment="1">
      <alignment/>
    </xf>
    <xf numFmtId="4" fontId="9" fillId="0" borderId="29" xfId="0" applyNumberFormat="1" applyFont="1" applyFill="1" applyBorder="1" applyAlignment="1">
      <alignment/>
    </xf>
    <xf numFmtId="0" fontId="6" fillId="0" borderId="21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4" fontId="16" fillId="0" borderId="20" xfId="0" applyNumberFormat="1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9" fillId="0" borderId="27" xfId="0" applyFont="1" applyFill="1" applyBorder="1" applyAlignment="1">
      <alignment horizontal="center"/>
    </xf>
    <xf numFmtId="0" fontId="9" fillId="0" borderId="24" xfId="0" applyFont="1" applyFill="1" applyBorder="1" applyAlignment="1">
      <alignment/>
    </xf>
    <xf numFmtId="4" fontId="9" fillId="0" borderId="24" xfId="0" applyNumberFormat="1" applyFont="1" applyFill="1" applyBorder="1" applyAlignment="1">
      <alignment/>
    </xf>
    <xf numFmtId="0" fontId="9" fillId="0" borderId="33" xfId="0" applyFont="1" applyFill="1" applyBorder="1" applyAlignment="1">
      <alignment/>
    </xf>
    <xf numFmtId="0" fontId="9" fillId="0" borderId="28" xfId="0" applyFont="1" applyFill="1" applyBorder="1" applyAlignment="1">
      <alignment horizontal="center"/>
    </xf>
    <xf numFmtId="0" fontId="6" fillId="0" borderId="25" xfId="0" applyFont="1" applyFill="1" applyBorder="1" applyAlignment="1">
      <alignment/>
    </xf>
    <xf numFmtId="4" fontId="6" fillId="0" borderId="25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0" fontId="9" fillId="0" borderId="0" xfId="0" applyFont="1" applyFill="1" applyAlignment="1">
      <alignment horizontal="center"/>
    </xf>
    <xf numFmtId="0" fontId="9" fillId="0" borderId="26" xfId="0" applyFont="1" applyFill="1" applyBorder="1" applyAlignment="1">
      <alignment/>
    </xf>
    <xf numFmtId="4" fontId="9" fillId="35" borderId="20" xfId="0" applyNumberFormat="1" applyFont="1" applyFill="1" applyBorder="1" applyAlignment="1">
      <alignment/>
    </xf>
    <xf numFmtId="0" fontId="17" fillId="0" borderId="26" xfId="0" applyFont="1" applyFill="1" applyBorder="1" applyAlignment="1">
      <alignment/>
    </xf>
    <xf numFmtId="4" fontId="6" fillId="0" borderId="19" xfId="0" applyNumberFormat="1" applyFont="1" applyFill="1" applyBorder="1" applyAlignment="1">
      <alignment/>
    </xf>
    <xf numFmtId="0" fontId="6" fillId="0" borderId="21" xfId="0" applyFont="1" applyFill="1" applyBorder="1" applyAlignment="1">
      <alignment/>
    </xf>
    <xf numFmtId="3" fontId="9" fillId="0" borderId="20" xfId="0" applyNumberFormat="1" applyFont="1" applyFill="1" applyBorder="1" applyAlignment="1">
      <alignment/>
    </xf>
    <xf numFmtId="0" fontId="9" fillId="0" borderId="21" xfId="0" applyFont="1" applyFill="1" applyBorder="1" applyAlignment="1">
      <alignment horizontal="center"/>
    </xf>
    <xf numFmtId="4" fontId="6" fillId="0" borderId="0" xfId="0" applyNumberFormat="1" applyFont="1" applyFill="1" applyAlignment="1">
      <alignment/>
    </xf>
    <xf numFmtId="0" fontId="9" fillId="0" borderId="20" xfId="0" applyFont="1" applyFill="1" applyBorder="1" applyAlignment="1">
      <alignment horizontal="center"/>
    </xf>
    <xf numFmtId="0" fontId="16" fillId="35" borderId="20" xfId="0" applyFont="1" applyFill="1" applyBorder="1" applyAlignment="1">
      <alignment horizontal="center"/>
    </xf>
    <xf numFmtId="0" fontId="9" fillId="0" borderId="20" xfId="0" applyFont="1" applyBorder="1" applyAlignment="1">
      <alignment/>
    </xf>
    <xf numFmtId="0" fontId="6" fillId="0" borderId="21" xfId="0" applyFont="1" applyFill="1" applyBorder="1" applyAlignment="1">
      <alignment horizontal="center"/>
    </xf>
    <xf numFmtId="4" fontId="6" fillId="0" borderId="20" xfId="0" applyNumberFormat="1" applyFont="1" applyFill="1" applyBorder="1" applyAlignment="1">
      <alignment/>
    </xf>
    <xf numFmtId="0" fontId="6" fillId="0" borderId="24" xfId="0" applyFont="1" applyFill="1" applyBorder="1" applyAlignment="1">
      <alignment/>
    </xf>
    <xf numFmtId="0" fontId="6" fillId="0" borderId="27" xfId="0" applyFont="1" applyFill="1" applyBorder="1" applyAlignment="1">
      <alignment horizontal="center"/>
    </xf>
    <xf numFmtId="0" fontId="6" fillId="0" borderId="27" xfId="0" applyFont="1" applyFill="1" applyBorder="1" applyAlignment="1">
      <alignment/>
    </xf>
    <xf numFmtId="4" fontId="6" fillId="0" borderId="24" xfId="0" applyNumberFormat="1" applyFont="1" applyFill="1" applyBorder="1" applyAlignment="1">
      <alignment/>
    </xf>
    <xf numFmtId="0" fontId="9" fillId="0" borderId="25" xfId="0" applyFont="1" applyFill="1" applyBorder="1" applyAlignment="1">
      <alignment/>
    </xf>
    <xf numFmtId="0" fontId="6" fillId="0" borderId="28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4" fontId="9" fillId="0" borderId="22" xfId="0" applyNumberFormat="1" applyFont="1" applyFill="1" applyBorder="1" applyAlignment="1">
      <alignment/>
    </xf>
    <xf numFmtId="0" fontId="6" fillId="0" borderId="31" xfId="0" applyFont="1" applyFill="1" applyBorder="1" applyAlignment="1">
      <alignment horizontal="center"/>
    </xf>
    <xf numFmtId="0" fontId="9" fillId="0" borderId="31" xfId="0" applyFont="1" applyFill="1" applyBorder="1" applyAlignment="1">
      <alignment horizontal="center"/>
    </xf>
    <xf numFmtId="0" fontId="9" fillId="0" borderId="31" xfId="0" applyFont="1" applyFill="1" applyBorder="1" applyAlignment="1">
      <alignment/>
    </xf>
    <xf numFmtId="0" fontId="9" fillId="0" borderId="25" xfId="0" applyFont="1" applyFill="1" applyBorder="1" applyAlignment="1">
      <alignment horizontal="center"/>
    </xf>
    <xf numFmtId="0" fontId="6" fillId="0" borderId="34" xfId="0" applyFont="1" applyFill="1" applyBorder="1" applyAlignment="1">
      <alignment/>
    </xf>
    <xf numFmtId="0" fontId="9" fillId="0" borderId="22" xfId="0" applyFont="1" applyFill="1" applyBorder="1" applyAlignment="1">
      <alignment/>
    </xf>
    <xf numFmtId="0" fontId="9" fillId="0" borderId="23" xfId="0" applyFont="1" applyFill="1" applyBorder="1" applyAlignment="1">
      <alignment horizontal="center"/>
    </xf>
    <xf numFmtId="0" fontId="9" fillId="0" borderId="22" xfId="0" applyFont="1" applyBorder="1" applyAlignment="1">
      <alignment/>
    </xf>
    <xf numFmtId="0" fontId="9" fillId="0" borderId="23" xfId="0" applyFont="1" applyBorder="1" applyAlignment="1">
      <alignment horizontal="center"/>
    </xf>
    <xf numFmtId="4" fontId="9" fillId="35" borderId="22" xfId="0" applyNumberFormat="1" applyFont="1" applyFill="1" applyBorder="1" applyAlignment="1">
      <alignment/>
    </xf>
    <xf numFmtId="0" fontId="9" fillId="0" borderId="21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center"/>
    </xf>
    <xf numFmtId="0" fontId="9" fillId="0" borderId="32" xfId="0" applyFont="1" applyFill="1" applyBorder="1" applyAlignment="1">
      <alignment horizontal="center"/>
    </xf>
    <xf numFmtId="0" fontId="6" fillId="0" borderId="33" xfId="0" applyFont="1" applyFill="1" applyBorder="1" applyAlignment="1">
      <alignment/>
    </xf>
    <xf numFmtId="0" fontId="9" fillId="0" borderId="22" xfId="0" applyFont="1" applyFill="1" applyBorder="1" applyAlignment="1">
      <alignment horizontal="center"/>
    </xf>
    <xf numFmtId="0" fontId="9" fillId="0" borderId="33" xfId="0" applyFont="1" applyFill="1" applyBorder="1" applyAlignment="1">
      <alignment horizontal="center"/>
    </xf>
    <xf numFmtId="0" fontId="6" fillId="0" borderId="31" xfId="0" applyFont="1" applyFill="1" applyBorder="1" applyAlignment="1">
      <alignment/>
    </xf>
    <xf numFmtId="4" fontId="9" fillId="0" borderId="17" xfId="0" applyNumberFormat="1" applyFont="1" applyFill="1" applyBorder="1" applyAlignment="1">
      <alignment/>
    </xf>
    <xf numFmtId="0" fontId="16" fillId="35" borderId="31" xfId="0" applyFont="1" applyFill="1" applyBorder="1" applyAlignment="1">
      <alignment horizontal="center"/>
    </xf>
    <xf numFmtId="0" fontId="9" fillId="0" borderId="17" xfId="0" applyFont="1" applyBorder="1" applyAlignment="1">
      <alignment/>
    </xf>
    <xf numFmtId="4" fontId="9" fillId="35" borderId="17" xfId="0" applyNumberFormat="1" applyFont="1" applyFill="1" applyBorder="1" applyAlignment="1">
      <alignment/>
    </xf>
    <xf numFmtId="4" fontId="6" fillId="0" borderId="20" xfId="0" applyNumberFormat="1" applyFont="1" applyFill="1" applyBorder="1" applyAlignment="1">
      <alignment/>
    </xf>
    <xf numFmtId="4" fontId="9" fillId="0" borderId="31" xfId="0" applyNumberFormat="1" applyFont="1" applyFill="1" applyBorder="1" applyAlignment="1">
      <alignment/>
    </xf>
    <xf numFmtId="4" fontId="6" fillId="0" borderId="33" xfId="0" applyNumberFormat="1" applyFont="1" applyFill="1" applyBorder="1" applyAlignment="1">
      <alignment/>
    </xf>
    <xf numFmtId="0" fontId="6" fillId="0" borderId="33" xfId="0" applyFont="1" applyFill="1" applyBorder="1" applyAlignment="1">
      <alignment horizontal="center"/>
    </xf>
    <xf numFmtId="0" fontId="6" fillId="0" borderId="35" xfId="0" applyFont="1" applyFill="1" applyBorder="1" applyAlignment="1">
      <alignment vertical="center"/>
    </xf>
    <xf numFmtId="4" fontId="6" fillId="0" borderId="33" xfId="0" applyNumberFormat="1" applyFont="1" applyFill="1" applyBorder="1" applyAlignment="1">
      <alignment vertical="center"/>
    </xf>
    <xf numFmtId="4" fontId="0" fillId="36" borderId="0" xfId="0" applyNumberFormat="1" applyFont="1" applyFill="1" applyAlignment="1">
      <alignment/>
    </xf>
    <xf numFmtId="4" fontId="12" fillId="36" borderId="0" xfId="0" applyNumberFormat="1" applyFont="1" applyFill="1" applyAlignment="1">
      <alignment horizontal="right"/>
    </xf>
    <xf numFmtId="4" fontId="0" fillId="36" borderId="0" xfId="0" applyNumberFormat="1" applyFill="1" applyAlignment="1">
      <alignment/>
    </xf>
    <xf numFmtId="4" fontId="0" fillId="36" borderId="0" xfId="0" applyNumberFormat="1" applyFont="1" applyFill="1" applyAlignment="1">
      <alignment horizontal="right"/>
    </xf>
    <xf numFmtId="4" fontId="7" fillId="36" borderId="0" xfId="0" applyNumberFormat="1" applyFont="1" applyFill="1" applyAlignment="1">
      <alignment horizontal="center"/>
    </xf>
    <xf numFmtId="4" fontId="6" fillId="36" borderId="15" xfId="46" applyNumberFormat="1" applyFont="1" applyFill="1" applyBorder="1" applyAlignment="1">
      <alignment horizontal="center"/>
      <protection/>
    </xf>
    <xf numFmtId="4" fontId="6" fillId="36" borderId="17" xfId="46" applyNumberFormat="1" applyFont="1" applyFill="1" applyBorder="1" applyAlignment="1">
      <alignment horizontal="center"/>
      <protection/>
    </xf>
    <xf numFmtId="49" fontId="6" fillId="36" borderId="17" xfId="46" applyNumberFormat="1" applyFont="1" applyFill="1" applyBorder="1" applyAlignment="1">
      <alignment horizontal="center"/>
      <protection/>
    </xf>
    <xf numFmtId="4" fontId="9" fillId="36" borderId="19" xfId="0" applyNumberFormat="1" applyFont="1" applyFill="1" applyBorder="1" applyAlignment="1">
      <alignment/>
    </xf>
    <xf numFmtId="4" fontId="9" fillId="36" borderId="20" xfId="0" applyNumberFormat="1" applyFont="1" applyFill="1" applyBorder="1" applyAlignment="1">
      <alignment/>
    </xf>
    <xf numFmtId="4" fontId="9" fillId="36" borderId="22" xfId="0" applyNumberFormat="1" applyFont="1" applyFill="1" applyBorder="1" applyAlignment="1">
      <alignment/>
    </xf>
    <xf numFmtId="4" fontId="9" fillId="36" borderId="23" xfId="0" applyNumberFormat="1" applyFont="1" applyFill="1" applyBorder="1" applyAlignment="1">
      <alignment/>
    </xf>
    <xf numFmtId="4" fontId="9" fillId="36" borderId="24" xfId="0" applyNumberFormat="1" applyFont="1" applyFill="1" applyBorder="1" applyAlignment="1">
      <alignment/>
    </xf>
    <xf numFmtId="4" fontId="6" fillId="36" borderId="25" xfId="0" applyNumberFormat="1" applyFont="1" applyFill="1" applyBorder="1" applyAlignment="1">
      <alignment/>
    </xf>
    <xf numFmtId="4" fontId="9" fillId="36" borderId="0" xfId="0" applyNumberFormat="1" applyFont="1" applyFill="1" applyAlignment="1">
      <alignment/>
    </xf>
    <xf numFmtId="4" fontId="6" fillId="36" borderId="0" xfId="0" applyNumberFormat="1" applyFont="1" applyFill="1" applyBorder="1" applyAlignment="1">
      <alignment/>
    </xf>
    <xf numFmtId="4" fontId="9" fillId="36" borderId="29" xfId="0" applyNumberFormat="1" applyFont="1" applyFill="1" applyBorder="1" applyAlignment="1">
      <alignment/>
    </xf>
    <xf numFmtId="4" fontId="14" fillId="36" borderId="19" xfId="0" applyNumberFormat="1" applyFont="1" applyFill="1" applyBorder="1" applyAlignment="1">
      <alignment/>
    </xf>
    <xf numFmtId="4" fontId="9" fillId="36" borderId="19" xfId="0" applyNumberFormat="1" applyFont="1" applyFill="1" applyBorder="1" applyAlignment="1">
      <alignment/>
    </xf>
    <xf numFmtId="4" fontId="9" fillId="36" borderId="31" xfId="0" applyNumberFormat="1" applyFont="1" applyFill="1" applyBorder="1" applyAlignment="1">
      <alignment/>
    </xf>
    <xf numFmtId="4" fontId="6" fillId="36" borderId="33" xfId="0" applyNumberFormat="1" applyFont="1" applyFill="1" applyBorder="1" applyAlignment="1">
      <alignment/>
    </xf>
    <xf numFmtId="4" fontId="9" fillId="36" borderId="20" xfId="0" applyNumberFormat="1" applyFont="1" applyFill="1" applyBorder="1" applyAlignment="1">
      <alignment/>
    </xf>
    <xf numFmtId="4" fontId="9" fillId="36" borderId="20" xfId="0" applyNumberFormat="1" applyFont="1" applyFill="1" applyBorder="1" applyAlignment="1" applyProtection="1">
      <alignment horizontal="right"/>
      <protection locked="0"/>
    </xf>
    <xf numFmtId="4" fontId="9" fillId="36" borderId="20" xfId="0" applyNumberFormat="1" applyFont="1" applyFill="1" applyBorder="1" applyAlignment="1" applyProtection="1">
      <alignment/>
      <protection locked="0"/>
    </xf>
    <xf numFmtId="4" fontId="9" fillId="36" borderId="20" xfId="0" applyNumberFormat="1" applyFont="1" applyFill="1" applyBorder="1" applyAlignment="1">
      <alignment/>
    </xf>
    <xf numFmtId="4" fontId="9" fillId="36" borderId="21" xfId="0" applyNumberFormat="1" applyFont="1" applyFill="1" applyBorder="1" applyAlignment="1">
      <alignment/>
    </xf>
    <xf numFmtId="4" fontId="6" fillId="36" borderId="31" xfId="0" applyNumberFormat="1" applyFont="1" applyFill="1" applyBorder="1" applyAlignment="1">
      <alignment/>
    </xf>
    <xf numFmtId="4" fontId="9" fillId="36" borderId="0" xfId="0" applyNumberFormat="1" applyFont="1" applyFill="1" applyBorder="1" applyAlignment="1">
      <alignment/>
    </xf>
    <xf numFmtId="4" fontId="9" fillId="36" borderId="20" xfId="0" applyNumberFormat="1" applyFont="1" applyFill="1" applyBorder="1" applyAlignment="1">
      <alignment horizontal="right"/>
    </xf>
    <xf numFmtId="4" fontId="9" fillId="36" borderId="17" xfId="0" applyNumberFormat="1" applyFont="1" applyFill="1" applyBorder="1" applyAlignment="1">
      <alignment/>
    </xf>
    <xf numFmtId="4" fontId="6" fillId="36" borderId="33" xfId="0" applyNumberFormat="1" applyFont="1" applyFill="1" applyBorder="1" applyAlignment="1">
      <alignment vertical="center"/>
    </xf>
    <xf numFmtId="4" fontId="6" fillId="36" borderId="0" xfId="0" applyNumberFormat="1" applyFont="1" applyFill="1" applyBorder="1" applyAlignment="1">
      <alignment vertical="center"/>
    </xf>
    <xf numFmtId="4" fontId="6" fillId="36" borderId="0" xfId="0" applyNumberFormat="1" applyFont="1" applyFill="1" applyBorder="1" applyAlignment="1">
      <alignment vertical="center"/>
    </xf>
    <xf numFmtId="4" fontId="6" fillId="36" borderId="20" xfId="0" applyNumberFormat="1" applyFont="1" applyFill="1" applyBorder="1" applyAlignment="1">
      <alignment horizontal="center"/>
    </xf>
    <xf numFmtId="4" fontId="9" fillId="36" borderId="19" xfId="0" applyNumberFormat="1" applyFont="1" applyFill="1" applyBorder="1" applyAlignment="1">
      <alignment horizontal="right"/>
    </xf>
    <xf numFmtId="4" fontId="61" fillId="36" borderId="0" xfId="0" applyNumberFormat="1" applyFont="1" applyFill="1" applyBorder="1" applyAlignment="1">
      <alignment/>
    </xf>
    <xf numFmtId="4" fontId="62" fillId="36" borderId="0" xfId="0" applyNumberFormat="1" applyFont="1" applyFill="1" applyAlignment="1">
      <alignment/>
    </xf>
    <xf numFmtId="4" fontId="9" fillId="36" borderId="0" xfId="0" applyNumberFormat="1" applyFont="1" applyFill="1" applyAlignment="1">
      <alignment/>
    </xf>
    <xf numFmtId="4" fontId="9" fillId="36" borderId="0" xfId="0" applyNumberFormat="1" applyFont="1" applyFill="1" applyBorder="1" applyAlignment="1">
      <alignment/>
    </xf>
    <xf numFmtId="4" fontId="9" fillId="36" borderId="0" xfId="0" applyNumberFormat="1" applyFont="1" applyFill="1" applyBorder="1" applyAlignment="1">
      <alignment horizontal="right"/>
    </xf>
    <xf numFmtId="4" fontId="6" fillId="36" borderId="0" xfId="0" applyNumberFormat="1" applyFont="1" applyFill="1" applyAlignment="1">
      <alignment/>
    </xf>
    <xf numFmtId="4" fontId="0" fillId="36" borderId="0" xfId="0" applyNumberFormat="1" applyFont="1" applyFill="1" applyAlignment="1">
      <alignment/>
    </xf>
    <xf numFmtId="0" fontId="15" fillId="36" borderId="0" xfId="0" applyFont="1" applyFill="1" applyAlignment="1">
      <alignment horizontal="center"/>
    </xf>
    <xf numFmtId="4" fontId="0" fillId="36" borderId="0" xfId="0" applyNumberFormat="1" applyFill="1" applyAlignment="1">
      <alignment/>
    </xf>
    <xf numFmtId="0" fontId="0" fillId="36" borderId="0" xfId="0" applyFill="1" applyAlignment="1">
      <alignment/>
    </xf>
    <xf numFmtId="4" fontId="7" fillId="36" borderId="0" xfId="0" applyNumberFormat="1" applyFont="1" applyFill="1" applyAlignment="1">
      <alignment horizontal="center"/>
    </xf>
    <xf numFmtId="0" fontId="7" fillId="36" borderId="0" xfId="0" applyFont="1" applyFill="1" applyAlignment="1">
      <alignment horizontal="center"/>
    </xf>
    <xf numFmtId="4" fontId="9" fillId="36" borderId="0" xfId="0" applyNumberFormat="1" applyFont="1" applyFill="1" applyAlignment="1">
      <alignment horizontal="right"/>
    </xf>
    <xf numFmtId="0" fontId="6" fillId="36" borderId="15" xfId="0" applyFont="1" applyFill="1" applyBorder="1" applyAlignment="1">
      <alignment horizontal="center"/>
    </xf>
    <xf numFmtId="49" fontId="6" fillId="36" borderId="17" xfId="0" applyNumberFormat="1" applyFont="1" applyFill="1" applyBorder="1" applyAlignment="1">
      <alignment horizontal="center"/>
    </xf>
    <xf numFmtId="4" fontId="9" fillId="36" borderId="29" xfId="0" applyNumberFormat="1" applyFont="1" applyFill="1" applyBorder="1" applyAlignment="1">
      <alignment/>
    </xf>
    <xf numFmtId="4" fontId="16" fillId="36" borderId="20" xfId="0" applyNumberFormat="1" applyFont="1" applyFill="1" applyBorder="1" applyAlignment="1">
      <alignment/>
    </xf>
    <xf numFmtId="4" fontId="9" fillId="36" borderId="24" xfId="0" applyNumberFormat="1" applyFont="1" applyFill="1" applyBorder="1" applyAlignment="1">
      <alignment/>
    </xf>
    <xf numFmtId="4" fontId="6" fillId="36" borderId="25" xfId="0" applyNumberFormat="1" applyFont="1" applyFill="1" applyBorder="1" applyAlignment="1">
      <alignment/>
    </xf>
    <xf numFmtId="3" fontId="6" fillId="36" borderId="0" xfId="0" applyNumberFormat="1" applyFont="1" applyFill="1" applyBorder="1" applyAlignment="1">
      <alignment/>
    </xf>
    <xf numFmtId="4" fontId="6" fillId="36" borderId="0" xfId="0" applyNumberFormat="1" applyFont="1" applyFill="1" applyBorder="1" applyAlignment="1">
      <alignment/>
    </xf>
    <xf numFmtId="0" fontId="9" fillId="36" borderId="0" xfId="0" applyFont="1" applyFill="1" applyAlignment="1">
      <alignment/>
    </xf>
    <xf numFmtId="4" fontId="6" fillId="36" borderId="19" xfId="0" applyNumberFormat="1" applyFont="1" applyFill="1" applyBorder="1" applyAlignment="1">
      <alignment/>
    </xf>
    <xf numFmtId="3" fontId="9" fillId="36" borderId="20" xfId="0" applyNumberFormat="1" applyFont="1" applyFill="1" applyBorder="1" applyAlignment="1">
      <alignment/>
    </xf>
    <xf numFmtId="4" fontId="6" fillId="36" borderId="20" xfId="0" applyNumberFormat="1" applyFont="1" applyFill="1" applyBorder="1" applyAlignment="1">
      <alignment/>
    </xf>
    <xf numFmtId="4" fontId="6" fillId="36" borderId="24" xfId="0" applyNumberFormat="1" applyFont="1" applyFill="1" applyBorder="1" applyAlignment="1">
      <alignment/>
    </xf>
    <xf numFmtId="0" fontId="63" fillId="36" borderId="0" xfId="0" applyFont="1" applyFill="1" applyAlignment="1">
      <alignment horizontal="center"/>
    </xf>
    <xf numFmtId="4" fontId="9" fillId="36" borderId="22" xfId="0" applyNumberFormat="1" applyFont="1" applyFill="1" applyBorder="1" applyAlignment="1">
      <alignment/>
    </xf>
    <xf numFmtId="4" fontId="61" fillId="36" borderId="0" xfId="0" applyNumberFormat="1" applyFont="1" applyFill="1" applyBorder="1" applyAlignment="1">
      <alignment horizontal="center"/>
    </xf>
    <xf numFmtId="4" fontId="9" fillId="36" borderId="17" xfId="0" applyNumberFormat="1" applyFont="1" applyFill="1" applyBorder="1" applyAlignment="1">
      <alignment/>
    </xf>
    <xf numFmtId="4" fontId="6" fillId="36" borderId="20" xfId="0" applyNumberFormat="1" applyFont="1" applyFill="1" applyBorder="1" applyAlignment="1">
      <alignment/>
    </xf>
    <xf numFmtId="4" fontId="9" fillId="36" borderId="31" xfId="0" applyNumberFormat="1" applyFont="1" applyFill="1" applyBorder="1" applyAlignment="1">
      <alignment/>
    </xf>
    <xf numFmtId="4" fontId="6" fillId="36" borderId="33" xfId="0" applyNumberFormat="1" applyFont="1" applyFill="1" applyBorder="1" applyAlignment="1">
      <alignment/>
    </xf>
    <xf numFmtId="4" fontId="6" fillId="36" borderId="33" xfId="0" applyNumberFormat="1" applyFont="1" applyFill="1" applyBorder="1" applyAlignment="1">
      <alignment vertical="center"/>
    </xf>
    <xf numFmtId="0" fontId="9" fillId="36" borderId="0" xfId="0" applyFont="1" applyFill="1" applyAlignment="1">
      <alignment/>
    </xf>
    <xf numFmtId="0" fontId="19" fillId="0" borderId="36" xfId="0" applyFont="1" applyBorder="1" applyAlignment="1">
      <alignment/>
    </xf>
    <xf numFmtId="4" fontId="19" fillId="0" borderId="26" xfId="0" applyNumberFormat="1" applyFont="1" applyBorder="1" applyAlignment="1">
      <alignment/>
    </xf>
    <xf numFmtId="4" fontId="9" fillId="0" borderId="37" xfId="0" applyNumberFormat="1" applyFont="1" applyFill="1" applyBorder="1" applyAlignment="1">
      <alignment/>
    </xf>
    <xf numFmtId="0" fontId="19" fillId="0" borderId="38" xfId="0" applyFont="1" applyBorder="1" applyAlignment="1">
      <alignment/>
    </xf>
    <xf numFmtId="4" fontId="19" fillId="0" borderId="21" xfId="0" applyNumberFormat="1" applyFont="1" applyBorder="1" applyAlignment="1">
      <alignment/>
    </xf>
    <xf numFmtId="4" fontId="9" fillId="0" borderId="39" xfId="0" applyNumberFormat="1" applyFont="1" applyFill="1" applyBorder="1" applyAlignment="1">
      <alignment/>
    </xf>
    <xf numFmtId="0" fontId="19" fillId="0" borderId="40" xfId="0" applyFont="1" applyBorder="1" applyAlignment="1">
      <alignment/>
    </xf>
    <xf numFmtId="0" fontId="2" fillId="0" borderId="41" xfId="0" applyFont="1" applyBorder="1" applyAlignment="1">
      <alignment/>
    </xf>
    <xf numFmtId="4" fontId="2" fillId="0" borderId="30" xfId="0" applyNumberFormat="1" applyFont="1" applyBorder="1" applyAlignment="1">
      <alignment/>
    </xf>
    <xf numFmtId="4" fontId="9" fillId="0" borderId="42" xfId="0" applyNumberFormat="1" applyFont="1" applyFill="1" applyBorder="1" applyAlignment="1">
      <alignment/>
    </xf>
    <xf numFmtId="0" fontId="19" fillId="0" borderId="43" xfId="0" applyFont="1" applyBorder="1" applyAlignment="1">
      <alignment/>
    </xf>
    <xf numFmtId="4" fontId="19" fillId="0" borderId="27" xfId="0" applyNumberFormat="1" applyFont="1" applyBorder="1" applyAlignment="1">
      <alignment/>
    </xf>
    <xf numFmtId="0" fontId="9" fillId="0" borderId="37" xfId="0" applyFont="1" applyBorder="1" applyAlignment="1">
      <alignment/>
    </xf>
    <xf numFmtId="0" fontId="2" fillId="0" borderId="44" xfId="0" applyFont="1" applyBorder="1" applyAlignment="1">
      <alignment/>
    </xf>
    <xf numFmtId="4" fontId="2" fillId="0" borderId="26" xfId="0" applyNumberFormat="1" applyFont="1" applyBorder="1" applyAlignment="1">
      <alignment/>
    </xf>
    <xf numFmtId="0" fontId="2" fillId="0" borderId="45" xfId="0" applyFont="1" applyFill="1" applyBorder="1" applyAlignment="1">
      <alignment/>
    </xf>
    <xf numFmtId="4" fontId="19" fillId="0" borderId="27" xfId="0" applyNumberFormat="1" applyFont="1" applyFill="1" applyBorder="1" applyAlignment="1">
      <alignment/>
    </xf>
    <xf numFmtId="0" fontId="9" fillId="0" borderId="46" xfId="0" applyFont="1" applyBorder="1" applyAlignment="1">
      <alignment/>
    </xf>
    <xf numFmtId="4" fontId="2" fillId="0" borderId="27" xfId="0" applyNumberFormat="1" applyFont="1" applyFill="1" applyBorder="1" applyAlignment="1">
      <alignment/>
    </xf>
    <xf numFmtId="0" fontId="9" fillId="0" borderId="47" xfId="0" applyFont="1" applyBorder="1" applyAlignment="1">
      <alignment/>
    </xf>
    <xf numFmtId="0" fontId="2" fillId="0" borderId="48" xfId="0" applyFont="1" applyBorder="1" applyAlignment="1">
      <alignment/>
    </xf>
    <xf numFmtId="4" fontId="2" fillId="0" borderId="32" xfId="0" applyNumberFormat="1" applyFont="1" applyFill="1" applyBorder="1" applyAlignment="1">
      <alignment/>
    </xf>
    <xf numFmtId="0" fontId="9" fillId="0" borderId="49" xfId="0" applyFont="1" applyBorder="1" applyAlignment="1">
      <alignment/>
    </xf>
    <xf numFmtId="164" fontId="12" fillId="0" borderId="0" xfId="0" applyNumberFormat="1" applyFont="1" applyFill="1" applyAlignment="1">
      <alignment horizontal="right"/>
    </xf>
    <xf numFmtId="164" fontId="0" fillId="0" borderId="0" xfId="0" applyNumberFormat="1" applyFont="1" applyFill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ont="1" applyFill="1" applyAlignment="1">
      <alignment horizontal="right"/>
    </xf>
    <xf numFmtId="164" fontId="6" fillId="34" borderId="15" xfId="46" applyNumberFormat="1" applyFont="1" applyFill="1" applyBorder="1" applyAlignment="1">
      <alignment horizontal="center"/>
      <protection/>
    </xf>
    <xf numFmtId="164" fontId="6" fillId="34" borderId="17" xfId="46" applyNumberFormat="1" applyFont="1" applyFill="1" applyBorder="1" applyAlignment="1">
      <alignment horizontal="center"/>
      <protection/>
    </xf>
    <xf numFmtId="164" fontId="9" fillId="0" borderId="19" xfId="0" applyNumberFormat="1" applyFont="1" applyFill="1" applyBorder="1" applyAlignment="1">
      <alignment/>
    </xf>
    <xf numFmtId="164" fontId="9" fillId="0" borderId="20" xfId="0" applyNumberFormat="1" applyFont="1" applyFill="1" applyBorder="1" applyAlignment="1">
      <alignment/>
    </xf>
    <xf numFmtId="164" fontId="9" fillId="0" borderId="24" xfId="0" applyNumberFormat="1" applyFont="1" applyFill="1" applyBorder="1" applyAlignment="1">
      <alignment/>
    </xf>
    <xf numFmtId="164" fontId="6" fillId="0" borderId="25" xfId="0" applyNumberFormat="1" applyFont="1" applyFill="1" applyBorder="1" applyAlignment="1">
      <alignment/>
    </xf>
    <xf numFmtId="164" fontId="9" fillId="0" borderId="0" xfId="0" applyNumberFormat="1" applyFont="1" applyFill="1" applyAlignment="1">
      <alignment/>
    </xf>
    <xf numFmtId="164" fontId="6" fillId="0" borderId="0" xfId="0" applyNumberFormat="1" applyFont="1" applyFill="1" applyBorder="1" applyAlignment="1">
      <alignment/>
    </xf>
    <xf numFmtId="164" fontId="9" fillId="0" borderId="29" xfId="0" applyNumberFormat="1" applyFont="1" applyFill="1" applyBorder="1" applyAlignment="1">
      <alignment/>
    </xf>
    <xf numFmtId="164" fontId="9" fillId="0" borderId="31" xfId="0" applyNumberFormat="1" applyFont="1" applyFill="1" applyBorder="1" applyAlignment="1">
      <alignment/>
    </xf>
    <xf numFmtId="164" fontId="6" fillId="0" borderId="33" xfId="0" applyNumberFormat="1" applyFont="1" applyFill="1" applyBorder="1" applyAlignment="1">
      <alignment/>
    </xf>
    <xf numFmtId="164" fontId="9" fillId="35" borderId="20" xfId="0" applyNumberFormat="1" applyFont="1" applyFill="1" applyBorder="1" applyAlignment="1">
      <alignment/>
    </xf>
    <xf numFmtId="164" fontId="6" fillId="0" borderId="31" xfId="0" applyNumberFormat="1" applyFont="1" applyFill="1" applyBorder="1" applyAlignment="1">
      <alignment/>
    </xf>
    <xf numFmtId="164" fontId="9" fillId="0" borderId="0" xfId="0" applyNumberFormat="1" applyFont="1" applyFill="1" applyBorder="1" applyAlignment="1">
      <alignment/>
    </xf>
    <xf numFmtId="164" fontId="9" fillId="0" borderId="17" xfId="0" applyNumberFormat="1" applyFont="1" applyFill="1" applyBorder="1" applyAlignment="1">
      <alignment/>
    </xf>
    <xf numFmtId="164" fontId="6" fillId="0" borderId="33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vertical="center"/>
    </xf>
    <xf numFmtId="164" fontId="6" fillId="0" borderId="20" xfId="0" applyNumberFormat="1" applyFont="1" applyFill="1" applyBorder="1" applyAlignment="1">
      <alignment horizontal="center"/>
    </xf>
    <xf numFmtId="164" fontId="9" fillId="0" borderId="22" xfId="0" applyNumberFormat="1" applyFont="1" applyFill="1" applyBorder="1" applyAlignment="1">
      <alignment/>
    </xf>
    <xf numFmtId="164" fontId="9" fillId="0" borderId="0" xfId="0" applyNumberFormat="1" applyFont="1" applyFill="1" applyAlignment="1">
      <alignment/>
    </xf>
    <xf numFmtId="164" fontId="9" fillId="0" borderId="0" xfId="0" applyNumberFormat="1" applyFont="1" applyFill="1" applyBorder="1" applyAlignment="1">
      <alignment/>
    </xf>
    <xf numFmtId="164" fontId="9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164" fontId="9" fillId="0" borderId="20" xfId="0" applyNumberFormat="1" applyFont="1" applyFill="1" applyBorder="1" applyAlignment="1">
      <alignment/>
    </xf>
    <xf numFmtId="164" fontId="9" fillId="0" borderId="24" xfId="0" applyNumberFormat="1" applyFont="1" applyFill="1" applyBorder="1" applyAlignment="1">
      <alignment/>
    </xf>
    <xf numFmtId="164" fontId="6" fillId="0" borderId="25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164" fontId="6" fillId="34" borderId="15" xfId="0" applyNumberFormat="1" applyFont="1" applyFill="1" applyBorder="1" applyAlignment="1">
      <alignment horizontal="center"/>
    </xf>
    <xf numFmtId="164" fontId="6" fillId="34" borderId="17" xfId="0" applyNumberFormat="1" applyFont="1" applyFill="1" applyBorder="1" applyAlignment="1">
      <alignment horizontal="center"/>
    </xf>
    <xf numFmtId="164" fontId="9" fillId="0" borderId="19" xfId="0" applyNumberFormat="1" applyFont="1" applyFill="1" applyBorder="1" applyAlignment="1">
      <alignment/>
    </xf>
    <xf numFmtId="164" fontId="6" fillId="0" borderId="24" xfId="0" applyNumberFormat="1" applyFont="1" applyFill="1" applyBorder="1" applyAlignment="1">
      <alignment/>
    </xf>
    <xf numFmtId="164" fontId="15" fillId="0" borderId="0" xfId="0" applyNumberFormat="1" applyFont="1" applyFill="1" applyAlignment="1">
      <alignment horizontal="center"/>
    </xf>
    <xf numFmtId="164" fontId="7" fillId="0" borderId="0" xfId="0" applyNumberFormat="1" applyFont="1" applyFill="1" applyAlignment="1">
      <alignment horizontal="center"/>
    </xf>
    <xf numFmtId="164" fontId="9" fillId="0" borderId="22" xfId="0" applyNumberFormat="1" applyFont="1" applyFill="1" applyBorder="1" applyAlignment="1">
      <alignment/>
    </xf>
    <xf numFmtId="164" fontId="9" fillId="0" borderId="17" xfId="0" applyNumberFormat="1" applyFont="1" applyFill="1" applyBorder="1" applyAlignment="1">
      <alignment/>
    </xf>
    <xf numFmtId="164" fontId="9" fillId="0" borderId="31" xfId="0" applyNumberFormat="1" applyFont="1" applyFill="1" applyBorder="1" applyAlignment="1">
      <alignment/>
    </xf>
    <xf numFmtId="164" fontId="6" fillId="0" borderId="25" xfId="0" applyNumberFormat="1" applyFont="1" applyFill="1" applyBorder="1" applyAlignment="1">
      <alignment vertical="center"/>
    </xf>
    <xf numFmtId="0" fontId="0" fillId="35" borderId="0" xfId="0" applyFill="1" applyAlignment="1">
      <alignment vertical="center"/>
    </xf>
    <xf numFmtId="49" fontId="0" fillId="35" borderId="0" xfId="0" applyNumberFormat="1" applyFill="1" applyAlignment="1">
      <alignment vertical="center" wrapText="1"/>
    </xf>
    <xf numFmtId="0" fontId="0" fillId="35" borderId="0" xfId="0" applyFill="1" applyAlignment="1">
      <alignment horizontal="center" vertical="center"/>
    </xf>
    <xf numFmtId="4" fontId="17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/>
    </xf>
    <xf numFmtId="0" fontId="22" fillId="35" borderId="0" xfId="0" applyFont="1" applyFill="1" applyAlignment="1">
      <alignment horizontal="center" vertical="center"/>
    </xf>
    <xf numFmtId="0" fontId="18" fillId="37" borderId="14" xfId="0" applyFont="1" applyFill="1" applyBorder="1" applyAlignment="1">
      <alignment horizontal="right" vertical="center"/>
    </xf>
    <xf numFmtId="0" fontId="18" fillId="37" borderId="14" xfId="0" applyFont="1" applyFill="1" applyBorder="1" applyAlignment="1">
      <alignment horizontal="center" vertical="center"/>
    </xf>
    <xf numFmtId="0" fontId="18" fillId="37" borderId="50" xfId="0" applyFont="1" applyFill="1" applyBorder="1" applyAlignment="1">
      <alignment horizontal="center" vertical="center"/>
    </xf>
    <xf numFmtId="0" fontId="18" fillId="37" borderId="20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/>
    </xf>
    <xf numFmtId="0" fontId="23" fillId="0" borderId="20" xfId="0" applyFont="1" applyFill="1" applyBorder="1" applyAlignment="1">
      <alignment vertical="center"/>
    </xf>
    <xf numFmtId="49" fontId="24" fillId="35" borderId="20" xfId="0" applyNumberFormat="1" applyFont="1" applyFill="1" applyBorder="1" applyAlignment="1">
      <alignment vertical="center" wrapText="1"/>
    </xf>
    <xf numFmtId="3" fontId="24" fillId="35" borderId="20" xfId="0" applyNumberFormat="1" applyFont="1" applyFill="1" applyBorder="1" applyAlignment="1">
      <alignment horizontal="right" vertical="center"/>
    </xf>
    <xf numFmtId="0" fontId="0" fillId="35" borderId="20" xfId="0" applyFill="1" applyBorder="1" applyAlignment="1">
      <alignment/>
    </xf>
    <xf numFmtId="0" fontId="23" fillId="35" borderId="20" xfId="0" applyFont="1" applyFill="1" applyBorder="1" applyAlignment="1">
      <alignment vertical="center"/>
    </xf>
    <xf numFmtId="49" fontId="23" fillId="35" borderId="20" xfId="0" applyNumberFormat="1" applyFont="1" applyFill="1" applyBorder="1" applyAlignment="1">
      <alignment vertical="center" wrapText="1"/>
    </xf>
    <xf numFmtId="3" fontId="23" fillId="35" borderId="20" xfId="0" applyNumberFormat="1" applyFont="1" applyFill="1" applyBorder="1" applyAlignment="1">
      <alignment horizontal="right" vertical="center"/>
    </xf>
    <xf numFmtId="0" fontId="0" fillId="0" borderId="20" xfId="0" applyFill="1" applyBorder="1" applyAlignment="1">
      <alignment vertical="center"/>
    </xf>
    <xf numFmtId="49" fontId="23" fillId="0" borderId="20" xfId="0" applyNumberFormat="1" applyFont="1" applyFill="1" applyBorder="1" applyAlignment="1">
      <alignment vertical="center" wrapText="1"/>
    </xf>
    <xf numFmtId="3" fontId="23" fillId="0" borderId="20" xfId="0" applyNumberFormat="1" applyFont="1" applyFill="1" applyBorder="1" applyAlignment="1">
      <alignment horizontal="right" vertical="center"/>
    </xf>
    <xf numFmtId="0" fontId="0" fillId="37" borderId="20" xfId="0" applyFill="1" applyBorder="1" applyAlignment="1">
      <alignment/>
    </xf>
    <xf numFmtId="0" fontId="23" fillId="37" borderId="20" xfId="0" applyFont="1" applyFill="1" applyBorder="1" applyAlignment="1">
      <alignment vertical="center"/>
    </xf>
    <xf numFmtId="49" fontId="23" fillId="37" borderId="20" xfId="0" applyNumberFormat="1" applyFont="1" applyFill="1" applyBorder="1" applyAlignment="1">
      <alignment vertical="center" wrapText="1"/>
    </xf>
    <xf numFmtId="3" fontId="23" fillId="37" borderId="20" xfId="0" applyNumberFormat="1" applyFont="1" applyFill="1" applyBorder="1" applyAlignment="1">
      <alignment horizontal="right" vertical="center"/>
    </xf>
    <xf numFmtId="0" fontId="0" fillId="35" borderId="20" xfId="0" applyFill="1" applyBorder="1" applyAlignment="1">
      <alignment vertical="center"/>
    </xf>
    <xf numFmtId="0" fontId="23" fillId="35" borderId="20" xfId="0" applyFont="1" applyFill="1" applyBorder="1" applyAlignment="1">
      <alignment vertical="center" wrapText="1"/>
    </xf>
    <xf numFmtId="0" fontId="0" fillId="0" borderId="20" xfId="0" applyFill="1" applyBorder="1" applyAlignment="1">
      <alignment/>
    </xf>
    <xf numFmtId="0" fontId="23" fillId="0" borderId="20" xfId="0" applyFont="1" applyFill="1" applyBorder="1" applyAlignment="1">
      <alignment vertical="center" wrapText="1"/>
    </xf>
    <xf numFmtId="0" fontId="18" fillId="37" borderId="20" xfId="0" applyFont="1" applyFill="1" applyBorder="1" applyAlignment="1">
      <alignment/>
    </xf>
    <xf numFmtId="0" fontId="24" fillId="37" borderId="20" xfId="0" applyFont="1" applyFill="1" applyBorder="1" applyAlignment="1">
      <alignment vertical="center"/>
    </xf>
    <xf numFmtId="0" fontId="24" fillId="37" borderId="20" xfId="0" applyFont="1" applyFill="1" applyBorder="1" applyAlignment="1">
      <alignment vertical="center" wrapText="1"/>
    </xf>
    <xf numFmtId="3" fontId="24" fillId="37" borderId="20" xfId="0" applyNumberFormat="1" applyFont="1" applyFill="1" applyBorder="1" applyAlignment="1">
      <alignment horizontal="right" vertical="center"/>
    </xf>
    <xf numFmtId="0" fontId="24" fillId="37" borderId="20" xfId="0" applyFont="1" applyFill="1" applyBorder="1" applyAlignment="1">
      <alignment/>
    </xf>
    <xf numFmtId="0" fontId="25" fillId="0" borderId="0" xfId="0" applyFont="1" applyFill="1" applyBorder="1" applyAlignment="1">
      <alignment vertical="center"/>
    </xf>
    <xf numFmtId="0" fontId="15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8" fillId="33" borderId="51" xfId="0" applyFont="1" applyFill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13" fillId="0" borderId="0" xfId="46" applyFont="1" applyFill="1" applyAlignment="1">
      <alignment/>
      <protection/>
    </xf>
    <xf numFmtId="0" fontId="21" fillId="35" borderId="0" xfId="0" applyFont="1" applyFill="1" applyAlignment="1">
      <alignment horizontal="center"/>
    </xf>
    <xf numFmtId="0" fontId="18" fillId="37" borderId="20" xfId="0" applyFont="1" applyFill="1" applyBorder="1" applyAlignment="1">
      <alignment horizontal="center"/>
    </xf>
    <xf numFmtId="0" fontId="23" fillId="37" borderId="20" xfId="0" applyFont="1" applyFill="1" applyBorder="1" applyAlignment="1">
      <alignment horizontal="center"/>
    </xf>
    <xf numFmtId="0" fontId="18" fillId="37" borderId="21" xfId="0" applyFont="1" applyFill="1" applyBorder="1" applyAlignment="1">
      <alignment horizontal="left" vertical="center"/>
    </xf>
    <xf numFmtId="0" fontId="18" fillId="37" borderId="14" xfId="0" applyFont="1" applyFill="1" applyBorder="1" applyAlignment="1">
      <alignment horizontal="left"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8" fillId="0" borderId="5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3" fillId="0" borderId="5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19" fillId="0" borderId="36" xfId="0" applyFont="1" applyFill="1" applyBorder="1" applyAlignment="1">
      <alignment/>
    </xf>
    <xf numFmtId="0" fontId="19" fillId="0" borderId="38" xfId="0" applyFont="1" applyFill="1" applyBorder="1" applyAlignment="1">
      <alignment/>
    </xf>
    <xf numFmtId="0" fontId="19" fillId="0" borderId="40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19" fillId="0" borderId="43" xfId="0" applyFont="1" applyFill="1" applyBorder="1" applyAlignment="1">
      <alignment/>
    </xf>
    <xf numFmtId="0" fontId="0" fillId="0" borderId="14" xfId="0" applyFill="1" applyBorder="1" applyAlignment="1">
      <alignment/>
    </xf>
    <xf numFmtId="0" fontId="2" fillId="0" borderId="44" xfId="0" applyFont="1" applyFill="1" applyBorder="1" applyAlignment="1">
      <alignment/>
    </xf>
    <xf numFmtId="0" fontId="2" fillId="0" borderId="48" xfId="0" applyFont="1" applyFill="1" applyBorder="1" applyAlignment="1">
      <alignment/>
    </xf>
    <xf numFmtId="0" fontId="9" fillId="0" borderId="49" xfId="0" applyFont="1" applyFill="1" applyBorder="1" applyAlignment="1">
      <alignment/>
    </xf>
    <xf numFmtId="14" fontId="9" fillId="0" borderId="0" xfId="0" applyNumberFormat="1" applyFont="1" applyFill="1" applyAlignment="1">
      <alignment horizontal="left"/>
    </xf>
    <xf numFmtId="164" fontId="2" fillId="0" borderId="32" xfId="0" applyNumberFormat="1" applyFont="1" applyFill="1" applyBorder="1" applyAlignment="1">
      <alignment/>
    </xf>
    <xf numFmtId="3" fontId="19" fillId="0" borderId="26" xfId="0" applyNumberFormat="1" applyFont="1" applyFill="1" applyBorder="1" applyAlignment="1">
      <alignment/>
    </xf>
    <xf numFmtId="3" fontId="19" fillId="0" borderId="21" xfId="0" applyNumberFormat="1" applyFont="1" applyFill="1" applyBorder="1" applyAlignment="1">
      <alignment/>
    </xf>
    <xf numFmtId="3" fontId="2" fillId="0" borderId="30" xfId="0" applyNumberFormat="1" applyFont="1" applyFill="1" applyBorder="1" applyAlignment="1">
      <alignment/>
    </xf>
    <xf numFmtId="3" fontId="19" fillId="0" borderId="27" xfId="0" applyNumberFormat="1" applyFont="1" applyFill="1" applyBorder="1" applyAlignment="1">
      <alignment/>
    </xf>
    <xf numFmtId="3" fontId="19" fillId="0" borderId="53" xfId="0" applyNumberFormat="1" applyFont="1" applyFill="1" applyBorder="1" applyAlignment="1">
      <alignment/>
    </xf>
    <xf numFmtId="3" fontId="19" fillId="0" borderId="29" xfId="0" applyNumberFormat="1" applyFont="1" applyFill="1" applyBorder="1" applyAlignment="1">
      <alignment/>
    </xf>
    <xf numFmtId="3" fontId="2" fillId="0" borderId="26" xfId="0" applyNumberFormat="1" applyFont="1" applyFill="1" applyBorder="1" applyAlignment="1">
      <alignment/>
    </xf>
    <xf numFmtId="3" fontId="2" fillId="0" borderId="27" xfId="0" applyNumberFormat="1" applyFont="1" applyFill="1" applyBorder="1" applyAlignment="1">
      <alignment/>
    </xf>
    <xf numFmtId="164" fontId="9" fillId="0" borderId="37" xfId="0" applyNumberFormat="1" applyFont="1" applyFill="1" applyBorder="1" applyAlignment="1">
      <alignment/>
    </xf>
    <xf numFmtId="164" fontId="9" fillId="0" borderId="39" xfId="0" applyNumberFormat="1" applyFont="1" applyFill="1" applyBorder="1" applyAlignment="1">
      <alignment/>
    </xf>
    <xf numFmtId="164" fontId="9" fillId="0" borderId="42" xfId="0" applyNumberFormat="1" applyFont="1" applyFill="1" applyBorder="1" applyAlignment="1">
      <alignment/>
    </xf>
    <xf numFmtId="164" fontId="9" fillId="0" borderId="46" xfId="0" applyNumberFormat="1" applyFont="1" applyFill="1" applyBorder="1" applyAlignment="1">
      <alignment/>
    </xf>
    <xf numFmtId="164" fontId="9" fillId="0" borderId="47" xfId="0" applyNumberFormat="1" applyFont="1" applyFill="1" applyBorder="1" applyAlignment="1">
      <alignment horizontal="center"/>
    </xf>
    <xf numFmtId="3" fontId="2" fillId="0" borderId="32" xfId="0" applyNumberFormat="1" applyFont="1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E28"/>
  <sheetViews>
    <sheetView zoomScalePageLayoutView="0" workbookViewId="0" topLeftCell="A5">
      <selection activeCell="C22" sqref="C22"/>
    </sheetView>
  </sheetViews>
  <sheetFormatPr defaultColWidth="9.140625" defaultRowHeight="12.75"/>
  <cols>
    <col min="1" max="1" width="4.7109375" style="0" customWidth="1"/>
    <col min="2" max="2" width="34.57421875" style="0" customWidth="1"/>
    <col min="3" max="4" width="23.7109375" style="0" customWidth="1"/>
    <col min="5" max="5" width="23.28125" style="0" customWidth="1"/>
    <col min="6" max="6" width="12.421875" style="0" customWidth="1"/>
  </cols>
  <sheetData>
    <row r="1" s="2" customFormat="1" ht="15.75" hidden="1">
      <c r="A1" s="1" t="s">
        <v>0</v>
      </c>
    </row>
    <row r="2" s="2" customFormat="1" ht="12.75"/>
    <row r="3" spans="1:2" s="2" customFormat="1" ht="15.75" hidden="1">
      <c r="A3" s="1" t="s">
        <v>1</v>
      </c>
      <c r="B3" s="3"/>
    </row>
    <row r="4" spans="1:2" s="2" customFormat="1" ht="15.75">
      <c r="A4" s="1"/>
      <c r="B4" s="1" t="s">
        <v>2</v>
      </c>
    </row>
    <row r="5" s="2" customFormat="1" ht="15.75">
      <c r="A5" s="1"/>
    </row>
    <row r="6" spans="1:5" s="2" customFormat="1" ht="20.25">
      <c r="A6" s="380" t="s">
        <v>3</v>
      </c>
      <c r="B6" s="381"/>
      <c r="C6" s="382"/>
      <c r="D6" s="382"/>
      <c r="E6" s="382"/>
    </row>
    <row r="7" spans="1:5" ht="15.75">
      <c r="A7" s="4"/>
      <c r="B7" s="5"/>
      <c r="C7" s="5"/>
      <c r="D7" s="5"/>
      <c r="E7" s="5"/>
    </row>
    <row r="8" spans="1:5" ht="13.5" thickBot="1">
      <c r="A8" s="6"/>
      <c r="C8" s="7"/>
      <c r="D8" s="7"/>
      <c r="E8" s="7" t="s">
        <v>674</v>
      </c>
    </row>
    <row r="9" spans="2:191" ht="18.75" customHeight="1">
      <c r="B9" s="383" t="s">
        <v>5</v>
      </c>
      <c r="C9" s="8" t="s">
        <v>6</v>
      </c>
      <c r="D9" s="8" t="s">
        <v>7</v>
      </c>
      <c r="E9" s="8" t="s">
        <v>8</v>
      </c>
      <c r="F9" s="9" t="s">
        <v>9</v>
      </c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</row>
    <row r="10" spans="2:191" ht="13.5" customHeight="1" thickBot="1">
      <c r="B10" s="384"/>
      <c r="C10" s="11" t="s">
        <v>10</v>
      </c>
      <c r="D10" s="11" t="s">
        <v>10</v>
      </c>
      <c r="E10" s="11" t="s">
        <v>10</v>
      </c>
      <c r="F10" s="12" t="s">
        <v>11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</row>
    <row r="11" spans="2:191" ht="23.25" customHeight="1" thickTop="1">
      <c r="B11" s="278" t="s">
        <v>12</v>
      </c>
      <c r="C11" s="279">
        <v>287230</v>
      </c>
      <c r="D11" s="279">
        <v>294451</v>
      </c>
      <c r="E11" s="279">
        <v>316895.4</v>
      </c>
      <c r="F11" s="280">
        <f>(E11/D11)*100</f>
        <v>107.62245670756765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</row>
    <row r="12" spans="2:191" ht="21" customHeight="1">
      <c r="B12" s="281" t="s">
        <v>13</v>
      </c>
      <c r="C12" s="282">
        <v>55847</v>
      </c>
      <c r="D12" s="282">
        <v>60261.8</v>
      </c>
      <c r="E12" s="282">
        <v>72933.4</v>
      </c>
      <c r="F12" s="283">
        <f>(E12/D12)*100</f>
        <v>121.02758297959899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</row>
    <row r="13" spans="2:191" ht="21" customHeight="1">
      <c r="B13" s="281" t="s">
        <v>14</v>
      </c>
      <c r="C13" s="282">
        <v>6872</v>
      </c>
      <c r="D13" s="282">
        <v>6872</v>
      </c>
      <c r="E13" s="282">
        <v>7053.2</v>
      </c>
      <c r="F13" s="283">
        <f>(E13/D13)*100</f>
        <v>102.63678696158323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</row>
    <row r="14" spans="2:191" ht="21" customHeight="1">
      <c r="B14" s="284" t="s">
        <v>15</v>
      </c>
      <c r="C14" s="282">
        <v>89134</v>
      </c>
      <c r="D14" s="282">
        <v>122705.4</v>
      </c>
      <c r="E14" s="282">
        <f>634578.9-518483.1</f>
        <v>116095.80000000005</v>
      </c>
      <c r="F14" s="283">
        <f>(E14/D14)*100</f>
        <v>94.61343999530587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</row>
    <row r="15" spans="2:191" ht="26.25" customHeight="1" thickBot="1">
      <c r="B15" s="285" t="s">
        <v>16</v>
      </c>
      <c r="C15" s="286">
        <f>SUM(C11:C14)</f>
        <v>439083</v>
      </c>
      <c r="D15" s="286">
        <f>SUM(D11:D14)</f>
        <v>484290.19999999995</v>
      </c>
      <c r="E15" s="286">
        <f>SUM(E11:E14)</f>
        <v>512977.8000000001</v>
      </c>
      <c r="F15" s="287">
        <f>(E15/D15)*100</f>
        <v>105.92363834742065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</row>
    <row r="16" spans="2:191" ht="22.5" customHeight="1" thickTop="1">
      <c r="B16" s="288"/>
      <c r="C16" s="289"/>
      <c r="D16" s="289"/>
      <c r="E16" s="289"/>
      <c r="F16" s="29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</row>
    <row r="17" spans="1:191" ht="22.5" customHeight="1">
      <c r="A17" s="10"/>
      <c r="B17" s="281" t="s">
        <v>17</v>
      </c>
      <c r="C17" s="282">
        <v>382450.7</v>
      </c>
      <c r="D17" s="282">
        <v>432159.5</v>
      </c>
      <c r="E17" s="282">
        <f>922516.8-518483.1</f>
        <v>404033.70000000007</v>
      </c>
      <c r="F17" s="283">
        <f>(E17/D17)*100</f>
        <v>93.49180105956252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</row>
    <row r="18" spans="1:213" s="13" customFormat="1" ht="24" customHeight="1">
      <c r="A18" s="10"/>
      <c r="B18" s="284" t="s">
        <v>18</v>
      </c>
      <c r="C18" s="282">
        <v>56632.3</v>
      </c>
      <c r="D18" s="282">
        <v>68346.6</v>
      </c>
      <c r="E18" s="282">
        <v>51491.4</v>
      </c>
      <c r="F18" s="283">
        <f>(E18/D18)*100</f>
        <v>75.33864157105108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</row>
    <row r="19" spans="1:191" ht="27" customHeight="1" thickBot="1">
      <c r="A19" s="10"/>
      <c r="B19" s="285" t="s">
        <v>19</v>
      </c>
      <c r="C19" s="286">
        <f>SUM(C17:C18)</f>
        <v>439083</v>
      </c>
      <c r="D19" s="286">
        <f>SUM(D17:D18)</f>
        <v>500506.1</v>
      </c>
      <c r="E19" s="286">
        <f>SUM(E17:E18)</f>
        <v>455525.1000000001</v>
      </c>
      <c r="F19" s="287">
        <f>(E19/D19)*100</f>
        <v>91.0128967459138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</row>
    <row r="20" spans="2:191" ht="16.5" thickTop="1">
      <c r="B20" s="291"/>
      <c r="C20" s="292"/>
      <c r="D20" s="292"/>
      <c r="E20" s="292"/>
      <c r="F20" s="29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</row>
    <row r="21" spans="2:191" ht="15.75">
      <c r="B21" s="293" t="s">
        <v>20</v>
      </c>
      <c r="C21" s="294"/>
      <c r="D21" s="294"/>
      <c r="E21" s="294"/>
      <c r="F21" s="295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</row>
    <row r="22" spans="2:6" ht="20.25" customHeight="1">
      <c r="B22" s="293" t="s">
        <v>21</v>
      </c>
      <c r="C22" s="296"/>
      <c r="D22" s="296"/>
      <c r="E22" s="296">
        <v>57452.7</v>
      </c>
      <c r="F22" s="297"/>
    </row>
    <row r="23" spans="2:6" ht="21" customHeight="1" thickBot="1">
      <c r="B23" s="298" t="s">
        <v>22</v>
      </c>
      <c r="C23" s="299">
        <v>0</v>
      </c>
      <c r="D23" s="299">
        <v>16215.9</v>
      </c>
      <c r="E23" s="299"/>
      <c r="F23" s="300"/>
    </row>
    <row r="26" ht="12.75">
      <c r="B26" s="14" t="s">
        <v>23</v>
      </c>
    </row>
    <row r="27" spans="2:5" ht="12.75">
      <c r="B27" s="14" t="s">
        <v>24</v>
      </c>
      <c r="C27" s="14"/>
      <c r="D27" s="14"/>
      <c r="E27" s="14"/>
    </row>
    <row r="28" spans="2:5" ht="15">
      <c r="B28" s="14"/>
      <c r="C28" s="15"/>
      <c r="D28" s="15"/>
      <c r="E28" s="15"/>
    </row>
  </sheetData>
  <sheetProtection/>
  <mergeCells count="2">
    <mergeCell ref="A6:E6"/>
    <mergeCell ref="B9:B10"/>
  </mergeCells>
  <printOptions/>
  <pageMargins left="0.2755905511811024" right="0.35433070866141736" top="0.984251968503937" bottom="0.7086614173228347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H28"/>
  <sheetViews>
    <sheetView tabSelected="1" zoomScalePageLayoutView="0" workbookViewId="0" topLeftCell="A5">
      <selection activeCell="K22" sqref="K22"/>
    </sheetView>
  </sheetViews>
  <sheetFormatPr defaultColWidth="9.140625" defaultRowHeight="12.75"/>
  <cols>
    <col min="1" max="1" width="4.7109375" style="127" customWidth="1"/>
    <col min="2" max="2" width="22.28125" style="127" customWidth="1"/>
    <col min="3" max="4" width="11.28125" style="127" customWidth="1"/>
    <col min="5" max="5" width="11.00390625" style="127" customWidth="1"/>
    <col min="6" max="6" width="11.7109375" style="127" customWidth="1"/>
    <col min="7" max="7" width="11.00390625" style="127" customWidth="1"/>
    <col min="8" max="8" width="10.8515625" style="127" customWidth="1"/>
    <col min="9" max="9" width="9.57421875" style="127" customWidth="1"/>
    <col min="10" max="16384" width="9.140625" style="127" customWidth="1"/>
  </cols>
  <sheetData>
    <row r="1" s="393" customFormat="1" ht="15.75" hidden="1">
      <c r="A1" s="392" t="s">
        <v>0</v>
      </c>
    </row>
    <row r="2" s="393" customFormat="1" ht="12.75"/>
    <row r="3" spans="1:2" s="393" customFormat="1" ht="15.75" hidden="1">
      <c r="A3" s="392" t="s">
        <v>1</v>
      </c>
      <c r="B3" s="394"/>
    </row>
    <row r="4" spans="1:2" s="393" customFormat="1" ht="15.75">
      <c r="A4" s="392"/>
      <c r="B4" s="392" t="s">
        <v>2</v>
      </c>
    </row>
    <row r="5" s="393" customFormat="1" ht="15.75">
      <c r="A5" s="392"/>
    </row>
    <row r="6" spans="1:8" s="393" customFormat="1" ht="20.25">
      <c r="A6" s="395" t="s">
        <v>660</v>
      </c>
      <c r="B6" s="396"/>
      <c r="C6" s="397"/>
      <c r="D6" s="397"/>
      <c r="E6" s="397"/>
      <c r="F6" s="397"/>
      <c r="G6" s="130"/>
      <c r="H6" s="130"/>
    </row>
    <row r="7" spans="1:8" ht="15.75">
      <c r="A7" s="122"/>
      <c r="B7" s="398"/>
      <c r="C7" s="398"/>
      <c r="D7" s="398"/>
      <c r="E7" s="398"/>
      <c r="F7" s="398"/>
      <c r="G7" s="398"/>
      <c r="H7" s="398"/>
    </row>
    <row r="8" spans="1:9" ht="13.5" thickBot="1">
      <c r="A8" s="399"/>
      <c r="C8" s="131"/>
      <c r="D8" s="131"/>
      <c r="E8" s="131"/>
      <c r="G8" s="131"/>
      <c r="H8" s="131"/>
      <c r="I8" s="131" t="s">
        <v>4</v>
      </c>
    </row>
    <row r="9" spans="2:194" ht="39.75" customHeight="1">
      <c r="B9" s="400" t="s">
        <v>5</v>
      </c>
      <c r="C9" s="401" t="s">
        <v>6</v>
      </c>
      <c r="D9" s="401" t="s">
        <v>7</v>
      </c>
      <c r="E9" s="401" t="s">
        <v>661</v>
      </c>
      <c r="F9" s="401" t="s">
        <v>8</v>
      </c>
      <c r="G9" s="401" t="s">
        <v>662</v>
      </c>
      <c r="H9" s="401" t="s">
        <v>663</v>
      </c>
      <c r="I9" s="402" t="s">
        <v>664</v>
      </c>
      <c r="J9" s="403"/>
      <c r="K9" s="403"/>
      <c r="L9" s="403"/>
      <c r="M9" s="403"/>
      <c r="N9" s="403"/>
      <c r="O9" s="403"/>
      <c r="P9" s="403"/>
      <c r="Q9" s="403"/>
      <c r="R9" s="403"/>
      <c r="S9" s="403"/>
      <c r="T9" s="403"/>
      <c r="U9" s="403"/>
      <c r="V9" s="403"/>
      <c r="W9" s="403"/>
      <c r="X9" s="403"/>
      <c r="Y9" s="403"/>
      <c r="Z9" s="403"/>
      <c r="AA9" s="403"/>
      <c r="AB9" s="403"/>
      <c r="AC9" s="403"/>
      <c r="AD9" s="403"/>
      <c r="AE9" s="403"/>
      <c r="AF9" s="403"/>
      <c r="AG9" s="403"/>
      <c r="AH9" s="403"/>
      <c r="AI9" s="403"/>
      <c r="AJ9" s="403"/>
      <c r="AK9" s="403"/>
      <c r="AL9" s="403"/>
      <c r="AM9" s="403"/>
      <c r="AN9" s="403"/>
      <c r="AO9" s="403"/>
      <c r="AP9" s="403"/>
      <c r="AQ9" s="403"/>
      <c r="AR9" s="403"/>
      <c r="AS9" s="403"/>
      <c r="AT9" s="403"/>
      <c r="AU9" s="403"/>
      <c r="AV9" s="403"/>
      <c r="AW9" s="403"/>
      <c r="AX9" s="403"/>
      <c r="AY9" s="403"/>
      <c r="AZ9" s="403"/>
      <c r="BA9" s="403"/>
      <c r="BB9" s="403"/>
      <c r="BC9" s="403"/>
      <c r="BD9" s="403"/>
      <c r="BE9" s="403"/>
      <c r="BF9" s="403"/>
      <c r="BG9" s="403"/>
      <c r="BH9" s="403"/>
      <c r="BI9" s="403"/>
      <c r="BJ9" s="403"/>
      <c r="BK9" s="403"/>
      <c r="BL9" s="403"/>
      <c r="BM9" s="403"/>
      <c r="BN9" s="403"/>
      <c r="BO9" s="403"/>
      <c r="BP9" s="403"/>
      <c r="BQ9" s="403"/>
      <c r="BR9" s="403"/>
      <c r="BS9" s="403"/>
      <c r="BT9" s="403"/>
      <c r="BU9" s="403"/>
      <c r="BV9" s="403"/>
      <c r="BW9" s="403"/>
      <c r="BX9" s="403"/>
      <c r="BY9" s="403"/>
      <c r="BZ9" s="403"/>
      <c r="CA9" s="403"/>
      <c r="CB9" s="403"/>
      <c r="CC9" s="403"/>
      <c r="CD9" s="403"/>
      <c r="CE9" s="403"/>
      <c r="CF9" s="403"/>
      <c r="CG9" s="403"/>
      <c r="CH9" s="403"/>
      <c r="CI9" s="403"/>
      <c r="CJ9" s="403"/>
      <c r="CK9" s="403"/>
      <c r="CL9" s="403"/>
      <c r="CM9" s="403"/>
      <c r="CN9" s="403"/>
      <c r="CO9" s="403"/>
      <c r="CP9" s="403"/>
      <c r="CQ9" s="403"/>
      <c r="CR9" s="403"/>
      <c r="CS9" s="403"/>
      <c r="CT9" s="403"/>
      <c r="CU9" s="403"/>
      <c r="CV9" s="403"/>
      <c r="CW9" s="403"/>
      <c r="CX9" s="403"/>
      <c r="CY9" s="403"/>
      <c r="CZ9" s="403"/>
      <c r="DA9" s="403"/>
      <c r="DB9" s="403"/>
      <c r="DC9" s="403"/>
      <c r="DD9" s="403"/>
      <c r="DE9" s="403"/>
      <c r="DF9" s="403"/>
      <c r="DG9" s="403"/>
      <c r="DH9" s="403"/>
      <c r="DI9" s="403"/>
      <c r="DJ9" s="403"/>
      <c r="DK9" s="403"/>
      <c r="DL9" s="403"/>
      <c r="DM9" s="403"/>
      <c r="DN9" s="403"/>
      <c r="DO9" s="403"/>
      <c r="DP9" s="403"/>
      <c r="DQ9" s="403"/>
      <c r="DR9" s="403"/>
      <c r="DS9" s="403"/>
      <c r="DT9" s="403"/>
      <c r="DU9" s="403"/>
      <c r="DV9" s="403"/>
      <c r="DW9" s="403"/>
      <c r="DX9" s="403"/>
      <c r="DY9" s="403"/>
      <c r="DZ9" s="403"/>
      <c r="EA9" s="403"/>
      <c r="EB9" s="403"/>
      <c r="EC9" s="403"/>
      <c r="ED9" s="403"/>
      <c r="EE9" s="403"/>
      <c r="EF9" s="403"/>
      <c r="EG9" s="403"/>
      <c r="EH9" s="403"/>
      <c r="EI9" s="403"/>
      <c r="EJ9" s="403"/>
      <c r="EK9" s="403"/>
      <c r="EL9" s="403"/>
      <c r="EM9" s="403"/>
      <c r="EN9" s="403"/>
      <c r="EO9" s="403"/>
      <c r="EP9" s="403"/>
      <c r="EQ9" s="403"/>
      <c r="ER9" s="403"/>
      <c r="ES9" s="403"/>
      <c r="ET9" s="403"/>
      <c r="EU9" s="403"/>
      <c r="EV9" s="403"/>
      <c r="EW9" s="403"/>
      <c r="EX9" s="403"/>
      <c r="EY9" s="403"/>
      <c r="EZ9" s="403"/>
      <c r="FA9" s="403"/>
      <c r="FB9" s="403"/>
      <c r="FC9" s="403"/>
      <c r="FD9" s="403"/>
      <c r="FE9" s="403"/>
      <c r="FF9" s="403"/>
      <c r="FG9" s="403"/>
      <c r="FH9" s="403"/>
      <c r="FI9" s="403"/>
      <c r="FJ9" s="403"/>
      <c r="FK9" s="403"/>
      <c r="FL9" s="403"/>
      <c r="FM9" s="403"/>
      <c r="FN9" s="403"/>
      <c r="FO9" s="403"/>
      <c r="FP9" s="403"/>
      <c r="FQ9" s="403"/>
      <c r="FR9" s="403"/>
      <c r="FS9" s="403"/>
      <c r="FT9" s="403"/>
      <c r="FU9" s="403"/>
      <c r="FV9" s="403"/>
      <c r="FW9" s="403"/>
      <c r="FX9" s="403"/>
      <c r="FY9" s="403"/>
      <c r="FZ9" s="403"/>
      <c r="GA9" s="403"/>
      <c r="GB9" s="403"/>
      <c r="GC9" s="403"/>
      <c r="GD9" s="403"/>
      <c r="GE9" s="403"/>
      <c r="GF9" s="403"/>
      <c r="GG9" s="403"/>
      <c r="GH9" s="403"/>
      <c r="GI9" s="403"/>
      <c r="GJ9" s="403"/>
      <c r="GK9" s="403"/>
      <c r="GL9" s="403"/>
    </row>
    <row r="10" spans="2:194" ht="33.75" customHeight="1" thickBot="1">
      <c r="B10" s="404"/>
      <c r="C10" s="405" t="s">
        <v>665</v>
      </c>
      <c r="D10" s="405" t="s">
        <v>666</v>
      </c>
      <c r="E10" s="405"/>
      <c r="F10" s="405"/>
      <c r="G10" s="405" t="s">
        <v>667</v>
      </c>
      <c r="H10" s="405" t="s">
        <v>668</v>
      </c>
      <c r="I10" s="406" t="s">
        <v>669</v>
      </c>
      <c r="J10" s="403"/>
      <c r="K10" s="403"/>
      <c r="L10" s="403"/>
      <c r="M10" s="403"/>
      <c r="N10" s="403"/>
      <c r="O10" s="403"/>
      <c r="P10" s="403"/>
      <c r="Q10" s="403"/>
      <c r="R10" s="403"/>
      <c r="S10" s="403"/>
      <c r="T10" s="403"/>
      <c r="U10" s="403"/>
      <c r="V10" s="403"/>
      <c r="W10" s="403"/>
      <c r="X10" s="403"/>
      <c r="Y10" s="403"/>
      <c r="Z10" s="403"/>
      <c r="AA10" s="403"/>
      <c r="AB10" s="403"/>
      <c r="AC10" s="403"/>
      <c r="AD10" s="403"/>
      <c r="AE10" s="403"/>
      <c r="AF10" s="403"/>
      <c r="AG10" s="403"/>
      <c r="AH10" s="403"/>
      <c r="AI10" s="403"/>
      <c r="AJ10" s="403"/>
      <c r="AK10" s="403"/>
      <c r="AL10" s="403"/>
      <c r="AM10" s="403"/>
      <c r="AN10" s="403"/>
      <c r="AO10" s="403"/>
      <c r="AP10" s="403"/>
      <c r="AQ10" s="403"/>
      <c r="AR10" s="403"/>
      <c r="AS10" s="403"/>
      <c r="AT10" s="403"/>
      <c r="AU10" s="403"/>
      <c r="AV10" s="403"/>
      <c r="AW10" s="403"/>
      <c r="AX10" s="403"/>
      <c r="AY10" s="403"/>
      <c r="AZ10" s="403"/>
      <c r="BA10" s="403"/>
      <c r="BB10" s="403"/>
      <c r="BC10" s="403"/>
      <c r="BD10" s="403"/>
      <c r="BE10" s="403"/>
      <c r="BF10" s="403"/>
      <c r="BG10" s="403"/>
      <c r="BH10" s="403"/>
      <c r="BI10" s="403"/>
      <c r="BJ10" s="403"/>
      <c r="BK10" s="403"/>
      <c r="BL10" s="403"/>
      <c r="BM10" s="403"/>
      <c r="BN10" s="403"/>
      <c r="BO10" s="403"/>
      <c r="BP10" s="403"/>
      <c r="BQ10" s="403"/>
      <c r="BR10" s="403"/>
      <c r="BS10" s="403"/>
      <c r="BT10" s="403"/>
      <c r="BU10" s="403"/>
      <c r="BV10" s="403"/>
      <c r="BW10" s="403"/>
      <c r="BX10" s="403"/>
      <c r="BY10" s="403"/>
      <c r="BZ10" s="403"/>
      <c r="CA10" s="403"/>
      <c r="CB10" s="403"/>
      <c r="CC10" s="403"/>
      <c r="CD10" s="403"/>
      <c r="CE10" s="403"/>
      <c r="CF10" s="403"/>
      <c r="CG10" s="403"/>
      <c r="CH10" s="403"/>
      <c r="CI10" s="403"/>
      <c r="CJ10" s="403"/>
      <c r="CK10" s="403"/>
      <c r="CL10" s="403"/>
      <c r="CM10" s="403"/>
      <c r="CN10" s="403"/>
      <c r="CO10" s="403"/>
      <c r="CP10" s="403"/>
      <c r="CQ10" s="403"/>
      <c r="CR10" s="403"/>
      <c r="CS10" s="403"/>
      <c r="CT10" s="403"/>
      <c r="CU10" s="403"/>
      <c r="CV10" s="403"/>
      <c r="CW10" s="403"/>
      <c r="CX10" s="403"/>
      <c r="CY10" s="403"/>
      <c r="CZ10" s="403"/>
      <c r="DA10" s="403"/>
      <c r="DB10" s="403"/>
      <c r="DC10" s="403"/>
      <c r="DD10" s="403"/>
      <c r="DE10" s="403"/>
      <c r="DF10" s="403"/>
      <c r="DG10" s="403"/>
      <c r="DH10" s="403"/>
      <c r="DI10" s="403"/>
      <c r="DJ10" s="403"/>
      <c r="DK10" s="403"/>
      <c r="DL10" s="403"/>
      <c r="DM10" s="403"/>
      <c r="DN10" s="403"/>
      <c r="DO10" s="403"/>
      <c r="DP10" s="403"/>
      <c r="DQ10" s="403"/>
      <c r="DR10" s="403"/>
      <c r="DS10" s="403"/>
      <c r="DT10" s="403"/>
      <c r="DU10" s="403"/>
      <c r="DV10" s="403"/>
      <c r="DW10" s="403"/>
      <c r="DX10" s="403"/>
      <c r="DY10" s="403"/>
      <c r="DZ10" s="403"/>
      <c r="EA10" s="403"/>
      <c r="EB10" s="403"/>
      <c r="EC10" s="403"/>
      <c r="ED10" s="403"/>
      <c r="EE10" s="403"/>
      <c r="EF10" s="403"/>
      <c r="EG10" s="403"/>
      <c r="EH10" s="403"/>
      <c r="EI10" s="403"/>
      <c r="EJ10" s="403"/>
      <c r="EK10" s="403"/>
      <c r="EL10" s="403"/>
      <c r="EM10" s="403"/>
      <c r="EN10" s="403"/>
      <c r="EO10" s="403"/>
      <c r="EP10" s="403"/>
      <c r="EQ10" s="403"/>
      <c r="ER10" s="403"/>
      <c r="ES10" s="403"/>
      <c r="ET10" s="403"/>
      <c r="EU10" s="403"/>
      <c r="EV10" s="403"/>
      <c r="EW10" s="403"/>
      <c r="EX10" s="403"/>
      <c r="EY10" s="403"/>
      <c r="EZ10" s="403"/>
      <c r="FA10" s="403"/>
      <c r="FB10" s="403"/>
      <c r="FC10" s="403"/>
      <c r="FD10" s="403"/>
      <c r="FE10" s="403"/>
      <c r="FF10" s="403"/>
      <c r="FG10" s="403"/>
      <c r="FH10" s="403"/>
      <c r="FI10" s="403"/>
      <c r="FJ10" s="403"/>
      <c r="FK10" s="403"/>
      <c r="FL10" s="403"/>
      <c r="FM10" s="403"/>
      <c r="FN10" s="403"/>
      <c r="FO10" s="403"/>
      <c r="FP10" s="403"/>
      <c r="FQ10" s="403"/>
      <c r="FR10" s="403"/>
      <c r="FS10" s="403"/>
      <c r="FT10" s="403"/>
      <c r="FU10" s="403"/>
      <c r="FV10" s="403"/>
      <c r="FW10" s="403"/>
      <c r="FX10" s="403"/>
      <c r="FY10" s="403"/>
      <c r="FZ10" s="403"/>
      <c r="GA10" s="403"/>
      <c r="GB10" s="403"/>
      <c r="GC10" s="403"/>
      <c r="GD10" s="403"/>
      <c r="GE10" s="403"/>
      <c r="GF10" s="403"/>
      <c r="GG10" s="403"/>
      <c r="GH10" s="403"/>
      <c r="GI10" s="403"/>
      <c r="GJ10" s="403"/>
      <c r="GK10" s="403"/>
      <c r="GL10" s="403"/>
    </row>
    <row r="11" spans="2:194" ht="23.25" customHeight="1" thickTop="1">
      <c r="B11" s="407" t="s">
        <v>12</v>
      </c>
      <c r="C11" s="418">
        <v>287230</v>
      </c>
      <c r="D11" s="418">
        <v>294451</v>
      </c>
      <c r="E11" s="418">
        <v>313157</v>
      </c>
      <c r="F11" s="418">
        <v>316895.4</v>
      </c>
      <c r="G11" s="418">
        <f>+F11-D11</f>
        <v>22444.400000000023</v>
      </c>
      <c r="H11" s="418">
        <f>+F11-E11</f>
        <v>3738.4000000000233</v>
      </c>
      <c r="I11" s="426">
        <f>(F11/D11)*100</f>
        <v>107.62245670756765</v>
      </c>
      <c r="J11" s="403"/>
      <c r="K11" s="403"/>
      <c r="L11" s="403"/>
      <c r="M11" s="403"/>
      <c r="N11" s="403"/>
      <c r="O11" s="403"/>
      <c r="P11" s="403"/>
      <c r="Q11" s="403"/>
      <c r="R11" s="403"/>
      <c r="S11" s="403"/>
      <c r="T11" s="403"/>
      <c r="U11" s="403"/>
      <c r="V11" s="403"/>
      <c r="W11" s="403"/>
      <c r="X11" s="403"/>
      <c r="Y11" s="403"/>
      <c r="Z11" s="403"/>
      <c r="AA11" s="403"/>
      <c r="AB11" s="403"/>
      <c r="AC11" s="403"/>
      <c r="AD11" s="403"/>
      <c r="AE11" s="403"/>
      <c r="AF11" s="403"/>
      <c r="AG11" s="403"/>
      <c r="AH11" s="403"/>
      <c r="AI11" s="403"/>
      <c r="AJ11" s="403"/>
      <c r="AK11" s="403"/>
      <c r="AL11" s="403"/>
      <c r="AM11" s="403"/>
      <c r="AN11" s="403"/>
      <c r="AO11" s="403"/>
      <c r="AP11" s="403"/>
      <c r="AQ11" s="403"/>
      <c r="AR11" s="403"/>
      <c r="AS11" s="403"/>
      <c r="AT11" s="403"/>
      <c r="AU11" s="403"/>
      <c r="AV11" s="403"/>
      <c r="AW11" s="403"/>
      <c r="AX11" s="403"/>
      <c r="AY11" s="403"/>
      <c r="AZ11" s="403"/>
      <c r="BA11" s="403"/>
      <c r="BB11" s="403"/>
      <c r="BC11" s="403"/>
      <c r="BD11" s="403"/>
      <c r="BE11" s="403"/>
      <c r="BF11" s="403"/>
      <c r="BG11" s="403"/>
      <c r="BH11" s="403"/>
      <c r="BI11" s="403"/>
      <c r="BJ11" s="403"/>
      <c r="BK11" s="403"/>
      <c r="BL11" s="403"/>
      <c r="BM11" s="403"/>
      <c r="BN11" s="403"/>
      <c r="BO11" s="403"/>
      <c r="BP11" s="403"/>
      <c r="BQ11" s="403"/>
      <c r="BR11" s="403"/>
      <c r="BS11" s="403"/>
      <c r="BT11" s="403"/>
      <c r="BU11" s="403"/>
      <c r="BV11" s="403"/>
      <c r="BW11" s="403"/>
      <c r="BX11" s="403"/>
      <c r="BY11" s="403"/>
      <c r="BZ11" s="403"/>
      <c r="CA11" s="403"/>
      <c r="CB11" s="403"/>
      <c r="CC11" s="403"/>
      <c r="CD11" s="403"/>
      <c r="CE11" s="403"/>
      <c r="CF11" s="403"/>
      <c r="CG11" s="403"/>
      <c r="CH11" s="403"/>
      <c r="CI11" s="403"/>
      <c r="CJ11" s="403"/>
      <c r="CK11" s="403"/>
      <c r="CL11" s="403"/>
      <c r="CM11" s="403"/>
      <c r="CN11" s="403"/>
      <c r="CO11" s="403"/>
      <c r="CP11" s="403"/>
      <c r="CQ11" s="403"/>
      <c r="CR11" s="403"/>
      <c r="CS11" s="403"/>
      <c r="CT11" s="403"/>
      <c r="CU11" s="403"/>
      <c r="CV11" s="403"/>
      <c r="CW11" s="403"/>
      <c r="CX11" s="403"/>
      <c r="CY11" s="403"/>
      <c r="CZ11" s="403"/>
      <c r="DA11" s="403"/>
      <c r="DB11" s="403"/>
      <c r="DC11" s="403"/>
      <c r="DD11" s="403"/>
      <c r="DE11" s="403"/>
      <c r="DF11" s="403"/>
      <c r="DG11" s="403"/>
      <c r="DH11" s="403"/>
      <c r="DI11" s="403"/>
      <c r="DJ11" s="403"/>
      <c r="DK11" s="403"/>
      <c r="DL11" s="403"/>
      <c r="DM11" s="403"/>
      <c r="DN11" s="403"/>
      <c r="DO11" s="403"/>
      <c r="DP11" s="403"/>
      <c r="DQ11" s="403"/>
      <c r="DR11" s="403"/>
      <c r="DS11" s="403"/>
      <c r="DT11" s="403"/>
      <c r="DU11" s="403"/>
      <c r="DV11" s="403"/>
      <c r="DW11" s="403"/>
      <c r="DX11" s="403"/>
      <c r="DY11" s="403"/>
      <c r="DZ11" s="403"/>
      <c r="EA11" s="403"/>
      <c r="EB11" s="403"/>
      <c r="EC11" s="403"/>
      <c r="ED11" s="403"/>
      <c r="EE11" s="403"/>
      <c r="EF11" s="403"/>
      <c r="EG11" s="403"/>
      <c r="EH11" s="403"/>
      <c r="EI11" s="403"/>
      <c r="EJ11" s="403"/>
      <c r="EK11" s="403"/>
      <c r="EL11" s="403"/>
      <c r="EM11" s="403"/>
      <c r="EN11" s="403"/>
      <c r="EO11" s="403"/>
      <c r="EP11" s="403"/>
      <c r="EQ11" s="403"/>
      <c r="ER11" s="403"/>
      <c r="ES11" s="403"/>
      <c r="ET11" s="403"/>
      <c r="EU11" s="403"/>
      <c r="EV11" s="403"/>
      <c r="EW11" s="403"/>
      <c r="EX11" s="403"/>
      <c r="EY11" s="403"/>
      <c r="EZ11" s="403"/>
      <c r="FA11" s="403"/>
      <c r="FB11" s="403"/>
      <c r="FC11" s="403"/>
      <c r="FD11" s="403"/>
      <c r="FE11" s="403"/>
      <c r="FF11" s="403"/>
      <c r="FG11" s="403"/>
      <c r="FH11" s="403"/>
      <c r="FI11" s="403"/>
      <c r="FJ11" s="403"/>
      <c r="FK11" s="403"/>
      <c r="FL11" s="403"/>
      <c r="FM11" s="403"/>
      <c r="FN11" s="403"/>
      <c r="FO11" s="403"/>
      <c r="FP11" s="403"/>
      <c r="FQ11" s="403"/>
      <c r="FR11" s="403"/>
      <c r="FS11" s="403"/>
      <c r="FT11" s="403"/>
      <c r="FU11" s="403"/>
      <c r="FV11" s="403"/>
      <c r="FW11" s="403"/>
      <c r="FX11" s="403"/>
      <c r="FY11" s="403"/>
      <c r="FZ11" s="403"/>
      <c r="GA11" s="403"/>
      <c r="GB11" s="403"/>
      <c r="GC11" s="403"/>
      <c r="GD11" s="403"/>
      <c r="GE11" s="403"/>
      <c r="GF11" s="403"/>
      <c r="GG11" s="403"/>
      <c r="GH11" s="403"/>
      <c r="GI11" s="403"/>
      <c r="GJ11" s="403"/>
      <c r="GK11" s="403"/>
      <c r="GL11" s="403"/>
    </row>
    <row r="12" spans="2:194" ht="21" customHeight="1">
      <c r="B12" s="408" t="s">
        <v>13</v>
      </c>
      <c r="C12" s="419">
        <v>55847</v>
      </c>
      <c r="D12" s="419">
        <v>60261.8</v>
      </c>
      <c r="E12" s="419">
        <v>64842</v>
      </c>
      <c r="F12" s="419">
        <v>72933.4</v>
      </c>
      <c r="G12" s="418">
        <f>+F12-D12</f>
        <v>12671.599999999991</v>
      </c>
      <c r="H12" s="418">
        <f>+F12-E12</f>
        <v>8091.399999999994</v>
      </c>
      <c r="I12" s="427">
        <f>(F12/D12)*100</f>
        <v>121.02758297959899</v>
      </c>
      <c r="J12" s="403"/>
      <c r="K12" s="403"/>
      <c r="L12" s="403"/>
      <c r="M12" s="403"/>
      <c r="N12" s="403"/>
      <c r="O12" s="403"/>
      <c r="P12" s="403"/>
      <c r="Q12" s="403"/>
      <c r="R12" s="403"/>
      <c r="S12" s="403"/>
      <c r="T12" s="403"/>
      <c r="U12" s="403"/>
      <c r="V12" s="403"/>
      <c r="W12" s="403"/>
      <c r="X12" s="403"/>
      <c r="Y12" s="403"/>
      <c r="Z12" s="403"/>
      <c r="AA12" s="403"/>
      <c r="AB12" s="403"/>
      <c r="AC12" s="403"/>
      <c r="AD12" s="403"/>
      <c r="AE12" s="403"/>
      <c r="AF12" s="403"/>
      <c r="AG12" s="403"/>
      <c r="AH12" s="403"/>
      <c r="AI12" s="403"/>
      <c r="AJ12" s="403"/>
      <c r="AK12" s="403"/>
      <c r="AL12" s="403"/>
      <c r="AM12" s="403"/>
      <c r="AN12" s="403"/>
      <c r="AO12" s="403"/>
      <c r="AP12" s="403"/>
      <c r="AQ12" s="403"/>
      <c r="AR12" s="403"/>
      <c r="AS12" s="403"/>
      <c r="AT12" s="403"/>
      <c r="AU12" s="403"/>
      <c r="AV12" s="403"/>
      <c r="AW12" s="403"/>
      <c r="AX12" s="403"/>
      <c r="AY12" s="403"/>
      <c r="AZ12" s="403"/>
      <c r="BA12" s="403"/>
      <c r="BB12" s="403"/>
      <c r="BC12" s="403"/>
      <c r="BD12" s="403"/>
      <c r="BE12" s="403"/>
      <c r="BF12" s="403"/>
      <c r="BG12" s="403"/>
      <c r="BH12" s="403"/>
      <c r="BI12" s="403"/>
      <c r="BJ12" s="403"/>
      <c r="BK12" s="403"/>
      <c r="BL12" s="403"/>
      <c r="BM12" s="403"/>
      <c r="BN12" s="403"/>
      <c r="BO12" s="403"/>
      <c r="BP12" s="403"/>
      <c r="BQ12" s="403"/>
      <c r="BR12" s="403"/>
      <c r="BS12" s="403"/>
      <c r="BT12" s="403"/>
      <c r="BU12" s="403"/>
      <c r="BV12" s="403"/>
      <c r="BW12" s="403"/>
      <c r="BX12" s="403"/>
      <c r="BY12" s="403"/>
      <c r="BZ12" s="403"/>
      <c r="CA12" s="403"/>
      <c r="CB12" s="403"/>
      <c r="CC12" s="403"/>
      <c r="CD12" s="403"/>
      <c r="CE12" s="403"/>
      <c r="CF12" s="403"/>
      <c r="CG12" s="403"/>
      <c r="CH12" s="403"/>
      <c r="CI12" s="403"/>
      <c r="CJ12" s="403"/>
      <c r="CK12" s="403"/>
      <c r="CL12" s="403"/>
      <c r="CM12" s="403"/>
      <c r="CN12" s="403"/>
      <c r="CO12" s="403"/>
      <c r="CP12" s="403"/>
      <c r="CQ12" s="403"/>
      <c r="CR12" s="403"/>
      <c r="CS12" s="403"/>
      <c r="CT12" s="403"/>
      <c r="CU12" s="403"/>
      <c r="CV12" s="403"/>
      <c r="CW12" s="403"/>
      <c r="CX12" s="403"/>
      <c r="CY12" s="403"/>
      <c r="CZ12" s="403"/>
      <c r="DA12" s="403"/>
      <c r="DB12" s="403"/>
      <c r="DC12" s="403"/>
      <c r="DD12" s="403"/>
      <c r="DE12" s="403"/>
      <c r="DF12" s="403"/>
      <c r="DG12" s="403"/>
      <c r="DH12" s="403"/>
      <c r="DI12" s="403"/>
      <c r="DJ12" s="403"/>
      <c r="DK12" s="403"/>
      <c r="DL12" s="403"/>
      <c r="DM12" s="403"/>
      <c r="DN12" s="403"/>
      <c r="DO12" s="403"/>
      <c r="DP12" s="403"/>
      <c r="DQ12" s="403"/>
      <c r="DR12" s="403"/>
      <c r="DS12" s="403"/>
      <c r="DT12" s="403"/>
      <c r="DU12" s="403"/>
      <c r="DV12" s="403"/>
      <c r="DW12" s="403"/>
      <c r="DX12" s="403"/>
      <c r="DY12" s="403"/>
      <c r="DZ12" s="403"/>
      <c r="EA12" s="403"/>
      <c r="EB12" s="403"/>
      <c r="EC12" s="403"/>
      <c r="ED12" s="403"/>
      <c r="EE12" s="403"/>
      <c r="EF12" s="403"/>
      <c r="EG12" s="403"/>
      <c r="EH12" s="403"/>
      <c r="EI12" s="403"/>
      <c r="EJ12" s="403"/>
      <c r="EK12" s="403"/>
      <c r="EL12" s="403"/>
      <c r="EM12" s="403"/>
      <c r="EN12" s="403"/>
      <c r="EO12" s="403"/>
      <c r="EP12" s="403"/>
      <c r="EQ12" s="403"/>
      <c r="ER12" s="403"/>
      <c r="ES12" s="403"/>
      <c r="ET12" s="403"/>
      <c r="EU12" s="403"/>
      <c r="EV12" s="403"/>
      <c r="EW12" s="403"/>
      <c r="EX12" s="403"/>
      <c r="EY12" s="403"/>
      <c r="EZ12" s="403"/>
      <c r="FA12" s="403"/>
      <c r="FB12" s="403"/>
      <c r="FC12" s="403"/>
      <c r="FD12" s="403"/>
      <c r="FE12" s="403"/>
      <c r="FF12" s="403"/>
      <c r="FG12" s="403"/>
      <c r="FH12" s="403"/>
      <c r="FI12" s="403"/>
      <c r="FJ12" s="403"/>
      <c r="FK12" s="403"/>
      <c r="FL12" s="403"/>
      <c r="FM12" s="403"/>
      <c r="FN12" s="403"/>
      <c r="FO12" s="403"/>
      <c r="FP12" s="403"/>
      <c r="FQ12" s="403"/>
      <c r="FR12" s="403"/>
      <c r="FS12" s="403"/>
      <c r="FT12" s="403"/>
      <c r="FU12" s="403"/>
      <c r="FV12" s="403"/>
      <c r="FW12" s="403"/>
      <c r="FX12" s="403"/>
      <c r="FY12" s="403"/>
      <c r="FZ12" s="403"/>
      <c r="GA12" s="403"/>
      <c r="GB12" s="403"/>
      <c r="GC12" s="403"/>
      <c r="GD12" s="403"/>
      <c r="GE12" s="403"/>
      <c r="GF12" s="403"/>
      <c r="GG12" s="403"/>
      <c r="GH12" s="403"/>
      <c r="GI12" s="403"/>
      <c r="GJ12" s="403"/>
      <c r="GK12" s="403"/>
      <c r="GL12" s="403"/>
    </row>
    <row r="13" spans="2:194" ht="21.75" customHeight="1">
      <c r="B13" s="408" t="s">
        <v>14</v>
      </c>
      <c r="C13" s="419">
        <v>6872</v>
      </c>
      <c r="D13" s="419">
        <v>6872</v>
      </c>
      <c r="E13" s="419">
        <v>6878</v>
      </c>
      <c r="F13" s="419">
        <v>7053.2</v>
      </c>
      <c r="G13" s="418">
        <f>+F13-D13</f>
        <v>181.19999999999982</v>
      </c>
      <c r="H13" s="418">
        <f>+F13-E13</f>
        <v>175.19999999999982</v>
      </c>
      <c r="I13" s="427">
        <f>(F13/D13)*100</f>
        <v>102.63678696158323</v>
      </c>
      <c r="J13" s="403"/>
      <c r="K13" s="403"/>
      <c r="L13" s="403"/>
      <c r="M13" s="403"/>
      <c r="N13" s="403"/>
      <c r="O13" s="403"/>
      <c r="P13" s="403"/>
      <c r="Q13" s="403"/>
      <c r="R13" s="403"/>
      <c r="S13" s="403"/>
      <c r="T13" s="403"/>
      <c r="U13" s="403"/>
      <c r="V13" s="403"/>
      <c r="W13" s="403"/>
      <c r="X13" s="403"/>
      <c r="Y13" s="403"/>
      <c r="Z13" s="403"/>
      <c r="AA13" s="403"/>
      <c r="AB13" s="403"/>
      <c r="AC13" s="403"/>
      <c r="AD13" s="403"/>
      <c r="AE13" s="403"/>
      <c r="AF13" s="403"/>
      <c r="AG13" s="403"/>
      <c r="AH13" s="403"/>
      <c r="AI13" s="403"/>
      <c r="AJ13" s="403"/>
      <c r="AK13" s="403"/>
      <c r="AL13" s="403"/>
      <c r="AM13" s="403"/>
      <c r="AN13" s="403"/>
      <c r="AO13" s="403"/>
      <c r="AP13" s="403"/>
      <c r="AQ13" s="403"/>
      <c r="AR13" s="403"/>
      <c r="AS13" s="403"/>
      <c r="AT13" s="403"/>
      <c r="AU13" s="403"/>
      <c r="AV13" s="403"/>
      <c r="AW13" s="403"/>
      <c r="AX13" s="403"/>
      <c r="AY13" s="403"/>
      <c r="AZ13" s="403"/>
      <c r="BA13" s="403"/>
      <c r="BB13" s="403"/>
      <c r="BC13" s="403"/>
      <c r="BD13" s="403"/>
      <c r="BE13" s="403"/>
      <c r="BF13" s="403"/>
      <c r="BG13" s="403"/>
      <c r="BH13" s="403"/>
      <c r="BI13" s="403"/>
      <c r="BJ13" s="403"/>
      <c r="BK13" s="403"/>
      <c r="BL13" s="403"/>
      <c r="BM13" s="403"/>
      <c r="BN13" s="403"/>
      <c r="BO13" s="403"/>
      <c r="BP13" s="403"/>
      <c r="BQ13" s="403"/>
      <c r="BR13" s="403"/>
      <c r="BS13" s="403"/>
      <c r="BT13" s="403"/>
      <c r="BU13" s="403"/>
      <c r="BV13" s="403"/>
      <c r="BW13" s="403"/>
      <c r="BX13" s="403"/>
      <c r="BY13" s="403"/>
      <c r="BZ13" s="403"/>
      <c r="CA13" s="403"/>
      <c r="CB13" s="403"/>
      <c r="CC13" s="403"/>
      <c r="CD13" s="403"/>
      <c r="CE13" s="403"/>
      <c r="CF13" s="403"/>
      <c r="CG13" s="403"/>
      <c r="CH13" s="403"/>
      <c r="CI13" s="403"/>
      <c r="CJ13" s="403"/>
      <c r="CK13" s="403"/>
      <c r="CL13" s="403"/>
      <c r="CM13" s="403"/>
      <c r="CN13" s="403"/>
      <c r="CO13" s="403"/>
      <c r="CP13" s="403"/>
      <c r="CQ13" s="403"/>
      <c r="CR13" s="403"/>
      <c r="CS13" s="403"/>
      <c r="CT13" s="403"/>
      <c r="CU13" s="403"/>
      <c r="CV13" s="403"/>
      <c r="CW13" s="403"/>
      <c r="CX13" s="403"/>
      <c r="CY13" s="403"/>
      <c r="CZ13" s="403"/>
      <c r="DA13" s="403"/>
      <c r="DB13" s="403"/>
      <c r="DC13" s="403"/>
      <c r="DD13" s="403"/>
      <c r="DE13" s="403"/>
      <c r="DF13" s="403"/>
      <c r="DG13" s="403"/>
      <c r="DH13" s="403"/>
      <c r="DI13" s="403"/>
      <c r="DJ13" s="403"/>
      <c r="DK13" s="403"/>
      <c r="DL13" s="403"/>
      <c r="DM13" s="403"/>
      <c r="DN13" s="403"/>
      <c r="DO13" s="403"/>
      <c r="DP13" s="403"/>
      <c r="DQ13" s="403"/>
      <c r="DR13" s="403"/>
      <c r="DS13" s="403"/>
      <c r="DT13" s="403"/>
      <c r="DU13" s="403"/>
      <c r="DV13" s="403"/>
      <c r="DW13" s="403"/>
      <c r="DX13" s="403"/>
      <c r="DY13" s="403"/>
      <c r="DZ13" s="403"/>
      <c r="EA13" s="403"/>
      <c r="EB13" s="403"/>
      <c r="EC13" s="403"/>
      <c r="ED13" s="403"/>
      <c r="EE13" s="403"/>
      <c r="EF13" s="403"/>
      <c r="EG13" s="403"/>
      <c r="EH13" s="403"/>
      <c r="EI13" s="403"/>
      <c r="EJ13" s="403"/>
      <c r="EK13" s="403"/>
      <c r="EL13" s="403"/>
      <c r="EM13" s="403"/>
      <c r="EN13" s="403"/>
      <c r="EO13" s="403"/>
      <c r="EP13" s="403"/>
      <c r="EQ13" s="403"/>
      <c r="ER13" s="403"/>
      <c r="ES13" s="403"/>
      <c r="ET13" s="403"/>
      <c r="EU13" s="403"/>
      <c r="EV13" s="403"/>
      <c r="EW13" s="403"/>
      <c r="EX13" s="403"/>
      <c r="EY13" s="403"/>
      <c r="EZ13" s="403"/>
      <c r="FA13" s="403"/>
      <c r="FB13" s="403"/>
      <c r="FC13" s="403"/>
      <c r="FD13" s="403"/>
      <c r="FE13" s="403"/>
      <c r="FF13" s="403"/>
      <c r="FG13" s="403"/>
      <c r="FH13" s="403"/>
      <c r="FI13" s="403"/>
      <c r="FJ13" s="403"/>
      <c r="FK13" s="403"/>
      <c r="FL13" s="403"/>
      <c r="FM13" s="403"/>
      <c r="FN13" s="403"/>
      <c r="FO13" s="403"/>
      <c r="FP13" s="403"/>
      <c r="FQ13" s="403"/>
      <c r="FR13" s="403"/>
      <c r="FS13" s="403"/>
      <c r="FT13" s="403"/>
      <c r="FU13" s="403"/>
      <c r="FV13" s="403"/>
      <c r="FW13" s="403"/>
      <c r="FX13" s="403"/>
      <c r="FY13" s="403"/>
      <c r="FZ13" s="403"/>
      <c r="GA13" s="403"/>
      <c r="GB13" s="403"/>
      <c r="GC13" s="403"/>
      <c r="GD13" s="403"/>
      <c r="GE13" s="403"/>
      <c r="GF13" s="403"/>
      <c r="GG13" s="403"/>
      <c r="GH13" s="403"/>
      <c r="GI13" s="403"/>
      <c r="GJ13" s="403"/>
      <c r="GK13" s="403"/>
      <c r="GL13" s="403"/>
    </row>
    <row r="14" spans="2:194" ht="21" customHeight="1">
      <c r="B14" s="409" t="s">
        <v>670</v>
      </c>
      <c r="C14" s="419">
        <v>89134</v>
      </c>
      <c r="D14" s="419">
        <v>122705.4</v>
      </c>
      <c r="E14" s="419">
        <v>115583</v>
      </c>
      <c r="F14" s="419">
        <f>634578.9-518483.1</f>
        <v>116095.80000000005</v>
      </c>
      <c r="G14" s="418">
        <f>+F14-D14</f>
        <v>-6609.599999999948</v>
      </c>
      <c r="H14" s="418">
        <f>+F14-E14</f>
        <v>512.8000000000466</v>
      </c>
      <c r="I14" s="427">
        <f>(F14/D14)*100</f>
        <v>94.61343999530587</v>
      </c>
      <c r="J14" s="403"/>
      <c r="K14" s="403"/>
      <c r="L14" s="403"/>
      <c r="M14" s="403"/>
      <c r="N14" s="403"/>
      <c r="O14" s="403"/>
      <c r="P14" s="403"/>
      <c r="Q14" s="403"/>
      <c r="R14" s="403"/>
      <c r="S14" s="403"/>
      <c r="T14" s="403"/>
      <c r="U14" s="403"/>
      <c r="V14" s="403"/>
      <c r="W14" s="403"/>
      <c r="X14" s="403"/>
      <c r="Y14" s="403"/>
      <c r="Z14" s="403"/>
      <c r="AA14" s="403"/>
      <c r="AB14" s="403"/>
      <c r="AC14" s="403"/>
      <c r="AD14" s="403"/>
      <c r="AE14" s="403"/>
      <c r="AF14" s="403"/>
      <c r="AG14" s="403"/>
      <c r="AH14" s="403"/>
      <c r="AI14" s="403"/>
      <c r="AJ14" s="403"/>
      <c r="AK14" s="403"/>
      <c r="AL14" s="403"/>
      <c r="AM14" s="403"/>
      <c r="AN14" s="403"/>
      <c r="AO14" s="403"/>
      <c r="AP14" s="403"/>
      <c r="AQ14" s="403"/>
      <c r="AR14" s="403"/>
      <c r="AS14" s="403"/>
      <c r="AT14" s="403"/>
      <c r="AU14" s="403"/>
      <c r="AV14" s="403"/>
      <c r="AW14" s="403"/>
      <c r="AX14" s="403"/>
      <c r="AY14" s="403"/>
      <c r="AZ14" s="403"/>
      <c r="BA14" s="403"/>
      <c r="BB14" s="403"/>
      <c r="BC14" s="403"/>
      <c r="BD14" s="403"/>
      <c r="BE14" s="403"/>
      <c r="BF14" s="403"/>
      <c r="BG14" s="403"/>
      <c r="BH14" s="403"/>
      <c r="BI14" s="403"/>
      <c r="BJ14" s="403"/>
      <c r="BK14" s="403"/>
      <c r="BL14" s="403"/>
      <c r="BM14" s="403"/>
      <c r="BN14" s="403"/>
      <c r="BO14" s="403"/>
      <c r="BP14" s="403"/>
      <c r="BQ14" s="403"/>
      <c r="BR14" s="403"/>
      <c r="BS14" s="403"/>
      <c r="BT14" s="403"/>
      <c r="BU14" s="403"/>
      <c r="BV14" s="403"/>
      <c r="BW14" s="403"/>
      <c r="BX14" s="403"/>
      <c r="BY14" s="403"/>
      <c r="BZ14" s="403"/>
      <c r="CA14" s="403"/>
      <c r="CB14" s="403"/>
      <c r="CC14" s="403"/>
      <c r="CD14" s="403"/>
      <c r="CE14" s="403"/>
      <c r="CF14" s="403"/>
      <c r="CG14" s="403"/>
      <c r="CH14" s="403"/>
      <c r="CI14" s="403"/>
      <c r="CJ14" s="403"/>
      <c r="CK14" s="403"/>
      <c r="CL14" s="403"/>
      <c r="CM14" s="403"/>
      <c r="CN14" s="403"/>
      <c r="CO14" s="403"/>
      <c r="CP14" s="403"/>
      <c r="CQ14" s="403"/>
      <c r="CR14" s="403"/>
      <c r="CS14" s="403"/>
      <c r="CT14" s="403"/>
      <c r="CU14" s="403"/>
      <c r="CV14" s="403"/>
      <c r="CW14" s="403"/>
      <c r="CX14" s="403"/>
      <c r="CY14" s="403"/>
      <c r="CZ14" s="403"/>
      <c r="DA14" s="403"/>
      <c r="DB14" s="403"/>
      <c r="DC14" s="403"/>
      <c r="DD14" s="403"/>
      <c r="DE14" s="403"/>
      <c r="DF14" s="403"/>
      <c r="DG14" s="403"/>
      <c r="DH14" s="403"/>
      <c r="DI14" s="403"/>
      <c r="DJ14" s="403"/>
      <c r="DK14" s="403"/>
      <c r="DL14" s="403"/>
      <c r="DM14" s="403"/>
      <c r="DN14" s="403"/>
      <c r="DO14" s="403"/>
      <c r="DP14" s="403"/>
      <c r="DQ14" s="403"/>
      <c r="DR14" s="403"/>
      <c r="DS14" s="403"/>
      <c r="DT14" s="403"/>
      <c r="DU14" s="403"/>
      <c r="DV14" s="403"/>
      <c r="DW14" s="403"/>
      <c r="DX14" s="403"/>
      <c r="DY14" s="403"/>
      <c r="DZ14" s="403"/>
      <c r="EA14" s="403"/>
      <c r="EB14" s="403"/>
      <c r="EC14" s="403"/>
      <c r="ED14" s="403"/>
      <c r="EE14" s="403"/>
      <c r="EF14" s="403"/>
      <c r="EG14" s="403"/>
      <c r="EH14" s="403"/>
      <c r="EI14" s="403"/>
      <c r="EJ14" s="403"/>
      <c r="EK14" s="403"/>
      <c r="EL14" s="403"/>
      <c r="EM14" s="403"/>
      <c r="EN14" s="403"/>
      <c r="EO14" s="403"/>
      <c r="EP14" s="403"/>
      <c r="EQ14" s="403"/>
      <c r="ER14" s="403"/>
      <c r="ES14" s="403"/>
      <c r="ET14" s="403"/>
      <c r="EU14" s="403"/>
      <c r="EV14" s="403"/>
      <c r="EW14" s="403"/>
      <c r="EX14" s="403"/>
      <c r="EY14" s="403"/>
      <c r="EZ14" s="403"/>
      <c r="FA14" s="403"/>
      <c r="FB14" s="403"/>
      <c r="FC14" s="403"/>
      <c r="FD14" s="403"/>
      <c r="FE14" s="403"/>
      <c r="FF14" s="403"/>
      <c r="FG14" s="403"/>
      <c r="FH14" s="403"/>
      <c r="FI14" s="403"/>
      <c r="FJ14" s="403"/>
      <c r="FK14" s="403"/>
      <c r="FL14" s="403"/>
      <c r="FM14" s="403"/>
      <c r="FN14" s="403"/>
      <c r="FO14" s="403"/>
      <c r="FP14" s="403"/>
      <c r="FQ14" s="403"/>
      <c r="FR14" s="403"/>
      <c r="FS14" s="403"/>
      <c r="FT14" s="403"/>
      <c r="FU14" s="403"/>
      <c r="FV14" s="403"/>
      <c r="FW14" s="403"/>
      <c r="FX14" s="403"/>
      <c r="FY14" s="403"/>
      <c r="FZ14" s="403"/>
      <c r="GA14" s="403"/>
      <c r="GB14" s="403"/>
      <c r="GC14" s="403"/>
      <c r="GD14" s="403"/>
      <c r="GE14" s="403"/>
      <c r="GF14" s="403"/>
      <c r="GG14" s="403"/>
      <c r="GH14" s="403"/>
      <c r="GI14" s="403"/>
      <c r="GJ14" s="403"/>
      <c r="GK14" s="403"/>
      <c r="GL14" s="403"/>
    </row>
    <row r="15" spans="2:194" ht="26.25" customHeight="1" thickBot="1">
      <c r="B15" s="410" t="s">
        <v>16</v>
      </c>
      <c r="C15" s="420">
        <f aca="true" t="shared" si="0" ref="C15:H15">SUM(C11:C14)</f>
        <v>439083</v>
      </c>
      <c r="D15" s="420">
        <f t="shared" si="0"/>
        <v>484290.19999999995</v>
      </c>
      <c r="E15" s="420">
        <f t="shared" si="0"/>
        <v>500460</v>
      </c>
      <c r="F15" s="420">
        <f t="shared" si="0"/>
        <v>512977.8000000001</v>
      </c>
      <c r="G15" s="420">
        <f t="shared" si="0"/>
        <v>28687.600000000064</v>
      </c>
      <c r="H15" s="420">
        <f t="shared" si="0"/>
        <v>12517.800000000065</v>
      </c>
      <c r="I15" s="428">
        <f>(F15/D15)*100</f>
        <v>105.92363834742065</v>
      </c>
      <c r="J15" s="403"/>
      <c r="K15" s="403"/>
      <c r="L15" s="403"/>
      <c r="M15" s="403"/>
      <c r="N15" s="403"/>
      <c r="O15" s="403"/>
      <c r="P15" s="403"/>
      <c r="Q15" s="403"/>
      <c r="R15" s="403"/>
      <c r="S15" s="403"/>
      <c r="T15" s="403"/>
      <c r="U15" s="403"/>
      <c r="V15" s="403"/>
      <c r="W15" s="403"/>
      <c r="X15" s="403"/>
      <c r="Y15" s="403"/>
      <c r="Z15" s="403"/>
      <c r="AA15" s="403"/>
      <c r="AB15" s="403"/>
      <c r="AC15" s="403"/>
      <c r="AD15" s="403"/>
      <c r="AE15" s="403"/>
      <c r="AF15" s="403"/>
      <c r="AG15" s="403"/>
      <c r="AH15" s="403"/>
      <c r="AI15" s="403"/>
      <c r="AJ15" s="403"/>
      <c r="AK15" s="403"/>
      <c r="AL15" s="403"/>
      <c r="AM15" s="403"/>
      <c r="AN15" s="403"/>
      <c r="AO15" s="403"/>
      <c r="AP15" s="403"/>
      <c r="AQ15" s="403"/>
      <c r="AR15" s="403"/>
      <c r="AS15" s="403"/>
      <c r="AT15" s="403"/>
      <c r="AU15" s="403"/>
      <c r="AV15" s="403"/>
      <c r="AW15" s="403"/>
      <c r="AX15" s="403"/>
      <c r="AY15" s="403"/>
      <c r="AZ15" s="403"/>
      <c r="BA15" s="403"/>
      <c r="BB15" s="403"/>
      <c r="BC15" s="403"/>
      <c r="BD15" s="403"/>
      <c r="BE15" s="403"/>
      <c r="BF15" s="403"/>
      <c r="BG15" s="403"/>
      <c r="BH15" s="403"/>
      <c r="BI15" s="403"/>
      <c r="BJ15" s="403"/>
      <c r="BK15" s="403"/>
      <c r="BL15" s="403"/>
      <c r="BM15" s="403"/>
      <c r="BN15" s="403"/>
      <c r="BO15" s="403"/>
      <c r="BP15" s="403"/>
      <c r="BQ15" s="403"/>
      <c r="BR15" s="403"/>
      <c r="BS15" s="403"/>
      <c r="BT15" s="403"/>
      <c r="BU15" s="403"/>
      <c r="BV15" s="403"/>
      <c r="BW15" s="403"/>
      <c r="BX15" s="403"/>
      <c r="BY15" s="403"/>
      <c r="BZ15" s="403"/>
      <c r="CA15" s="403"/>
      <c r="CB15" s="403"/>
      <c r="CC15" s="403"/>
      <c r="CD15" s="403"/>
      <c r="CE15" s="403"/>
      <c r="CF15" s="403"/>
      <c r="CG15" s="403"/>
      <c r="CH15" s="403"/>
      <c r="CI15" s="403"/>
      <c r="CJ15" s="403"/>
      <c r="CK15" s="403"/>
      <c r="CL15" s="403"/>
      <c r="CM15" s="403"/>
      <c r="CN15" s="403"/>
      <c r="CO15" s="403"/>
      <c r="CP15" s="403"/>
      <c r="CQ15" s="403"/>
      <c r="CR15" s="403"/>
      <c r="CS15" s="403"/>
      <c r="CT15" s="403"/>
      <c r="CU15" s="403"/>
      <c r="CV15" s="403"/>
      <c r="CW15" s="403"/>
      <c r="CX15" s="403"/>
      <c r="CY15" s="403"/>
      <c r="CZ15" s="403"/>
      <c r="DA15" s="403"/>
      <c r="DB15" s="403"/>
      <c r="DC15" s="403"/>
      <c r="DD15" s="403"/>
      <c r="DE15" s="403"/>
      <c r="DF15" s="403"/>
      <c r="DG15" s="403"/>
      <c r="DH15" s="403"/>
      <c r="DI15" s="403"/>
      <c r="DJ15" s="403"/>
      <c r="DK15" s="403"/>
      <c r="DL15" s="403"/>
      <c r="DM15" s="403"/>
      <c r="DN15" s="403"/>
      <c r="DO15" s="403"/>
      <c r="DP15" s="403"/>
      <c r="DQ15" s="403"/>
      <c r="DR15" s="403"/>
      <c r="DS15" s="403"/>
      <c r="DT15" s="403"/>
      <c r="DU15" s="403"/>
      <c r="DV15" s="403"/>
      <c r="DW15" s="403"/>
      <c r="DX15" s="403"/>
      <c r="DY15" s="403"/>
      <c r="DZ15" s="403"/>
      <c r="EA15" s="403"/>
      <c r="EB15" s="403"/>
      <c r="EC15" s="403"/>
      <c r="ED15" s="403"/>
      <c r="EE15" s="403"/>
      <c r="EF15" s="403"/>
      <c r="EG15" s="403"/>
      <c r="EH15" s="403"/>
      <c r="EI15" s="403"/>
      <c r="EJ15" s="403"/>
      <c r="EK15" s="403"/>
      <c r="EL15" s="403"/>
      <c r="EM15" s="403"/>
      <c r="EN15" s="403"/>
      <c r="EO15" s="403"/>
      <c r="EP15" s="403"/>
      <c r="EQ15" s="403"/>
      <c r="ER15" s="403"/>
      <c r="ES15" s="403"/>
      <c r="ET15" s="403"/>
      <c r="EU15" s="403"/>
      <c r="EV15" s="403"/>
      <c r="EW15" s="403"/>
      <c r="EX15" s="403"/>
      <c r="EY15" s="403"/>
      <c r="EZ15" s="403"/>
      <c r="FA15" s="403"/>
      <c r="FB15" s="403"/>
      <c r="FC15" s="403"/>
      <c r="FD15" s="403"/>
      <c r="FE15" s="403"/>
      <c r="FF15" s="403"/>
      <c r="FG15" s="403"/>
      <c r="FH15" s="403"/>
      <c r="FI15" s="403"/>
      <c r="FJ15" s="403"/>
      <c r="FK15" s="403"/>
      <c r="FL15" s="403"/>
      <c r="FM15" s="403"/>
      <c r="FN15" s="403"/>
      <c r="FO15" s="403"/>
      <c r="FP15" s="403"/>
      <c r="FQ15" s="403"/>
      <c r="FR15" s="403"/>
      <c r="FS15" s="403"/>
      <c r="FT15" s="403"/>
      <c r="FU15" s="403"/>
      <c r="FV15" s="403"/>
      <c r="FW15" s="403"/>
      <c r="FX15" s="403"/>
      <c r="FY15" s="403"/>
      <c r="FZ15" s="403"/>
      <c r="GA15" s="403"/>
      <c r="GB15" s="403"/>
      <c r="GC15" s="403"/>
      <c r="GD15" s="403"/>
      <c r="GE15" s="403"/>
      <c r="GF15" s="403"/>
      <c r="GG15" s="403"/>
      <c r="GH15" s="403"/>
      <c r="GI15" s="403"/>
      <c r="GJ15" s="403"/>
      <c r="GK15" s="403"/>
      <c r="GL15" s="403"/>
    </row>
    <row r="16" spans="2:194" ht="16.5" thickTop="1">
      <c r="B16" s="411"/>
      <c r="C16" s="421"/>
      <c r="D16" s="421"/>
      <c r="E16" s="421"/>
      <c r="F16" s="421"/>
      <c r="G16" s="422"/>
      <c r="H16" s="423"/>
      <c r="I16" s="426"/>
      <c r="J16" s="403"/>
      <c r="K16" s="403"/>
      <c r="L16" s="403"/>
      <c r="M16" s="403"/>
      <c r="N16" s="403"/>
      <c r="O16" s="403"/>
      <c r="P16" s="403"/>
      <c r="Q16" s="403"/>
      <c r="R16" s="403"/>
      <c r="S16" s="403"/>
      <c r="T16" s="403"/>
      <c r="U16" s="403"/>
      <c r="V16" s="403"/>
      <c r="W16" s="403"/>
      <c r="X16" s="403"/>
      <c r="Y16" s="403"/>
      <c r="Z16" s="403"/>
      <c r="AA16" s="403"/>
      <c r="AB16" s="403"/>
      <c r="AC16" s="403"/>
      <c r="AD16" s="403"/>
      <c r="AE16" s="403"/>
      <c r="AF16" s="403"/>
      <c r="AG16" s="403"/>
      <c r="AH16" s="403"/>
      <c r="AI16" s="403"/>
      <c r="AJ16" s="403"/>
      <c r="AK16" s="403"/>
      <c r="AL16" s="403"/>
      <c r="AM16" s="403"/>
      <c r="AN16" s="403"/>
      <c r="AO16" s="403"/>
      <c r="AP16" s="403"/>
      <c r="AQ16" s="403"/>
      <c r="AR16" s="403"/>
      <c r="AS16" s="403"/>
      <c r="AT16" s="403"/>
      <c r="AU16" s="403"/>
      <c r="AV16" s="403"/>
      <c r="AW16" s="403"/>
      <c r="AX16" s="403"/>
      <c r="AY16" s="403"/>
      <c r="AZ16" s="403"/>
      <c r="BA16" s="403"/>
      <c r="BB16" s="403"/>
      <c r="BC16" s="403"/>
      <c r="BD16" s="403"/>
      <c r="BE16" s="403"/>
      <c r="BF16" s="403"/>
      <c r="BG16" s="403"/>
      <c r="BH16" s="403"/>
      <c r="BI16" s="403"/>
      <c r="BJ16" s="403"/>
      <c r="BK16" s="403"/>
      <c r="BL16" s="403"/>
      <c r="BM16" s="403"/>
      <c r="BN16" s="403"/>
      <c r="BO16" s="403"/>
      <c r="BP16" s="403"/>
      <c r="BQ16" s="403"/>
      <c r="BR16" s="403"/>
      <c r="BS16" s="403"/>
      <c r="BT16" s="403"/>
      <c r="BU16" s="403"/>
      <c r="BV16" s="403"/>
      <c r="BW16" s="403"/>
      <c r="BX16" s="403"/>
      <c r="BY16" s="403"/>
      <c r="BZ16" s="403"/>
      <c r="CA16" s="403"/>
      <c r="CB16" s="403"/>
      <c r="CC16" s="403"/>
      <c r="CD16" s="403"/>
      <c r="CE16" s="403"/>
      <c r="CF16" s="403"/>
      <c r="CG16" s="403"/>
      <c r="CH16" s="403"/>
      <c r="CI16" s="403"/>
      <c r="CJ16" s="403"/>
      <c r="CK16" s="403"/>
      <c r="CL16" s="403"/>
      <c r="CM16" s="403"/>
      <c r="CN16" s="403"/>
      <c r="CO16" s="403"/>
      <c r="CP16" s="403"/>
      <c r="CQ16" s="403"/>
      <c r="CR16" s="403"/>
      <c r="CS16" s="403"/>
      <c r="CT16" s="403"/>
      <c r="CU16" s="403"/>
      <c r="CV16" s="403"/>
      <c r="CW16" s="403"/>
      <c r="CX16" s="403"/>
      <c r="CY16" s="403"/>
      <c r="CZ16" s="403"/>
      <c r="DA16" s="403"/>
      <c r="DB16" s="403"/>
      <c r="DC16" s="403"/>
      <c r="DD16" s="403"/>
      <c r="DE16" s="403"/>
      <c r="DF16" s="403"/>
      <c r="DG16" s="403"/>
      <c r="DH16" s="403"/>
      <c r="DI16" s="403"/>
      <c r="DJ16" s="403"/>
      <c r="DK16" s="403"/>
      <c r="DL16" s="403"/>
      <c r="DM16" s="403"/>
      <c r="DN16" s="403"/>
      <c r="DO16" s="403"/>
      <c r="DP16" s="403"/>
      <c r="DQ16" s="403"/>
      <c r="DR16" s="403"/>
      <c r="DS16" s="403"/>
      <c r="DT16" s="403"/>
      <c r="DU16" s="403"/>
      <c r="DV16" s="403"/>
      <c r="DW16" s="403"/>
      <c r="DX16" s="403"/>
      <c r="DY16" s="403"/>
      <c r="DZ16" s="403"/>
      <c r="EA16" s="403"/>
      <c r="EB16" s="403"/>
      <c r="EC16" s="403"/>
      <c r="ED16" s="403"/>
      <c r="EE16" s="403"/>
      <c r="EF16" s="403"/>
      <c r="EG16" s="403"/>
      <c r="EH16" s="403"/>
      <c r="EI16" s="403"/>
      <c r="EJ16" s="403"/>
      <c r="EK16" s="403"/>
      <c r="EL16" s="403"/>
      <c r="EM16" s="403"/>
      <c r="EN16" s="403"/>
      <c r="EO16" s="403"/>
      <c r="EP16" s="403"/>
      <c r="EQ16" s="403"/>
      <c r="ER16" s="403"/>
      <c r="ES16" s="403"/>
      <c r="ET16" s="403"/>
      <c r="EU16" s="403"/>
      <c r="EV16" s="403"/>
      <c r="EW16" s="403"/>
      <c r="EX16" s="403"/>
      <c r="EY16" s="403"/>
      <c r="EZ16" s="403"/>
      <c r="FA16" s="403"/>
      <c r="FB16" s="403"/>
      <c r="FC16" s="403"/>
      <c r="FD16" s="403"/>
      <c r="FE16" s="403"/>
      <c r="FF16" s="403"/>
      <c r="FG16" s="403"/>
      <c r="FH16" s="403"/>
      <c r="FI16" s="403"/>
      <c r="FJ16" s="403"/>
      <c r="FK16" s="403"/>
      <c r="FL16" s="403"/>
      <c r="FM16" s="403"/>
      <c r="FN16" s="403"/>
      <c r="FO16" s="403"/>
      <c r="FP16" s="403"/>
      <c r="FQ16" s="403"/>
      <c r="FR16" s="403"/>
      <c r="FS16" s="403"/>
      <c r="FT16" s="403"/>
      <c r="FU16" s="403"/>
      <c r="FV16" s="403"/>
      <c r="FW16" s="403"/>
      <c r="FX16" s="403"/>
      <c r="FY16" s="403"/>
      <c r="FZ16" s="403"/>
      <c r="GA16" s="403"/>
      <c r="GB16" s="403"/>
      <c r="GC16" s="403"/>
      <c r="GD16" s="403"/>
      <c r="GE16" s="403"/>
      <c r="GF16" s="403"/>
      <c r="GG16" s="403"/>
      <c r="GH16" s="403"/>
      <c r="GI16" s="403"/>
      <c r="GJ16" s="403"/>
      <c r="GK16" s="403"/>
      <c r="GL16" s="403"/>
    </row>
    <row r="17" spans="1:194" ht="23.25" customHeight="1">
      <c r="A17" s="403"/>
      <c r="B17" s="408" t="s">
        <v>671</v>
      </c>
      <c r="C17" s="419">
        <v>382450.7</v>
      </c>
      <c r="D17" s="419">
        <v>432159.5</v>
      </c>
      <c r="E17" s="419">
        <v>414112</v>
      </c>
      <c r="F17" s="419">
        <f>922516.8-518483.1</f>
        <v>404033.70000000007</v>
      </c>
      <c r="G17" s="418">
        <f>+F17-D17</f>
        <v>-28125.79999999993</v>
      </c>
      <c r="H17" s="418">
        <f>+F17-E17</f>
        <v>-10078.29999999993</v>
      </c>
      <c r="I17" s="427">
        <f>(F17/D17)*100</f>
        <v>93.49180105956252</v>
      </c>
      <c r="J17" s="403"/>
      <c r="K17" s="403"/>
      <c r="L17" s="403"/>
      <c r="M17" s="403"/>
      <c r="N17" s="403"/>
      <c r="O17" s="403"/>
      <c r="P17" s="403"/>
      <c r="Q17" s="403"/>
      <c r="R17" s="403"/>
      <c r="S17" s="403"/>
      <c r="T17" s="403"/>
      <c r="U17" s="403"/>
      <c r="V17" s="403"/>
      <c r="W17" s="403"/>
      <c r="X17" s="403"/>
      <c r="Y17" s="403"/>
      <c r="Z17" s="403"/>
      <c r="AA17" s="403"/>
      <c r="AB17" s="403"/>
      <c r="AC17" s="403"/>
      <c r="AD17" s="403"/>
      <c r="AE17" s="403"/>
      <c r="AF17" s="403"/>
      <c r="AG17" s="403"/>
      <c r="AH17" s="403"/>
      <c r="AI17" s="403"/>
      <c r="AJ17" s="403"/>
      <c r="AK17" s="403"/>
      <c r="AL17" s="403"/>
      <c r="AM17" s="403"/>
      <c r="AN17" s="403"/>
      <c r="AO17" s="403"/>
      <c r="AP17" s="403"/>
      <c r="AQ17" s="403"/>
      <c r="AR17" s="403"/>
      <c r="AS17" s="403"/>
      <c r="AT17" s="403"/>
      <c r="AU17" s="403"/>
      <c r="AV17" s="403"/>
      <c r="AW17" s="403"/>
      <c r="AX17" s="403"/>
      <c r="AY17" s="403"/>
      <c r="AZ17" s="403"/>
      <c r="BA17" s="403"/>
      <c r="BB17" s="403"/>
      <c r="BC17" s="403"/>
      <c r="BD17" s="403"/>
      <c r="BE17" s="403"/>
      <c r="BF17" s="403"/>
      <c r="BG17" s="403"/>
      <c r="BH17" s="403"/>
      <c r="BI17" s="403"/>
      <c r="BJ17" s="403"/>
      <c r="BK17" s="403"/>
      <c r="BL17" s="403"/>
      <c r="BM17" s="403"/>
      <c r="BN17" s="403"/>
      <c r="BO17" s="403"/>
      <c r="BP17" s="403"/>
      <c r="BQ17" s="403"/>
      <c r="BR17" s="403"/>
      <c r="BS17" s="403"/>
      <c r="BT17" s="403"/>
      <c r="BU17" s="403"/>
      <c r="BV17" s="403"/>
      <c r="BW17" s="403"/>
      <c r="BX17" s="403"/>
      <c r="BY17" s="403"/>
      <c r="BZ17" s="403"/>
      <c r="CA17" s="403"/>
      <c r="CB17" s="403"/>
      <c r="CC17" s="403"/>
      <c r="CD17" s="403"/>
      <c r="CE17" s="403"/>
      <c r="CF17" s="403"/>
      <c r="CG17" s="403"/>
      <c r="CH17" s="403"/>
      <c r="CI17" s="403"/>
      <c r="CJ17" s="403"/>
      <c r="CK17" s="403"/>
      <c r="CL17" s="403"/>
      <c r="CM17" s="403"/>
      <c r="CN17" s="403"/>
      <c r="CO17" s="403"/>
      <c r="CP17" s="403"/>
      <c r="CQ17" s="403"/>
      <c r="CR17" s="403"/>
      <c r="CS17" s="403"/>
      <c r="CT17" s="403"/>
      <c r="CU17" s="403"/>
      <c r="CV17" s="403"/>
      <c r="CW17" s="403"/>
      <c r="CX17" s="403"/>
      <c r="CY17" s="403"/>
      <c r="CZ17" s="403"/>
      <c r="DA17" s="403"/>
      <c r="DB17" s="403"/>
      <c r="DC17" s="403"/>
      <c r="DD17" s="403"/>
      <c r="DE17" s="403"/>
      <c r="DF17" s="403"/>
      <c r="DG17" s="403"/>
      <c r="DH17" s="403"/>
      <c r="DI17" s="403"/>
      <c r="DJ17" s="403"/>
      <c r="DK17" s="403"/>
      <c r="DL17" s="403"/>
      <c r="DM17" s="403"/>
      <c r="DN17" s="403"/>
      <c r="DO17" s="403"/>
      <c r="DP17" s="403"/>
      <c r="DQ17" s="403"/>
      <c r="DR17" s="403"/>
      <c r="DS17" s="403"/>
      <c r="DT17" s="403"/>
      <c r="DU17" s="403"/>
      <c r="DV17" s="403"/>
      <c r="DW17" s="403"/>
      <c r="DX17" s="403"/>
      <c r="DY17" s="403"/>
      <c r="DZ17" s="403"/>
      <c r="EA17" s="403"/>
      <c r="EB17" s="403"/>
      <c r="EC17" s="403"/>
      <c r="ED17" s="403"/>
      <c r="EE17" s="403"/>
      <c r="EF17" s="403"/>
      <c r="EG17" s="403"/>
      <c r="EH17" s="403"/>
      <c r="EI17" s="403"/>
      <c r="EJ17" s="403"/>
      <c r="EK17" s="403"/>
      <c r="EL17" s="403"/>
      <c r="EM17" s="403"/>
      <c r="EN17" s="403"/>
      <c r="EO17" s="403"/>
      <c r="EP17" s="403"/>
      <c r="EQ17" s="403"/>
      <c r="ER17" s="403"/>
      <c r="ES17" s="403"/>
      <c r="ET17" s="403"/>
      <c r="EU17" s="403"/>
      <c r="EV17" s="403"/>
      <c r="EW17" s="403"/>
      <c r="EX17" s="403"/>
      <c r="EY17" s="403"/>
      <c r="EZ17" s="403"/>
      <c r="FA17" s="403"/>
      <c r="FB17" s="403"/>
      <c r="FC17" s="403"/>
      <c r="FD17" s="403"/>
      <c r="FE17" s="403"/>
      <c r="FF17" s="403"/>
      <c r="FG17" s="403"/>
      <c r="FH17" s="403"/>
      <c r="FI17" s="403"/>
      <c r="FJ17" s="403"/>
      <c r="FK17" s="403"/>
      <c r="FL17" s="403"/>
      <c r="FM17" s="403"/>
      <c r="FN17" s="403"/>
      <c r="FO17" s="403"/>
      <c r="FP17" s="403"/>
      <c r="FQ17" s="403"/>
      <c r="FR17" s="403"/>
      <c r="FS17" s="403"/>
      <c r="FT17" s="403"/>
      <c r="FU17" s="403"/>
      <c r="FV17" s="403"/>
      <c r="FW17" s="403"/>
      <c r="FX17" s="403"/>
      <c r="FY17" s="403"/>
      <c r="FZ17" s="403"/>
      <c r="GA17" s="403"/>
      <c r="GB17" s="403"/>
      <c r="GC17" s="403"/>
      <c r="GD17" s="403"/>
      <c r="GE17" s="403"/>
      <c r="GF17" s="403"/>
      <c r="GG17" s="403"/>
      <c r="GH17" s="403"/>
      <c r="GI17" s="403"/>
      <c r="GJ17" s="403"/>
      <c r="GK17" s="403"/>
      <c r="GL17" s="403"/>
    </row>
    <row r="18" spans="1:216" s="412" customFormat="1" ht="23.25" customHeight="1">
      <c r="A18" s="403"/>
      <c r="B18" s="409" t="s">
        <v>18</v>
      </c>
      <c r="C18" s="419">
        <v>56632.3</v>
      </c>
      <c r="D18" s="419">
        <v>68346.6</v>
      </c>
      <c r="E18" s="419">
        <v>51896</v>
      </c>
      <c r="F18" s="419">
        <v>51491.4</v>
      </c>
      <c r="G18" s="418">
        <f>+F18-D18</f>
        <v>-16855.200000000004</v>
      </c>
      <c r="H18" s="418">
        <f>+F18-E18</f>
        <v>-404.59999999999854</v>
      </c>
      <c r="I18" s="427">
        <f>(F18/D18)*100</f>
        <v>75.33864157105108</v>
      </c>
      <c r="J18" s="403"/>
      <c r="K18" s="403"/>
      <c r="L18" s="403"/>
      <c r="M18" s="403"/>
      <c r="N18" s="403"/>
      <c r="O18" s="403"/>
      <c r="P18" s="403"/>
      <c r="Q18" s="403"/>
      <c r="R18" s="403"/>
      <c r="S18" s="403"/>
      <c r="T18" s="403"/>
      <c r="U18" s="403"/>
      <c r="V18" s="403"/>
      <c r="W18" s="403"/>
      <c r="X18" s="403"/>
      <c r="Y18" s="403"/>
      <c r="Z18" s="403"/>
      <c r="AA18" s="403"/>
      <c r="AB18" s="403"/>
      <c r="AC18" s="403"/>
      <c r="AD18" s="403"/>
      <c r="AE18" s="403"/>
      <c r="AF18" s="403"/>
      <c r="AG18" s="403"/>
      <c r="AH18" s="403"/>
      <c r="AI18" s="403"/>
      <c r="AJ18" s="403"/>
      <c r="AK18" s="403"/>
      <c r="AL18" s="403"/>
      <c r="AM18" s="403"/>
      <c r="AN18" s="403"/>
      <c r="AO18" s="403"/>
      <c r="AP18" s="403"/>
      <c r="AQ18" s="403"/>
      <c r="AR18" s="403"/>
      <c r="AS18" s="403"/>
      <c r="AT18" s="403"/>
      <c r="AU18" s="403"/>
      <c r="AV18" s="403"/>
      <c r="AW18" s="403"/>
      <c r="AX18" s="403"/>
      <c r="AY18" s="403"/>
      <c r="AZ18" s="403"/>
      <c r="BA18" s="403"/>
      <c r="BB18" s="403"/>
      <c r="BC18" s="403"/>
      <c r="BD18" s="403"/>
      <c r="BE18" s="403"/>
      <c r="BF18" s="403"/>
      <c r="BG18" s="403"/>
      <c r="BH18" s="403"/>
      <c r="BI18" s="403"/>
      <c r="BJ18" s="403"/>
      <c r="BK18" s="403"/>
      <c r="BL18" s="403"/>
      <c r="BM18" s="403"/>
      <c r="BN18" s="403"/>
      <c r="BO18" s="403"/>
      <c r="BP18" s="403"/>
      <c r="BQ18" s="403"/>
      <c r="BR18" s="403"/>
      <c r="BS18" s="403"/>
      <c r="BT18" s="403"/>
      <c r="BU18" s="403"/>
      <c r="BV18" s="403"/>
      <c r="BW18" s="403"/>
      <c r="BX18" s="403"/>
      <c r="BY18" s="403"/>
      <c r="BZ18" s="403"/>
      <c r="CA18" s="403"/>
      <c r="CB18" s="403"/>
      <c r="CC18" s="403"/>
      <c r="CD18" s="403"/>
      <c r="CE18" s="403"/>
      <c r="CF18" s="403"/>
      <c r="CG18" s="403"/>
      <c r="CH18" s="403"/>
      <c r="CI18" s="403"/>
      <c r="CJ18" s="403"/>
      <c r="CK18" s="403"/>
      <c r="CL18" s="403"/>
      <c r="CM18" s="403"/>
      <c r="CN18" s="403"/>
      <c r="CO18" s="403"/>
      <c r="CP18" s="403"/>
      <c r="CQ18" s="403"/>
      <c r="CR18" s="403"/>
      <c r="CS18" s="403"/>
      <c r="CT18" s="403"/>
      <c r="CU18" s="403"/>
      <c r="CV18" s="403"/>
      <c r="CW18" s="403"/>
      <c r="CX18" s="403"/>
      <c r="CY18" s="403"/>
      <c r="CZ18" s="403"/>
      <c r="DA18" s="403"/>
      <c r="DB18" s="403"/>
      <c r="DC18" s="403"/>
      <c r="DD18" s="403"/>
      <c r="DE18" s="403"/>
      <c r="DF18" s="403"/>
      <c r="DG18" s="403"/>
      <c r="DH18" s="403"/>
      <c r="DI18" s="403"/>
      <c r="DJ18" s="403"/>
      <c r="DK18" s="403"/>
      <c r="DL18" s="403"/>
      <c r="DM18" s="403"/>
      <c r="DN18" s="403"/>
      <c r="DO18" s="403"/>
      <c r="DP18" s="403"/>
      <c r="DQ18" s="403"/>
      <c r="DR18" s="403"/>
      <c r="DS18" s="403"/>
      <c r="DT18" s="403"/>
      <c r="DU18" s="403"/>
      <c r="DV18" s="403"/>
      <c r="DW18" s="403"/>
      <c r="DX18" s="403"/>
      <c r="DY18" s="403"/>
      <c r="DZ18" s="403"/>
      <c r="EA18" s="403"/>
      <c r="EB18" s="403"/>
      <c r="EC18" s="403"/>
      <c r="ED18" s="403"/>
      <c r="EE18" s="403"/>
      <c r="EF18" s="403"/>
      <c r="EG18" s="403"/>
      <c r="EH18" s="403"/>
      <c r="EI18" s="403"/>
      <c r="EJ18" s="403"/>
      <c r="EK18" s="403"/>
      <c r="EL18" s="403"/>
      <c r="EM18" s="403"/>
      <c r="EN18" s="403"/>
      <c r="EO18" s="403"/>
      <c r="EP18" s="403"/>
      <c r="EQ18" s="403"/>
      <c r="ER18" s="403"/>
      <c r="ES18" s="403"/>
      <c r="ET18" s="403"/>
      <c r="EU18" s="403"/>
      <c r="EV18" s="403"/>
      <c r="EW18" s="403"/>
      <c r="EX18" s="403"/>
      <c r="EY18" s="403"/>
      <c r="EZ18" s="403"/>
      <c r="FA18" s="403"/>
      <c r="FB18" s="403"/>
      <c r="FC18" s="403"/>
      <c r="FD18" s="403"/>
      <c r="FE18" s="403"/>
      <c r="FF18" s="403"/>
      <c r="FG18" s="403"/>
      <c r="FH18" s="403"/>
      <c r="FI18" s="403"/>
      <c r="FJ18" s="403"/>
      <c r="FK18" s="403"/>
      <c r="FL18" s="403"/>
      <c r="FM18" s="403"/>
      <c r="FN18" s="403"/>
      <c r="FO18" s="403"/>
      <c r="FP18" s="403"/>
      <c r="FQ18" s="403"/>
      <c r="FR18" s="403"/>
      <c r="FS18" s="403"/>
      <c r="FT18" s="403"/>
      <c r="FU18" s="403"/>
      <c r="FV18" s="403"/>
      <c r="FW18" s="403"/>
      <c r="FX18" s="403"/>
      <c r="FY18" s="403"/>
      <c r="FZ18" s="403"/>
      <c r="GA18" s="403"/>
      <c r="GB18" s="403"/>
      <c r="GC18" s="403"/>
      <c r="GD18" s="403"/>
      <c r="GE18" s="403"/>
      <c r="GF18" s="403"/>
      <c r="GG18" s="403"/>
      <c r="GH18" s="403"/>
      <c r="GI18" s="403"/>
      <c r="GJ18" s="403"/>
      <c r="GK18" s="403"/>
      <c r="GL18" s="403"/>
      <c r="GM18" s="403"/>
      <c r="GN18" s="403"/>
      <c r="GO18" s="403"/>
      <c r="GP18" s="403"/>
      <c r="GQ18" s="403"/>
      <c r="GR18" s="403"/>
      <c r="GS18" s="403"/>
      <c r="GT18" s="403"/>
      <c r="GU18" s="403"/>
      <c r="GV18" s="403"/>
      <c r="GW18" s="403"/>
      <c r="GX18" s="403"/>
      <c r="GY18" s="403"/>
      <c r="GZ18" s="403"/>
      <c r="HA18" s="403"/>
      <c r="HB18" s="403"/>
      <c r="HC18" s="403"/>
      <c r="HD18" s="403"/>
      <c r="HE18" s="403"/>
      <c r="HF18" s="403"/>
      <c r="HG18" s="403"/>
      <c r="HH18" s="403"/>
    </row>
    <row r="19" spans="1:194" ht="25.5" customHeight="1" thickBot="1">
      <c r="A19" s="403"/>
      <c r="B19" s="410" t="s">
        <v>19</v>
      </c>
      <c r="C19" s="420">
        <f aca="true" t="shared" si="1" ref="C19:H19">SUM(C17:C18)</f>
        <v>439083</v>
      </c>
      <c r="D19" s="420">
        <f t="shared" si="1"/>
        <v>500506.1</v>
      </c>
      <c r="E19" s="420">
        <f t="shared" si="1"/>
        <v>466008</v>
      </c>
      <c r="F19" s="420">
        <f t="shared" si="1"/>
        <v>455525.1000000001</v>
      </c>
      <c r="G19" s="420">
        <f t="shared" si="1"/>
        <v>-44980.999999999935</v>
      </c>
      <c r="H19" s="420">
        <f t="shared" si="1"/>
        <v>-10482.899999999929</v>
      </c>
      <c r="I19" s="428">
        <f>(F19/D19)*100</f>
        <v>91.0128967459138</v>
      </c>
      <c r="J19" s="403"/>
      <c r="K19" s="403"/>
      <c r="L19" s="403"/>
      <c r="M19" s="403"/>
      <c r="N19" s="403"/>
      <c r="O19" s="403"/>
      <c r="P19" s="403"/>
      <c r="Q19" s="403"/>
      <c r="R19" s="403"/>
      <c r="S19" s="403"/>
      <c r="T19" s="403"/>
      <c r="U19" s="403"/>
      <c r="V19" s="403"/>
      <c r="W19" s="403"/>
      <c r="X19" s="403"/>
      <c r="Y19" s="403"/>
      <c r="Z19" s="403"/>
      <c r="AA19" s="403"/>
      <c r="AB19" s="403"/>
      <c r="AC19" s="403"/>
      <c r="AD19" s="403"/>
      <c r="AE19" s="403"/>
      <c r="AF19" s="403"/>
      <c r="AG19" s="403"/>
      <c r="AH19" s="403"/>
      <c r="AI19" s="403"/>
      <c r="AJ19" s="403"/>
      <c r="AK19" s="403"/>
      <c r="AL19" s="403"/>
      <c r="AM19" s="403"/>
      <c r="AN19" s="403"/>
      <c r="AO19" s="403"/>
      <c r="AP19" s="403"/>
      <c r="AQ19" s="403"/>
      <c r="AR19" s="403"/>
      <c r="AS19" s="403"/>
      <c r="AT19" s="403"/>
      <c r="AU19" s="403"/>
      <c r="AV19" s="403"/>
      <c r="AW19" s="403"/>
      <c r="AX19" s="403"/>
      <c r="AY19" s="403"/>
      <c r="AZ19" s="403"/>
      <c r="BA19" s="403"/>
      <c r="BB19" s="403"/>
      <c r="BC19" s="403"/>
      <c r="BD19" s="403"/>
      <c r="BE19" s="403"/>
      <c r="BF19" s="403"/>
      <c r="BG19" s="403"/>
      <c r="BH19" s="403"/>
      <c r="BI19" s="403"/>
      <c r="BJ19" s="403"/>
      <c r="BK19" s="403"/>
      <c r="BL19" s="403"/>
      <c r="BM19" s="403"/>
      <c r="BN19" s="403"/>
      <c r="BO19" s="403"/>
      <c r="BP19" s="403"/>
      <c r="BQ19" s="403"/>
      <c r="BR19" s="403"/>
      <c r="BS19" s="403"/>
      <c r="BT19" s="403"/>
      <c r="BU19" s="403"/>
      <c r="BV19" s="403"/>
      <c r="BW19" s="403"/>
      <c r="BX19" s="403"/>
      <c r="BY19" s="403"/>
      <c r="BZ19" s="403"/>
      <c r="CA19" s="403"/>
      <c r="CB19" s="403"/>
      <c r="CC19" s="403"/>
      <c r="CD19" s="403"/>
      <c r="CE19" s="403"/>
      <c r="CF19" s="403"/>
      <c r="CG19" s="403"/>
      <c r="CH19" s="403"/>
      <c r="CI19" s="403"/>
      <c r="CJ19" s="403"/>
      <c r="CK19" s="403"/>
      <c r="CL19" s="403"/>
      <c r="CM19" s="403"/>
      <c r="CN19" s="403"/>
      <c r="CO19" s="403"/>
      <c r="CP19" s="403"/>
      <c r="CQ19" s="403"/>
      <c r="CR19" s="403"/>
      <c r="CS19" s="403"/>
      <c r="CT19" s="403"/>
      <c r="CU19" s="403"/>
      <c r="CV19" s="403"/>
      <c r="CW19" s="403"/>
      <c r="CX19" s="403"/>
      <c r="CY19" s="403"/>
      <c r="CZ19" s="403"/>
      <c r="DA19" s="403"/>
      <c r="DB19" s="403"/>
      <c r="DC19" s="403"/>
      <c r="DD19" s="403"/>
      <c r="DE19" s="403"/>
      <c r="DF19" s="403"/>
      <c r="DG19" s="403"/>
      <c r="DH19" s="403"/>
      <c r="DI19" s="403"/>
      <c r="DJ19" s="403"/>
      <c r="DK19" s="403"/>
      <c r="DL19" s="403"/>
      <c r="DM19" s="403"/>
      <c r="DN19" s="403"/>
      <c r="DO19" s="403"/>
      <c r="DP19" s="403"/>
      <c r="DQ19" s="403"/>
      <c r="DR19" s="403"/>
      <c r="DS19" s="403"/>
      <c r="DT19" s="403"/>
      <c r="DU19" s="403"/>
      <c r="DV19" s="403"/>
      <c r="DW19" s="403"/>
      <c r="DX19" s="403"/>
      <c r="DY19" s="403"/>
      <c r="DZ19" s="403"/>
      <c r="EA19" s="403"/>
      <c r="EB19" s="403"/>
      <c r="EC19" s="403"/>
      <c r="ED19" s="403"/>
      <c r="EE19" s="403"/>
      <c r="EF19" s="403"/>
      <c r="EG19" s="403"/>
      <c r="EH19" s="403"/>
      <c r="EI19" s="403"/>
      <c r="EJ19" s="403"/>
      <c r="EK19" s="403"/>
      <c r="EL19" s="403"/>
      <c r="EM19" s="403"/>
      <c r="EN19" s="403"/>
      <c r="EO19" s="403"/>
      <c r="EP19" s="403"/>
      <c r="EQ19" s="403"/>
      <c r="ER19" s="403"/>
      <c r="ES19" s="403"/>
      <c r="ET19" s="403"/>
      <c r="EU19" s="403"/>
      <c r="EV19" s="403"/>
      <c r="EW19" s="403"/>
      <c r="EX19" s="403"/>
      <c r="EY19" s="403"/>
      <c r="EZ19" s="403"/>
      <c r="FA19" s="403"/>
      <c r="FB19" s="403"/>
      <c r="FC19" s="403"/>
      <c r="FD19" s="403"/>
      <c r="FE19" s="403"/>
      <c r="FF19" s="403"/>
      <c r="FG19" s="403"/>
      <c r="FH19" s="403"/>
      <c r="FI19" s="403"/>
      <c r="FJ19" s="403"/>
      <c r="FK19" s="403"/>
      <c r="FL19" s="403"/>
      <c r="FM19" s="403"/>
      <c r="FN19" s="403"/>
      <c r="FO19" s="403"/>
      <c r="FP19" s="403"/>
      <c r="FQ19" s="403"/>
      <c r="FR19" s="403"/>
      <c r="FS19" s="403"/>
      <c r="FT19" s="403"/>
      <c r="FU19" s="403"/>
      <c r="FV19" s="403"/>
      <c r="FW19" s="403"/>
      <c r="FX19" s="403"/>
      <c r="FY19" s="403"/>
      <c r="FZ19" s="403"/>
      <c r="GA19" s="403"/>
      <c r="GB19" s="403"/>
      <c r="GC19" s="403"/>
      <c r="GD19" s="403"/>
      <c r="GE19" s="403"/>
      <c r="GF19" s="403"/>
      <c r="GG19" s="403"/>
      <c r="GH19" s="403"/>
      <c r="GI19" s="403"/>
      <c r="GJ19" s="403"/>
      <c r="GK19" s="403"/>
      <c r="GL19" s="403"/>
    </row>
    <row r="20" spans="2:194" ht="16.5" thickTop="1">
      <c r="B20" s="413"/>
      <c r="C20" s="424"/>
      <c r="D20" s="424"/>
      <c r="E20" s="424"/>
      <c r="F20" s="424"/>
      <c r="G20" s="424"/>
      <c r="H20" s="424"/>
      <c r="I20" s="426"/>
      <c r="J20" s="403"/>
      <c r="K20" s="403"/>
      <c r="L20" s="403"/>
      <c r="M20" s="403"/>
      <c r="N20" s="403"/>
      <c r="O20" s="403"/>
      <c r="P20" s="403"/>
      <c r="Q20" s="403"/>
      <c r="R20" s="403"/>
      <c r="S20" s="403"/>
      <c r="T20" s="403"/>
      <c r="U20" s="403"/>
      <c r="V20" s="403"/>
      <c r="W20" s="403"/>
      <c r="X20" s="403"/>
      <c r="Y20" s="403"/>
      <c r="Z20" s="403"/>
      <c r="AA20" s="403"/>
      <c r="AB20" s="403"/>
      <c r="AC20" s="403"/>
      <c r="AD20" s="403"/>
      <c r="AE20" s="403"/>
      <c r="AF20" s="403"/>
      <c r="AG20" s="403"/>
      <c r="AH20" s="403"/>
      <c r="AI20" s="403"/>
      <c r="AJ20" s="403"/>
      <c r="AK20" s="403"/>
      <c r="AL20" s="403"/>
      <c r="AM20" s="403"/>
      <c r="AN20" s="403"/>
      <c r="AO20" s="403"/>
      <c r="AP20" s="403"/>
      <c r="AQ20" s="403"/>
      <c r="AR20" s="403"/>
      <c r="AS20" s="403"/>
      <c r="AT20" s="403"/>
      <c r="AU20" s="403"/>
      <c r="AV20" s="403"/>
      <c r="AW20" s="403"/>
      <c r="AX20" s="403"/>
      <c r="AY20" s="403"/>
      <c r="AZ20" s="403"/>
      <c r="BA20" s="403"/>
      <c r="BB20" s="403"/>
      <c r="BC20" s="403"/>
      <c r="BD20" s="403"/>
      <c r="BE20" s="403"/>
      <c r="BF20" s="403"/>
      <c r="BG20" s="403"/>
      <c r="BH20" s="403"/>
      <c r="BI20" s="403"/>
      <c r="BJ20" s="403"/>
      <c r="BK20" s="403"/>
      <c r="BL20" s="403"/>
      <c r="BM20" s="403"/>
      <c r="BN20" s="403"/>
      <c r="BO20" s="403"/>
      <c r="BP20" s="403"/>
      <c r="BQ20" s="403"/>
      <c r="BR20" s="403"/>
      <c r="BS20" s="403"/>
      <c r="BT20" s="403"/>
      <c r="BU20" s="403"/>
      <c r="BV20" s="403"/>
      <c r="BW20" s="403"/>
      <c r="BX20" s="403"/>
      <c r="BY20" s="403"/>
      <c r="BZ20" s="403"/>
      <c r="CA20" s="403"/>
      <c r="CB20" s="403"/>
      <c r="CC20" s="403"/>
      <c r="CD20" s="403"/>
      <c r="CE20" s="403"/>
      <c r="CF20" s="403"/>
      <c r="CG20" s="403"/>
      <c r="CH20" s="403"/>
      <c r="CI20" s="403"/>
      <c r="CJ20" s="403"/>
      <c r="CK20" s="403"/>
      <c r="CL20" s="403"/>
      <c r="CM20" s="403"/>
      <c r="CN20" s="403"/>
      <c r="CO20" s="403"/>
      <c r="CP20" s="403"/>
      <c r="CQ20" s="403"/>
      <c r="CR20" s="403"/>
      <c r="CS20" s="403"/>
      <c r="CT20" s="403"/>
      <c r="CU20" s="403"/>
      <c r="CV20" s="403"/>
      <c r="CW20" s="403"/>
      <c r="CX20" s="403"/>
      <c r="CY20" s="403"/>
      <c r="CZ20" s="403"/>
      <c r="DA20" s="403"/>
      <c r="DB20" s="403"/>
      <c r="DC20" s="403"/>
      <c r="DD20" s="403"/>
      <c r="DE20" s="403"/>
      <c r="DF20" s="403"/>
      <c r="DG20" s="403"/>
      <c r="DH20" s="403"/>
      <c r="DI20" s="403"/>
      <c r="DJ20" s="403"/>
      <c r="DK20" s="403"/>
      <c r="DL20" s="403"/>
      <c r="DM20" s="403"/>
      <c r="DN20" s="403"/>
      <c r="DO20" s="403"/>
      <c r="DP20" s="403"/>
      <c r="DQ20" s="403"/>
      <c r="DR20" s="403"/>
      <c r="DS20" s="403"/>
      <c r="DT20" s="403"/>
      <c r="DU20" s="403"/>
      <c r="DV20" s="403"/>
      <c r="DW20" s="403"/>
      <c r="DX20" s="403"/>
      <c r="DY20" s="403"/>
      <c r="DZ20" s="403"/>
      <c r="EA20" s="403"/>
      <c r="EB20" s="403"/>
      <c r="EC20" s="403"/>
      <c r="ED20" s="403"/>
      <c r="EE20" s="403"/>
      <c r="EF20" s="403"/>
      <c r="EG20" s="403"/>
      <c r="EH20" s="403"/>
      <c r="EI20" s="403"/>
      <c r="EJ20" s="403"/>
      <c r="EK20" s="403"/>
      <c r="EL20" s="403"/>
      <c r="EM20" s="403"/>
      <c r="EN20" s="403"/>
      <c r="EO20" s="403"/>
      <c r="EP20" s="403"/>
      <c r="EQ20" s="403"/>
      <c r="ER20" s="403"/>
      <c r="ES20" s="403"/>
      <c r="ET20" s="403"/>
      <c r="EU20" s="403"/>
      <c r="EV20" s="403"/>
      <c r="EW20" s="403"/>
      <c r="EX20" s="403"/>
      <c r="EY20" s="403"/>
      <c r="EZ20" s="403"/>
      <c r="FA20" s="403"/>
      <c r="FB20" s="403"/>
      <c r="FC20" s="403"/>
      <c r="FD20" s="403"/>
      <c r="FE20" s="403"/>
      <c r="FF20" s="403"/>
      <c r="FG20" s="403"/>
      <c r="FH20" s="403"/>
      <c r="FI20" s="403"/>
      <c r="FJ20" s="403"/>
      <c r="FK20" s="403"/>
      <c r="FL20" s="403"/>
      <c r="FM20" s="403"/>
      <c r="FN20" s="403"/>
      <c r="FO20" s="403"/>
      <c r="FP20" s="403"/>
      <c r="FQ20" s="403"/>
      <c r="FR20" s="403"/>
      <c r="FS20" s="403"/>
      <c r="FT20" s="403"/>
      <c r="FU20" s="403"/>
      <c r="FV20" s="403"/>
      <c r="FW20" s="403"/>
      <c r="FX20" s="403"/>
      <c r="FY20" s="403"/>
      <c r="FZ20" s="403"/>
      <c r="GA20" s="403"/>
      <c r="GB20" s="403"/>
      <c r="GC20" s="403"/>
      <c r="GD20" s="403"/>
      <c r="GE20" s="403"/>
      <c r="GF20" s="403"/>
      <c r="GG20" s="403"/>
      <c r="GH20" s="403"/>
      <c r="GI20" s="403"/>
      <c r="GJ20" s="403"/>
      <c r="GK20" s="403"/>
      <c r="GL20" s="403"/>
    </row>
    <row r="21" spans="2:194" ht="15.75">
      <c r="B21" s="293" t="s">
        <v>20</v>
      </c>
      <c r="C21" s="421"/>
      <c r="D21" s="421"/>
      <c r="E21" s="421"/>
      <c r="F21" s="421"/>
      <c r="G21" s="421"/>
      <c r="H21" s="421"/>
      <c r="I21" s="429"/>
      <c r="J21" s="403"/>
      <c r="K21" s="403"/>
      <c r="L21" s="403"/>
      <c r="M21" s="403"/>
      <c r="N21" s="403"/>
      <c r="O21" s="403"/>
      <c r="P21" s="403"/>
      <c r="Q21" s="403"/>
      <c r="R21" s="403"/>
      <c r="S21" s="403"/>
      <c r="T21" s="403"/>
      <c r="U21" s="403"/>
      <c r="V21" s="403"/>
      <c r="W21" s="403"/>
      <c r="X21" s="403"/>
      <c r="Y21" s="403"/>
      <c r="Z21" s="403"/>
      <c r="AA21" s="403"/>
      <c r="AB21" s="403"/>
      <c r="AC21" s="403"/>
      <c r="AD21" s="403"/>
      <c r="AE21" s="403"/>
      <c r="AF21" s="403"/>
      <c r="AG21" s="403"/>
      <c r="AH21" s="403"/>
      <c r="AI21" s="403"/>
      <c r="AJ21" s="403"/>
      <c r="AK21" s="403"/>
      <c r="AL21" s="403"/>
      <c r="AM21" s="403"/>
      <c r="AN21" s="403"/>
      <c r="AO21" s="403"/>
      <c r="AP21" s="403"/>
      <c r="AQ21" s="403"/>
      <c r="AR21" s="403"/>
      <c r="AS21" s="403"/>
      <c r="AT21" s="403"/>
      <c r="AU21" s="403"/>
      <c r="AV21" s="403"/>
      <c r="AW21" s="403"/>
      <c r="AX21" s="403"/>
      <c r="AY21" s="403"/>
      <c r="AZ21" s="403"/>
      <c r="BA21" s="403"/>
      <c r="BB21" s="403"/>
      <c r="BC21" s="403"/>
      <c r="BD21" s="403"/>
      <c r="BE21" s="403"/>
      <c r="BF21" s="403"/>
      <c r="BG21" s="403"/>
      <c r="BH21" s="403"/>
      <c r="BI21" s="403"/>
      <c r="BJ21" s="403"/>
      <c r="BK21" s="403"/>
      <c r="BL21" s="403"/>
      <c r="BM21" s="403"/>
      <c r="BN21" s="403"/>
      <c r="BO21" s="403"/>
      <c r="BP21" s="403"/>
      <c r="BQ21" s="403"/>
      <c r="BR21" s="403"/>
      <c r="BS21" s="403"/>
      <c r="BT21" s="403"/>
      <c r="BU21" s="403"/>
      <c r="BV21" s="403"/>
      <c r="BW21" s="403"/>
      <c r="BX21" s="403"/>
      <c r="BY21" s="403"/>
      <c r="BZ21" s="403"/>
      <c r="CA21" s="403"/>
      <c r="CB21" s="403"/>
      <c r="CC21" s="403"/>
      <c r="CD21" s="403"/>
      <c r="CE21" s="403"/>
      <c r="CF21" s="403"/>
      <c r="CG21" s="403"/>
      <c r="CH21" s="403"/>
      <c r="CI21" s="403"/>
      <c r="CJ21" s="403"/>
      <c r="CK21" s="403"/>
      <c r="CL21" s="403"/>
      <c r="CM21" s="403"/>
      <c r="CN21" s="403"/>
      <c r="CO21" s="403"/>
      <c r="CP21" s="403"/>
      <c r="CQ21" s="403"/>
      <c r="CR21" s="403"/>
      <c r="CS21" s="403"/>
      <c r="CT21" s="403"/>
      <c r="CU21" s="403"/>
      <c r="CV21" s="403"/>
      <c r="CW21" s="403"/>
      <c r="CX21" s="403"/>
      <c r="CY21" s="403"/>
      <c r="CZ21" s="403"/>
      <c r="DA21" s="403"/>
      <c r="DB21" s="403"/>
      <c r="DC21" s="403"/>
      <c r="DD21" s="403"/>
      <c r="DE21" s="403"/>
      <c r="DF21" s="403"/>
      <c r="DG21" s="403"/>
      <c r="DH21" s="403"/>
      <c r="DI21" s="403"/>
      <c r="DJ21" s="403"/>
      <c r="DK21" s="403"/>
      <c r="DL21" s="403"/>
      <c r="DM21" s="403"/>
      <c r="DN21" s="403"/>
      <c r="DO21" s="403"/>
      <c r="DP21" s="403"/>
      <c r="DQ21" s="403"/>
      <c r="DR21" s="403"/>
      <c r="DS21" s="403"/>
      <c r="DT21" s="403"/>
      <c r="DU21" s="403"/>
      <c r="DV21" s="403"/>
      <c r="DW21" s="403"/>
      <c r="DX21" s="403"/>
      <c r="DY21" s="403"/>
      <c r="DZ21" s="403"/>
      <c r="EA21" s="403"/>
      <c r="EB21" s="403"/>
      <c r="EC21" s="403"/>
      <c r="ED21" s="403"/>
      <c r="EE21" s="403"/>
      <c r="EF21" s="403"/>
      <c r="EG21" s="403"/>
      <c r="EH21" s="403"/>
      <c r="EI21" s="403"/>
      <c r="EJ21" s="403"/>
      <c r="EK21" s="403"/>
      <c r="EL21" s="403"/>
      <c r="EM21" s="403"/>
      <c r="EN21" s="403"/>
      <c r="EO21" s="403"/>
      <c r="EP21" s="403"/>
      <c r="EQ21" s="403"/>
      <c r="ER21" s="403"/>
      <c r="ES21" s="403"/>
      <c r="ET21" s="403"/>
      <c r="EU21" s="403"/>
      <c r="EV21" s="403"/>
      <c r="EW21" s="403"/>
      <c r="EX21" s="403"/>
      <c r="EY21" s="403"/>
      <c r="EZ21" s="403"/>
      <c r="FA21" s="403"/>
      <c r="FB21" s="403"/>
      <c r="FC21" s="403"/>
      <c r="FD21" s="403"/>
      <c r="FE21" s="403"/>
      <c r="FF21" s="403"/>
      <c r="FG21" s="403"/>
      <c r="FH21" s="403"/>
      <c r="FI21" s="403"/>
      <c r="FJ21" s="403"/>
      <c r="FK21" s="403"/>
      <c r="FL21" s="403"/>
      <c r="FM21" s="403"/>
      <c r="FN21" s="403"/>
      <c r="FO21" s="403"/>
      <c r="FP21" s="403"/>
      <c r="FQ21" s="403"/>
      <c r="FR21" s="403"/>
      <c r="FS21" s="403"/>
      <c r="FT21" s="403"/>
      <c r="FU21" s="403"/>
      <c r="FV21" s="403"/>
      <c r="FW21" s="403"/>
      <c r="FX21" s="403"/>
      <c r="FY21" s="403"/>
      <c r="FZ21" s="403"/>
      <c r="GA21" s="403"/>
      <c r="GB21" s="403"/>
      <c r="GC21" s="403"/>
      <c r="GD21" s="403"/>
      <c r="GE21" s="403"/>
      <c r="GF21" s="403"/>
      <c r="GG21" s="403"/>
      <c r="GH21" s="403"/>
      <c r="GI21" s="403"/>
      <c r="GJ21" s="403"/>
      <c r="GK21" s="403"/>
      <c r="GL21" s="403"/>
    </row>
    <row r="22" spans="2:9" ht="21.75" customHeight="1">
      <c r="B22" s="293" t="s">
        <v>21</v>
      </c>
      <c r="C22" s="425"/>
      <c r="D22" s="425"/>
      <c r="E22" s="425">
        <v>34452</v>
      </c>
      <c r="F22" s="425">
        <v>57452.7</v>
      </c>
      <c r="G22" s="425">
        <v>73668.6</v>
      </c>
      <c r="H22" s="425">
        <v>23000.7</v>
      </c>
      <c r="I22" s="430" t="s">
        <v>672</v>
      </c>
    </row>
    <row r="23" spans="2:9" ht="24" customHeight="1" thickBot="1">
      <c r="B23" s="414" t="s">
        <v>22</v>
      </c>
      <c r="C23" s="431">
        <v>0</v>
      </c>
      <c r="D23" s="431">
        <v>16216</v>
      </c>
      <c r="E23" s="417"/>
      <c r="F23" s="417"/>
      <c r="G23" s="417"/>
      <c r="H23" s="417"/>
      <c r="I23" s="415"/>
    </row>
    <row r="25" ht="16.5" customHeight="1"/>
    <row r="26" ht="12.75">
      <c r="B26" s="18"/>
    </row>
    <row r="27" spans="2:8" ht="12.75">
      <c r="B27" s="18"/>
      <c r="C27" s="18"/>
      <c r="D27" s="18"/>
      <c r="E27" s="18"/>
      <c r="F27" s="18"/>
      <c r="G27" s="18"/>
      <c r="H27" s="18"/>
    </row>
    <row r="28" spans="2:8" ht="15">
      <c r="B28" s="18"/>
      <c r="C28" s="416" t="s">
        <v>673</v>
      </c>
      <c r="D28" s="416"/>
      <c r="E28" s="416"/>
      <c r="F28" s="416"/>
      <c r="G28" s="416"/>
      <c r="H28" s="416"/>
    </row>
  </sheetData>
  <sheetProtection/>
  <mergeCells count="1">
    <mergeCell ref="A6:F6"/>
  </mergeCells>
  <printOptions/>
  <pageMargins left="0.5905511811023623" right="0.7086614173228347" top="0.7874015748031497" bottom="0.7874015748031497" header="0.31496062992125984" footer="0.31496062992125984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65"/>
  <sheetViews>
    <sheetView zoomScale="90" zoomScaleNormal="90" zoomScalePageLayoutView="0" workbookViewId="0" topLeftCell="A1">
      <selection activeCell="D345" sqref="D345"/>
    </sheetView>
  </sheetViews>
  <sheetFormatPr defaultColWidth="9.140625" defaultRowHeight="12.75"/>
  <cols>
    <col min="1" max="1" width="7.57421875" style="18" customWidth="1"/>
    <col min="2" max="3" width="10.28125" style="18" customWidth="1"/>
    <col min="4" max="4" width="76.8515625" style="18" customWidth="1"/>
    <col min="5" max="5" width="16.7109375" style="35" customWidth="1"/>
    <col min="6" max="7" width="16.7109375" style="249" customWidth="1"/>
    <col min="8" max="8" width="11.421875" style="329" customWidth="1"/>
    <col min="9" max="9" width="9.140625" style="18" customWidth="1"/>
    <col min="10" max="10" width="24.8515625" style="18" customWidth="1"/>
    <col min="11" max="16384" width="9.140625" style="18" customWidth="1"/>
  </cols>
  <sheetData>
    <row r="1" spans="1:8" ht="21.75" customHeight="1">
      <c r="A1" s="385" t="s">
        <v>25</v>
      </c>
      <c r="B1" s="382"/>
      <c r="C1" s="382"/>
      <c r="D1" s="16"/>
      <c r="E1" s="17"/>
      <c r="F1" s="208"/>
      <c r="G1" s="209"/>
      <c r="H1" s="301"/>
    </row>
    <row r="2" spans="1:8" ht="12.75" customHeight="1">
      <c r="A2" s="19"/>
      <c r="B2" s="20"/>
      <c r="C2" s="19"/>
      <c r="D2" s="21"/>
      <c r="E2" s="17"/>
      <c r="F2" s="208"/>
      <c r="G2" s="208"/>
      <c r="H2" s="302"/>
    </row>
    <row r="3" spans="1:8" s="20" customFormat="1" ht="24" customHeight="1">
      <c r="A3" s="386" t="s">
        <v>26</v>
      </c>
      <c r="B3" s="386"/>
      <c r="C3" s="386"/>
      <c r="D3" s="382"/>
      <c r="E3" s="382"/>
      <c r="F3" s="210"/>
      <c r="G3" s="210"/>
      <c r="H3" s="303"/>
    </row>
    <row r="4" spans="1:8" s="20" customFormat="1" ht="15" customHeight="1" thickBot="1">
      <c r="A4" s="22"/>
      <c r="B4" s="22"/>
      <c r="C4" s="22"/>
      <c r="D4" s="22"/>
      <c r="E4" s="23"/>
      <c r="F4" s="211"/>
      <c r="G4" s="212" t="s">
        <v>27</v>
      </c>
      <c r="H4" s="304"/>
    </row>
    <row r="5" spans="1:8" ht="15.75">
      <c r="A5" s="24" t="s">
        <v>28</v>
      </c>
      <c r="B5" s="24" t="s">
        <v>29</v>
      </c>
      <c r="C5" s="24" t="s">
        <v>30</v>
      </c>
      <c r="D5" s="25" t="s">
        <v>31</v>
      </c>
      <c r="E5" s="26" t="s">
        <v>32</v>
      </c>
      <c r="F5" s="213" t="s">
        <v>32</v>
      </c>
      <c r="G5" s="213" t="s">
        <v>8</v>
      </c>
      <c r="H5" s="305" t="s">
        <v>33</v>
      </c>
    </row>
    <row r="6" spans="1:8" ht="15.75" customHeight="1" thickBot="1">
      <c r="A6" s="27"/>
      <c r="B6" s="27"/>
      <c r="C6" s="27"/>
      <c r="D6" s="28"/>
      <c r="E6" s="29" t="s">
        <v>34</v>
      </c>
      <c r="F6" s="214" t="s">
        <v>35</v>
      </c>
      <c r="G6" s="215" t="s">
        <v>36</v>
      </c>
      <c r="H6" s="306" t="s">
        <v>11</v>
      </c>
    </row>
    <row r="7" spans="1:8" ht="16.5" customHeight="1" thickTop="1">
      <c r="A7" s="30">
        <v>10</v>
      </c>
      <c r="B7" s="30"/>
      <c r="C7" s="30"/>
      <c r="D7" s="31" t="s">
        <v>37</v>
      </c>
      <c r="E7" s="32"/>
      <c r="F7" s="216"/>
      <c r="G7" s="216"/>
      <c r="H7" s="307"/>
    </row>
    <row r="8" spans="1:8" ht="15" customHeight="1">
      <c r="A8" s="30"/>
      <c r="B8" s="30"/>
      <c r="C8" s="30"/>
      <c r="D8" s="31"/>
      <c r="E8" s="32"/>
      <c r="F8" s="216"/>
      <c r="G8" s="216"/>
      <c r="H8" s="307"/>
    </row>
    <row r="9" spans="1:9" ht="15">
      <c r="A9" s="33"/>
      <c r="B9" s="33"/>
      <c r="C9" s="33">
        <v>1361</v>
      </c>
      <c r="D9" s="33" t="s">
        <v>38</v>
      </c>
      <c r="E9" s="34">
        <v>5</v>
      </c>
      <c r="F9" s="217">
        <v>4</v>
      </c>
      <c r="G9" s="217">
        <v>4.5</v>
      </c>
      <c r="H9" s="308">
        <f aca="true" t="shared" si="0" ref="H9:H51">(G9/F9)*100</f>
        <v>112.5</v>
      </c>
      <c r="I9" s="35"/>
    </row>
    <row r="10" spans="1:8" ht="15" hidden="1">
      <c r="A10" s="36"/>
      <c r="B10" s="33"/>
      <c r="C10" s="33">
        <v>2459</v>
      </c>
      <c r="D10" s="33" t="s">
        <v>39</v>
      </c>
      <c r="E10" s="37">
        <v>0</v>
      </c>
      <c r="F10" s="217"/>
      <c r="G10" s="217"/>
      <c r="H10" s="308" t="e">
        <f t="shared" si="0"/>
        <v>#DIV/0!</v>
      </c>
    </row>
    <row r="11" spans="1:8" ht="15">
      <c r="A11" s="38">
        <v>34053</v>
      </c>
      <c r="B11" s="38"/>
      <c r="C11" s="38">
        <v>4116</v>
      </c>
      <c r="D11" s="33" t="s">
        <v>40</v>
      </c>
      <c r="E11" s="39">
        <v>0</v>
      </c>
      <c r="F11" s="218">
        <v>93</v>
      </c>
      <c r="G11" s="218">
        <v>93</v>
      </c>
      <c r="H11" s="308">
        <f t="shared" si="0"/>
        <v>100</v>
      </c>
    </row>
    <row r="12" spans="1:8" ht="15">
      <c r="A12" s="38">
        <v>34070</v>
      </c>
      <c r="B12" s="38"/>
      <c r="C12" s="38">
        <v>4116</v>
      </c>
      <c r="D12" s="33" t="s">
        <v>41</v>
      </c>
      <c r="E12" s="39">
        <v>0</v>
      </c>
      <c r="F12" s="218">
        <v>10</v>
      </c>
      <c r="G12" s="218">
        <v>10</v>
      </c>
      <c r="H12" s="308">
        <f t="shared" si="0"/>
        <v>100</v>
      </c>
    </row>
    <row r="13" spans="1:8" ht="15" hidden="1">
      <c r="A13" s="38">
        <v>33123</v>
      </c>
      <c r="B13" s="38"/>
      <c r="C13" s="38">
        <v>4116</v>
      </c>
      <c r="D13" s="33" t="s">
        <v>42</v>
      </c>
      <c r="E13" s="34">
        <v>0</v>
      </c>
      <c r="F13" s="217">
        <v>0</v>
      </c>
      <c r="G13" s="217"/>
      <c r="H13" s="308" t="e">
        <f t="shared" si="0"/>
        <v>#DIV/0!</v>
      </c>
    </row>
    <row r="14" spans="1:8" ht="15" hidden="1">
      <c r="A14" s="38">
        <v>339</v>
      </c>
      <c r="B14" s="38"/>
      <c r="C14" s="38">
        <v>4122</v>
      </c>
      <c r="D14" s="38" t="s">
        <v>43</v>
      </c>
      <c r="E14" s="40">
        <v>0</v>
      </c>
      <c r="F14" s="219"/>
      <c r="G14" s="218"/>
      <c r="H14" s="308" t="e">
        <f t="shared" si="0"/>
        <v>#DIV/0!</v>
      </c>
    </row>
    <row r="15" spans="1:9" ht="15" hidden="1">
      <c r="A15" s="38">
        <v>341</v>
      </c>
      <c r="B15" s="38"/>
      <c r="C15" s="38">
        <v>4122</v>
      </c>
      <c r="D15" s="38" t="s">
        <v>44</v>
      </c>
      <c r="E15" s="40">
        <v>0</v>
      </c>
      <c r="F15" s="219"/>
      <c r="G15" s="218"/>
      <c r="H15" s="308" t="e">
        <f t="shared" si="0"/>
        <v>#DIV/0!</v>
      </c>
      <c r="I15" s="35"/>
    </row>
    <row r="16" spans="1:8" ht="15" hidden="1">
      <c r="A16" s="38">
        <v>359</v>
      </c>
      <c r="B16" s="38"/>
      <c r="C16" s="38">
        <v>4122</v>
      </c>
      <c r="D16" s="38" t="s">
        <v>45</v>
      </c>
      <c r="E16" s="40">
        <v>0</v>
      </c>
      <c r="F16" s="219"/>
      <c r="G16" s="218"/>
      <c r="H16" s="308" t="e">
        <f t="shared" si="0"/>
        <v>#DIV/0!</v>
      </c>
    </row>
    <row r="17" spans="1:8" ht="15" customHeight="1" hidden="1">
      <c r="A17" s="33">
        <v>214</v>
      </c>
      <c r="B17" s="33"/>
      <c r="C17" s="33">
        <v>4122</v>
      </c>
      <c r="D17" s="38" t="s">
        <v>46</v>
      </c>
      <c r="E17" s="34">
        <v>0</v>
      </c>
      <c r="F17" s="217"/>
      <c r="G17" s="217"/>
      <c r="H17" s="308" t="e">
        <f t="shared" si="0"/>
        <v>#DIV/0!</v>
      </c>
    </row>
    <row r="18" spans="1:8" ht="15" hidden="1">
      <c r="A18" s="38">
        <v>33030</v>
      </c>
      <c r="B18" s="38"/>
      <c r="C18" s="38">
        <v>4122</v>
      </c>
      <c r="D18" s="38" t="s">
        <v>47</v>
      </c>
      <c r="E18" s="40">
        <v>0</v>
      </c>
      <c r="F18" s="219">
        <v>0</v>
      </c>
      <c r="G18" s="218"/>
      <c r="H18" s="308" t="e">
        <f t="shared" si="0"/>
        <v>#DIV/0!</v>
      </c>
    </row>
    <row r="19" spans="1:8" ht="15" hidden="1">
      <c r="A19" s="38">
        <v>33926</v>
      </c>
      <c r="B19" s="38"/>
      <c r="C19" s="38">
        <v>4222</v>
      </c>
      <c r="D19" s="38" t="s">
        <v>48</v>
      </c>
      <c r="E19" s="40"/>
      <c r="F19" s="219"/>
      <c r="G19" s="218"/>
      <c r="H19" s="308" t="e">
        <f t="shared" si="0"/>
        <v>#DIV/0!</v>
      </c>
    </row>
    <row r="20" spans="1:8" ht="15">
      <c r="A20" s="38"/>
      <c r="B20" s="38">
        <v>2143</v>
      </c>
      <c r="C20" s="38">
        <v>2111</v>
      </c>
      <c r="D20" s="38" t="s">
        <v>49</v>
      </c>
      <c r="E20" s="39">
        <v>600</v>
      </c>
      <c r="F20" s="218">
        <v>354.2</v>
      </c>
      <c r="G20" s="218">
        <v>355.3</v>
      </c>
      <c r="H20" s="308">
        <f t="shared" si="0"/>
        <v>100.3105590062112</v>
      </c>
    </row>
    <row r="21" spans="1:8" ht="15">
      <c r="A21" s="38"/>
      <c r="B21" s="38">
        <v>2143</v>
      </c>
      <c r="C21" s="38">
        <v>2112</v>
      </c>
      <c r="D21" s="38" t="s">
        <v>50</v>
      </c>
      <c r="E21" s="39">
        <v>250</v>
      </c>
      <c r="F21" s="218">
        <v>70.5</v>
      </c>
      <c r="G21" s="218">
        <v>71.6</v>
      </c>
      <c r="H21" s="308">
        <f t="shared" si="0"/>
        <v>101.56028368794325</v>
      </c>
    </row>
    <row r="22" spans="1:8" ht="15" hidden="1">
      <c r="A22" s="38"/>
      <c r="B22" s="38">
        <v>2143</v>
      </c>
      <c r="C22" s="38">
        <v>2212</v>
      </c>
      <c r="D22" s="38" t="s">
        <v>51</v>
      </c>
      <c r="E22" s="39">
        <v>0</v>
      </c>
      <c r="F22" s="218">
        <v>0</v>
      </c>
      <c r="G22" s="218"/>
      <c r="H22" s="308" t="e">
        <f t="shared" si="0"/>
        <v>#DIV/0!</v>
      </c>
    </row>
    <row r="23" spans="1:8" ht="15" hidden="1">
      <c r="A23" s="38"/>
      <c r="B23" s="38">
        <v>2143</v>
      </c>
      <c r="C23" s="38">
        <v>2324</v>
      </c>
      <c r="D23" s="38" t="s">
        <v>52</v>
      </c>
      <c r="E23" s="39">
        <v>0</v>
      </c>
      <c r="F23" s="218">
        <v>0</v>
      </c>
      <c r="G23" s="218"/>
      <c r="H23" s="308" t="e">
        <f t="shared" si="0"/>
        <v>#DIV/0!</v>
      </c>
    </row>
    <row r="24" spans="1:8" ht="15" hidden="1">
      <c r="A24" s="38"/>
      <c r="B24" s="38">
        <v>2143</v>
      </c>
      <c r="C24" s="38">
        <v>2329</v>
      </c>
      <c r="D24" s="38" t="s">
        <v>53</v>
      </c>
      <c r="E24" s="39"/>
      <c r="F24" s="218"/>
      <c r="G24" s="218"/>
      <c r="H24" s="308" t="e">
        <f t="shared" si="0"/>
        <v>#DIV/0!</v>
      </c>
    </row>
    <row r="25" spans="1:8" ht="15">
      <c r="A25" s="38"/>
      <c r="B25" s="38">
        <v>3111</v>
      </c>
      <c r="C25" s="38">
        <v>2122</v>
      </c>
      <c r="D25" s="38" t="s">
        <v>54</v>
      </c>
      <c r="E25" s="39">
        <v>0</v>
      </c>
      <c r="F25" s="218">
        <v>0</v>
      </c>
      <c r="G25" s="218">
        <v>0</v>
      </c>
      <c r="H25" s="308" t="e">
        <f t="shared" si="0"/>
        <v>#DIV/0!</v>
      </c>
    </row>
    <row r="26" spans="1:8" ht="15">
      <c r="A26" s="38"/>
      <c r="B26" s="38">
        <v>3113</v>
      </c>
      <c r="C26" s="38">
        <v>2119</v>
      </c>
      <c r="D26" s="38" t="s">
        <v>55</v>
      </c>
      <c r="E26" s="39">
        <v>138</v>
      </c>
      <c r="F26" s="218">
        <v>138</v>
      </c>
      <c r="G26" s="218">
        <v>136.8</v>
      </c>
      <c r="H26" s="308">
        <f t="shared" si="0"/>
        <v>99.1304347826087</v>
      </c>
    </row>
    <row r="27" spans="1:8" ht="15" hidden="1">
      <c r="A27" s="38"/>
      <c r="B27" s="38">
        <v>3113</v>
      </c>
      <c r="C27" s="38">
        <v>2122</v>
      </c>
      <c r="D27" s="38" t="s">
        <v>56</v>
      </c>
      <c r="E27" s="39">
        <v>0</v>
      </c>
      <c r="F27" s="218">
        <v>0</v>
      </c>
      <c r="G27" s="218"/>
      <c r="H27" s="308" t="e">
        <f t="shared" si="0"/>
        <v>#DIV/0!</v>
      </c>
    </row>
    <row r="28" spans="1:8" ht="15" hidden="1">
      <c r="A28" s="38"/>
      <c r="B28" s="38">
        <v>3113</v>
      </c>
      <c r="C28" s="38">
        <v>2229</v>
      </c>
      <c r="D28" s="38" t="s">
        <v>57</v>
      </c>
      <c r="E28" s="39">
        <v>0</v>
      </c>
      <c r="F28" s="218"/>
      <c r="G28" s="218"/>
      <c r="H28" s="308" t="e">
        <f t="shared" si="0"/>
        <v>#DIV/0!</v>
      </c>
    </row>
    <row r="29" spans="1:9" ht="15">
      <c r="A29" s="38"/>
      <c r="B29" s="38">
        <v>3313</v>
      </c>
      <c r="C29" s="38">
        <v>2132</v>
      </c>
      <c r="D29" s="38" t="s">
        <v>58</v>
      </c>
      <c r="E29" s="39">
        <v>332</v>
      </c>
      <c r="F29" s="218">
        <v>94.8</v>
      </c>
      <c r="G29" s="218">
        <v>94.8</v>
      </c>
      <c r="H29" s="308">
        <f t="shared" si="0"/>
        <v>100</v>
      </c>
      <c r="I29" s="35"/>
    </row>
    <row r="30" spans="1:8" ht="15">
      <c r="A30" s="33"/>
      <c r="B30" s="33">
        <v>3313</v>
      </c>
      <c r="C30" s="33">
        <v>2133</v>
      </c>
      <c r="D30" s="33" t="s">
        <v>59</v>
      </c>
      <c r="E30" s="34">
        <v>18</v>
      </c>
      <c r="F30" s="217">
        <v>5.2</v>
      </c>
      <c r="G30" s="218">
        <v>5.2</v>
      </c>
      <c r="H30" s="308">
        <f t="shared" si="0"/>
        <v>100</v>
      </c>
    </row>
    <row r="31" spans="1:8" ht="15" hidden="1">
      <c r="A31" s="33"/>
      <c r="B31" s="33">
        <v>3313</v>
      </c>
      <c r="C31" s="33">
        <v>2324</v>
      </c>
      <c r="D31" s="33" t="s">
        <v>60</v>
      </c>
      <c r="E31" s="34">
        <v>0</v>
      </c>
      <c r="F31" s="217">
        <v>0</v>
      </c>
      <c r="G31" s="217"/>
      <c r="H31" s="308" t="e">
        <f t="shared" si="0"/>
        <v>#DIV/0!</v>
      </c>
    </row>
    <row r="32" spans="1:8" ht="15" hidden="1">
      <c r="A32" s="33"/>
      <c r="B32" s="33">
        <v>3392</v>
      </c>
      <c r="C32" s="33">
        <v>2329</v>
      </c>
      <c r="D32" s="33" t="s">
        <v>61</v>
      </c>
      <c r="E32" s="34"/>
      <c r="F32" s="217"/>
      <c r="G32" s="217"/>
      <c r="H32" s="308" t="e">
        <f t="shared" si="0"/>
        <v>#DIV/0!</v>
      </c>
    </row>
    <row r="33" spans="1:8" ht="15" hidden="1">
      <c r="A33" s="38"/>
      <c r="B33" s="38">
        <v>3314</v>
      </c>
      <c r="C33" s="38">
        <v>2229</v>
      </c>
      <c r="D33" s="38" t="s">
        <v>62</v>
      </c>
      <c r="E33" s="39"/>
      <c r="F33" s="218"/>
      <c r="G33" s="218"/>
      <c r="H33" s="308" t="e">
        <f t="shared" si="0"/>
        <v>#DIV/0!</v>
      </c>
    </row>
    <row r="34" spans="1:8" ht="15" hidden="1">
      <c r="A34" s="38"/>
      <c r="B34" s="38">
        <v>3315</v>
      </c>
      <c r="C34" s="38">
        <v>2322</v>
      </c>
      <c r="D34" s="38" t="s">
        <v>63</v>
      </c>
      <c r="E34" s="39"/>
      <c r="F34" s="218"/>
      <c r="G34" s="218"/>
      <c r="H34" s="308" t="e">
        <f t="shared" si="0"/>
        <v>#DIV/0!</v>
      </c>
    </row>
    <row r="35" spans="1:8" ht="15" hidden="1">
      <c r="A35" s="38"/>
      <c r="B35" s="38">
        <v>3319</v>
      </c>
      <c r="C35" s="38">
        <v>2324</v>
      </c>
      <c r="D35" s="38" t="s">
        <v>64</v>
      </c>
      <c r="E35" s="39">
        <v>0</v>
      </c>
      <c r="F35" s="218">
        <v>0</v>
      </c>
      <c r="G35" s="218"/>
      <c r="H35" s="308" t="e">
        <f t="shared" si="0"/>
        <v>#DIV/0!</v>
      </c>
    </row>
    <row r="36" spans="1:9" ht="15" customHeight="1" hidden="1">
      <c r="A36" s="33"/>
      <c r="B36" s="33">
        <v>3319</v>
      </c>
      <c r="C36" s="33">
        <v>2329</v>
      </c>
      <c r="D36" s="33" t="s">
        <v>65</v>
      </c>
      <c r="E36" s="34"/>
      <c r="F36" s="217"/>
      <c r="G36" s="217"/>
      <c r="H36" s="308" t="e">
        <f t="shared" si="0"/>
        <v>#DIV/0!</v>
      </c>
      <c r="I36" s="35"/>
    </row>
    <row r="37" spans="1:8" ht="15">
      <c r="A37" s="38"/>
      <c r="B37" s="38">
        <v>3326</v>
      </c>
      <c r="C37" s="38">
        <v>2212</v>
      </c>
      <c r="D37" s="38" t="s">
        <v>66</v>
      </c>
      <c r="E37" s="39">
        <v>30</v>
      </c>
      <c r="F37" s="218">
        <v>22</v>
      </c>
      <c r="G37" s="218">
        <v>54</v>
      </c>
      <c r="H37" s="308">
        <f t="shared" si="0"/>
        <v>245.45454545454547</v>
      </c>
    </row>
    <row r="38" spans="1:8" ht="15">
      <c r="A38" s="38"/>
      <c r="B38" s="38">
        <v>3326</v>
      </c>
      <c r="C38" s="38">
        <v>2324</v>
      </c>
      <c r="D38" s="38" t="s">
        <v>67</v>
      </c>
      <c r="E38" s="39">
        <v>2</v>
      </c>
      <c r="F38" s="218">
        <v>2</v>
      </c>
      <c r="G38" s="218">
        <v>3</v>
      </c>
      <c r="H38" s="308">
        <f t="shared" si="0"/>
        <v>150</v>
      </c>
    </row>
    <row r="39" spans="1:8" ht="15">
      <c r="A39" s="38"/>
      <c r="B39" s="38">
        <v>3399</v>
      </c>
      <c r="C39" s="38">
        <v>2111</v>
      </c>
      <c r="D39" s="38" t="s">
        <v>68</v>
      </c>
      <c r="E39" s="39">
        <v>200</v>
      </c>
      <c r="F39" s="218">
        <v>298</v>
      </c>
      <c r="G39" s="218">
        <v>298.4</v>
      </c>
      <c r="H39" s="308">
        <f t="shared" si="0"/>
        <v>100.13422818791946</v>
      </c>
    </row>
    <row r="40" spans="1:8" ht="15" hidden="1">
      <c r="A40" s="38"/>
      <c r="B40" s="38">
        <v>3399</v>
      </c>
      <c r="C40" s="38">
        <v>2112</v>
      </c>
      <c r="D40" s="38" t="s">
        <v>69</v>
      </c>
      <c r="E40" s="39">
        <v>0</v>
      </c>
      <c r="F40" s="218"/>
      <c r="G40" s="218"/>
      <c r="H40" s="308" t="e">
        <f t="shared" si="0"/>
        <v>#DIV/0!</v>
      </c>
    </row>
    <row r="41" spans="1:8" ht="15">
      <c r="A41" s="38"/>
      <c r="B41" s="38">
        <v>3399</v>
      </c>
      <c r="C41" s="38">
        <v>2133</v>
      </c>
      <c r="D41" s="38" t="s">
        <v>70</v>
      </c>
      <c r="E41" s="39">
        <v>100</v>
      </c>
      <c r="F41" s="218">
        <v>26.3</v>
      </c>
      <c r="G41" s="218">
        <v>26.3</v>
      </c>
      <c r="H41" s="308">
        <f t="shared" si="0"/>
        <v>100</v>
      </c>
    </row>
    <row r="42" spans="1:9" ht="15" hidden="1">
      <c r="A42" s="38"/>
      <c r="B42" s="38">
        <v>3399</v>
      </c>
      <c r="C42" s="38">
        <v>2322</v>
      </c>
      <c r="D42" s="38" t="s">
        <v>71</v>
      </c>
      <c r="E42" s="39">
        <v>0</v>
      </c>
      <c r="F42" s="218"/>
      <c r="G42" s="218"/>
      <c r="H42" s="308" t="e">
        <f t="shared" si="0"/>
        <v>#DIV/0!</v>
      </c>
      <c r="I42" s="35"/>
    </row>
    <row r="43" spans="1:8" ht="15">
      <c r="A43" s="33"/>
      <c r="B43" s="33">
        <v>3399</v>
      </c>
      <c r="C43" s="33">
        <v>2321</v>
      </c>
      <c r="D43" s="33" t="s">
        <v>72</v>
      </c>
      <c r="E43" s="34">
        <v>0</v>
      </c>
      <c r="F43" s="217">
        <v>50</v>
      </c>
      <c r="G43" s="217">
        <v>50</v>
      </c>
      <c r="H43" s="308">
        <f t="shared" si="0"/>
        <v>100</v>
      </c>
    </row>
    <row r="44" spans="1:8" ht="15">
      <c r="A44" s="38"/>
      <c r="B44" s="38">
        <v>3399</v>
      </c>
      <c r="C44" s="38">
        <v>2324</v>
      </c>
      <c r="D44" s="38" t="s">
        <v>73</v>
      </c>
      <c r="E44" s="39">
        <v>170</v>
      </c>
      <c r="F44" s="218">
        <v>15.4</v>
      </c>
      <c r="G44" s="218">
        <v>15.4</v>
      </c>
      <c r="H44" s="308">
        <f t="shared" si="0"/>
        <v>100</v>
      </c>
    </row>
    <row r="45" spans="1:8" ht="15">
      <c r="A45" s="33"/>
      <c r="B45" s="33">
        <v>3399</v>
      </c>
      <c r="C45" s="33">
        <v>2329</v>
      </c>
      <c r="D45" s="33" t="s">
        <v>74</v>
      </c>
      <c r="E45" s="39">
        <v>0</v>
      </c>
      <c r="F45" s="218">
        <v>36.6</v>
      </c>
      <c r="G45" s="218">
        <v>36.6</v>
      </c>
      <c r="H45" s="308">
        <f t="shared" si="0"/>
        <v>100</v>
      </c>
    </row>
    <row r="46" spans="1:8" ht="15" hidden="1">
      <c r="A46" s="38"/>
      <c r="B46" s="38">
        <v>3412</v>
      </c>
      <c r="C46" s="38">
        <v>2324</v>
      </c>
      <c r="D46" s="38" t="s">
        <v>75</v>
      </c>
      <c r="E46" s="39">
        <v>0</v>
      </c>
      <c r="F46" s="218"/>
      <c r="G46" s="218"/>
      <c r="H46" s="308" t="e">
        <f t="shared" si="0"/>
        <v>#DIV/0!</v>
      </c>
    </row>
    <row r="47" spans="1:8" ht="15">
      <c r="A47" s="38"/>
      <c r="B47" s="38">
        <v>3419</v>
      </c>
      <c r="C47" s="38">
        <v>2229</v>
      </c>
      <c r="D47" s="38" t="s">
        <v>76</v>
      </c>
      <c r="E47" s="39">
        <v>0</v>
      </c>
      <c r="F47" s="218">
        <v>0.5</v>
      </c>
      <c r="G47" s="218">
        <v>0.5</v>
      </c>
      <c r="H47" s="308">
        <f t="shared" si="0"/>
        <v>100</v>
      </c>
    </row>
    <row r="48" spans="1:8" ht="15">
      <c r="A48" s="38"/>
      <c r="B48" s="38">
        <v>3421</v>
      </c>
      <c r="C48" s="38">
        <v>2229</v>
      </c>
      <c r="D48" s="38" t="s">
        <v>77</v>
      </c>
      <c r="E48" s="39">
        <v>0</v>
      </c>
      <c r="F48" s="218">
        <v>6.8</v>
      </c>
      <c r="G48" s="218">
        <v>6.8</v>
      </c>
      <c r="H48" s="308">
        <f t="shared" si="0"/>
        <v>100</v>
      </c>
    </row>
    <row r="49" spans="1:8" ht="15">
      <c r="A49" s="33"/>
      <c r="B49" s="33">
        <v>3429</v>
      </c>
      <c r="C49" s="33">
        <v>2229</v>
      </c>
      <c r="D49" s="33" t="s">
        <v>78</v>
      </c>
      <c r="E49" s="34">
        <v>0</v>
      </c>
      <c r="F49" s="217">
        <v>0.2</v>
      </c>
      <c r="G49" s="217">
        <v>0.3</v>
      </c>
      <c r="H49" s="308">
        <f t="shared" si="0"/>
        <v>149.99999999999997</v>
      </c>
    </row>
    <row r="50" spans="1:8" ht="15">
      <c r="A50" s="33"/>
      <c r="B50" s="33">
        <v>6402</v>
      </c>
      <c r="C50" s="33">
        <v>2229</v>
      </c>
      <c r="D50" s="33" t="s">
        <v>79</v>
      </c>
      <c r="E50" s="34">
        <v>0</v>
      </c>
      <c r="F50" s="217">
        <v>23.2</v>
      </c>
      <c r="G50" s="217">
        <v>23.3</v>
      </c>
      <c r="H50" s="308">
        <f t="shared" si="0"/>
        <v>100.43103448275863</v>
      </c>
    </row>
    <row r="51" spans="1:8" ht="15" customHeight="1" hidden="1">
      <c r="A51" s="33"/>
      <c r="B51" s="33">
        <v>6409</v>
      </c>
      <c r="C51" s="33">
        <v>2328</v>
      </c>
      <c r="D51" s="33" t="s">
        <v>80</v>
      </c>
      <c r="E51" s="34">
        <v>0</v>
      </c>
      <c r="F51" s="217">
        <v>0</v>
      </c>
      <c r="G51" s="217"/>
      <c r="H51" s="308" t="e">
        <f t="shared" si="0"/>
        <v>#DIV/0!</v>
      </c>
    </row>
    <row r="52" spans="1:8" ht="15" customHeight="1" thickBot="1">
      <c r="A52" s="41"/>
      <c r="B52" s="41"/>
      <c r="C52" s="41"/>
      <c r="D52" s="41"/>
      <c r="E52" s="42"/>
      <c r="F52" s="220"/>
      <c r="G52" s="220"/>
      <c r="H52" s="309"/>
    </row>
    <row r="53" spans="1:8" s="46" customFormat="1" ht="21.75" customHeight="1" thickBot="1" thickTop="1">
      <c r="A53" s="43"/>
      <c r="B53" s="43"/>
      <c r="C53" s="43"/>
      <c r="D53" s="44" t="s">
        <v>81</v>
      </c>
      <c r="E53" s="45">
        <f>SUM(E9:E51)</f>
        <v>1845</v>
      </c>
      <c r="F53" s="221">
        <f>SUM(F9:F51)</f>
        <v>1250.7</v>
      </c>
      <c r="G53" s="221">
        <f>SUM(G9:G51)</f>
        <v>1285.7999999999997</v>
      </c>
      <c r="H53" s="310">
        <f>(G53/F53)*100</f>
        <v>102.80642840009592</v>
      </c>
    </row>
    <row r="54" spans="1:8" ht="15" customHeight="1">
      <c r="A54" s="46"/>
      <c r="B54" s="46"/>
      <c r="C54" s="46"/>
      <c r="D54" s="46"/>
      <c r="E54" s="47"/>
      <c r="F54" s="222"/>
      <c r="G54" s="222"/>
      <c r="H54" s="311"/>
    </row>
    <row r="55" spans="1:8" ht="15" customHeight="1">
      <c r="A55" s="46"/>
      <c r="B55" s="46"/>
      <c r="C55" s="46"/>
      <c r="D55" s="46"/>
      <c r="E55" s="47"/>
      <c r="F55" s="222"/>
      <c r="G55" s="222"/>
      <c r="H55" s="311"/>
    </row>
    <row r="56" spans="1:8" ht="15" customHeight="1" thickBot="1">
      <c r="A56" s="46"/>
      <c r="B56" s="46"/>
      <c r="C56" s="46"/>
      <c r="D56" s="46"/>
      <c r="E56" s="47"/>
      <c r="F56" s="222"/>
      <c r="G56" s="222"/>
      <c r="H56" s="311"/>
    </row>
    <row r="57" spans="1:8" ht="15.75">
      <c r="A57" s="24" t="s">
        <v>28</v>
      </c>
      <c r="B57" s="24" t="s">
        <v>29</v>
      </c>
      <c r="C57" s="24" t="s">
        <v>30</v>
      </c>
      <c r="D57" s="25" t="s">
        <v>31</v>
      </c>
      <c r="E57" s="26" t="s">
        <v>32</v>
      </c>
      <c r="F57" s="213" t="s">
        <v>32</v>
      </c>
      <c r="G57" s="213" t="s">
        <v>8</v>
      </c>
      <c r="H57" s="305" t="s">
        <v>33</v>
      </c>
    </row>
    <row r="58" spans="1:8" ht="15.75" customHeight="1" thickBot="1">
      <c r="A58" s="27"/>
      <c r="B58" s="27"/>
      <c r="C58" s="27"/>
      <c r="D58" s="28"/>
      <c r="E58" s="29" t="s">
        <v>34</v>
      </c>
      <c r="F58" s="214" t="s">
        <v>35</v>
      </c>
      <c r="G58" s="215" t="s">
        <v>36</v>
      </c>
      <c r="H58" s="306" t="s">
        <v>11</v>
      </c>
    </row>
    <row r="59" spans="1:8" ht="15.75" customHeight="1" thickTop="1">
      <c r="A59" s="48">
        <v>20</v>
      </c>
      <c r="B59" s="30"/>
      <c r="C59" s="30"/>
      <c r="D59" s="31" t="s">
        <v>82</v>
      </c>
      <c r="E59" s="32"/>
      <c r="F59" s="216"/>
      <c r="G59" s="216"/>
      <c r="H59" s="307"/>
    </row>
    <row r="60" spans="1:8" ht="15.75" customHeight="1">
      <c r="A60" s="48"/>
      <c r="B60" s="30"/>
      <c r="C60" s="30"/>
      <c r="D60" s="31"/>
      <c r="E60" s="32"/>
      <c r="F60" s="216"/>
      <c r="G60" s="216"/>
      <c r="H60" s="307"/>
    </row>
    <row r="61" spans="1:8" ht="15.75" customHeight="1" hidden="1">
      <c r="A61" s="48"/>
      <c r="B61" s="30"/>
      <c r="C61" s="49">
        <v>2420</v>
      </c>
      <c r="D61" s="50" t="s">
        <v>83</v>
      </c>
      <c r="E61" s="34">
        <v>0</v>
      </c>
      <c r="F61" s="217">
        <v>0</v>
      </c>
      <c r="G61" s="217"/>
      <c r="H61" s="308" t="e">
        <f aca="true" t="shared" si="1" ref="H61:H124">(G61/F61)*100</f>
        <v>#DIV/0!</v>
      </c>
    </row>
    <row r="62" spans="1:8" ht="15.75" customHeight="1">
      <c r="A62" s="51">
        <v>1069</v>
      </c>
      <c r="B62" s="30"/>
      <c r="C62" s="49">
        <v>4113</v>
      </c>
      <c r="D62" s="50" t="s">
        <v>84</v>
      </c>
      <c r="E62" s="34">
        <v>18</v>
      </c>
      <c r="F62" s="217">
        <v>41.9</v>
      </c>
      <c r="G62" s="217">
        <v>41.9</v>
      </c>
      <c r="H62" s="308">
        <f t="shared" si="1"/>
        <v>100</v>
      </c>
    </row>
    <row r="63" spans="1:8" ht="15.75" customHeight="1">
      <c r="A63" s="51">
        <v>1070</v>
      </c>
      <c r="B63" s="30"/>
      <c r="C63" s="49">
        <v>4113</v>
      </c>
      <c r="D63" s="50" t="s">
        <v>85</v>
      </c>
      <c r="E63" s="34">
        <v>1</v>
      </c>
      <c r="F63" s="217">
        <v>0.5</v>
      </c>
      <c r="G63" s="217">
        <v>0.4</v>
      </c>
      <c r="H63" s="308">
        <f t="shared" si="1"/>
        <v>80</v>
      </c>
    </row>
    <row r="64" spans="1:8" ht="15.75" customHeight="1" hidden="1">
      <c r="A64" s="51">
        <v>7001</v>
      </c>
      <c r="B64" s="30"/>
      <c r="C64" s="49">
        <v>4116</v>
      </c>
      <c r="D64" s="50" t="s">
        <v>86</v>
      </c>
      <c r="E64" s="34">
        <v>0</v>
      </c>
      <c r="F64" s="217"/>
      <c r="G64" s="217"/>
      <c r="H64" s="308" t="e">
        <f t="shared" si="1"/>
        <v>#DIV/0!</v>
      </c>
    </row>
    <row r="65" spans="1:10" ht="15.75" hidden="1">
      <c r="A65" s="51"/>
      <c r="B65" s="30"/>
      <c r="C65" s="52">
        <v>4116</v>
      </c>
      <c r="D65" s="33" t="s">
        <v>87</v>
      </c>
      <c r="E65" s="34">
        <v>0</v>
      </c>
      <c r="F65" s="217"/>
      <c r="G65" s="218"/>
      <c r="H65" s="308" t="e">
        <f t="shared" si="1"/>
        <v>#DIV/0!</v>
      </c>
      <c r="J65" s="35"/>
    </row>
    <row r="66" spans="1:8" ht="15.75" customHeight="1">
      <c r="A66" s="51">
        <v>1069</v>
      </c>
      <c r="B66" s="30"/>
      <c r="C66" s="49">
        <v>4116</v>
      </c>
      <c r="D66" s="50" t="s">
        <v>84</v>
      </c>
      <c r="E66" s="34">
        <v>249</v>
      </c>
      <c r="F66" s="217">
        <v>586.5</v>
      </c>
      <c r="G66" s="217">
        <v>586.5</v>
      </c>
      <c r="H66" s="308">
        <f t="shared" si="1"/>
        <v>100</v>
      </c>
    </row>
    <row r="67" spans="1:8" ht="15.75" customHeight="1">
      <c r="A67" s="51">
        <v>1070</v>
      </c>
      <c r="B67" s="30"/>
      <c r="C67" s="49">
        <v>4116</v>
      </c>
      <c r="D67" s="50" t="s">
        <v>85</v>
      </c>
      <c r="E67" s="34">
        <v>7</v>
      </c>
      <c r="F67" s="217">
        <v>7</v>
      </c>
      <c r="G67" s="217">
        <v>7</v>
      </c>
      <c r="H67" s="308">
        <f t="shared" si="1"/>
        <v>100</v>
      </c>
    </row>
    <row r="68" spans="1:8" ht="15.75" customHeight="1">
      <c r="A68" s="51">
        <v>1078</v>
      </c>
      <c r="B68" s="30"/>
      <c r="C68" s="49">
        <v>4116</v>
      </c>
      <c r="D68" s="53" t="s">
        <v>88</v>
      </c>
      <c r="E68" s="32">
        <v>0</v>
      </c>
      <c r="F68" s="216">
        <v>4.7</v>
      </c>
      <c r="G68" s="218">
        <v>4.6</v>
      </c>
      <c r="H68" s="308">
        <f t="shared" si="1"/>
        <v>97.8723404255319</v>
      </c>
    </row>
    <row r="69" spans="1:8" ht="15">
      <c r="A69" s="54">
        <v>1111</v>
      </c>
      <c r="B69" s="55"/>
      <c r="C69" s="56">
        <v>4116</v>
      </c>
      <c r="D69" s="53" t="s">
        <v>89</v>
      </c>
      <c r="E69" s="34">
        <v>0</v>
      </c>
      <c r="F69" s="217">
        <v>2414.9</v>
      </c>
      <c r="G69" s="218">
        <v>2414.9</v>
      </c>
      <c r="H69" s="308">
        <f t="shared" si="1"/>
        <v>100</v>
      </c>
    </row>
    <row r="70" spans="1:8" ht="15.75" hidden="1">
      <c r="A70" s="51">
        <v>221</v>
      </c>
      <c r="B70" s="30"/>
      <c r="C70" s="49">
        <v>4122</v>
      </c>
      <c r="D70" s="57" t="s">
        <v>90</v>
      </c>
      <c r="E70" s="34">
        <v>0</v>
      </c>
      <c r="F70" s="217"/>
      <c r="G70" s="218"/>
      <c r="H70" s="308" t="e">
        <f t="shared" si="1"/>
        <v>#DIV/0!</v>
      </c>
    </row>
    <row r="71" spans="1:8" ht="15">
      <c r="A71" s="54">
        <v>1123</v>
      </c>
      <c r="B71" s="55"/>
      <c r="C71" s="56">
        <v>4116</v>
      </c>
      <c r="D71" s="58" t="s">
        <v>91</v>
      </c>
      <c r="E71" s="34">
        <v>0</v>
      </c>
      <c r="F71" s="217">
        <v>1071.5</v>
      </c>
      <c r="G71" s="217">
        <v>1071.4</v>
      </c>
      <c r="H71" s="308">
        <f t="shared" si="1"/>
        <v>99.99066728884742</v>
      </c>
    </row>
    <row r="72" spans="1:10" ht="15.75" customHeight="1">
      <c r="A72" s="51">
        <v>1072</v>
      </c>
      <c r="B72" s="30"/>
      <c r="C72" s="49">
        <v>4122</v>
      </c>
      <c r="D72" s="53" t="s">
        <v>90</v>
      </c>
      <c r="E72" s="32">
        <v>0</v>
      </c>
      <c r="F72" s="216">
        <v>70</v>
      </c>
      <c r="G72" s="218">
        <v>70</v>
      </c>
      <c r="H72" s="308">
        <f t="shared" si="1"/>
        <v>100</v>
      </c>
      <c r="J72" s="35"/>
    </row>
    <row r="73" spans="1:8" ht="15.75">
      <c r="A73" s="51">
        <v>1078</v>
      </c>
      <c r="B73" s="30"/>
      <c r="C73" s="49">
        <v>4152</v>
      </c>
      <c r="D73" s="57" t="s">
        <v>92</v>
      </c>
      <c r="E73" s="34">
        <v>0</v>
      </c>
      <c r="F73" s="217">
        <v>78.4</v>
      </c>
      <c r="G73" s="218">
        <v>78.4</v>
      </c>
      <c r="H73" s="308">
        <f t="shared" si="1"/>
        <v>100</v>
      </c>
    </row>
    <row r="74" spans="1:10" ht="15.75" customHeight="1">
      <c r="A74" s="51">
        <v>1046</v>
      </c>
      <c r="B74" s="30"/>
      <c r="C74" s="49">
        <v>4213</v>
      </c>
      <c r="D74" s="53" t="s">
        <v>93</v>
      </c>
      <c r="E74" s="32">
        <v>31</v>
      </c>
      <c r="F74" s="216">
        <v>0</v>
      </c>
      <c r="G74" s="218">
        <v>0</v>
      </c>
      <c r="H74" s="308" t="e">
        <f t="shared" si="1"/>
        <v>#DIV/0!</v>
      </c>
      <c r="J74" s="35"/>
    </row>
    <row r="75" spans="1:10" ht="15.75" customHeight="1">
      <c r="A75" s="51">
        <v>1047</v>
      </c>
      <c r="B75" s="30"/>
      <c r="C75" s="49">
        <v>4213</v>
      </c>
      <c r="D75" s="53" t="s">
        <v>94</v>
      </c>
      <c r="E75" s="32">
        <v>45</v>
      </c>
      <c r="F75" s="216">
        <v>0</v>
      </c>
      <c r="G75" s="218">
        <v>0</v>
      </c>
      <c r="H75" s="308" t="e">
        <f t="shared" si="1"/>
        <v>#DIV/0!</v>
      </c>
      <c r="J75" s="35"/>
    </row>
    <row r="76" spans="1:9" ht="15.75" customHeight="1">
      <c r="A76" s="51">
        <v>1048</v>
      </c>
      <c r="B76" s="30"/>
      <c r="C76" s="49">
        <v>4213</v>
      </c>
      <c r="D76" s="53" t="s">
        <v>95</v>
      </c>
      <c r="E76" s="32">
        <v>87</v>
      </c>
      <c r="F76" s="216">
        <v>0</v>
      </c>
      <c r="G76" s="218">
        <v>0</v>
      </c>
      <c r="H76" s="308" t="e">
        <f t="shared" si="1"/>
        <v>#DIV/0!</v>
      </c>
      <c r="I76" s="35"/>
    </row>
    <row r="77" spans="1:9" ht="15.75" customHeight="1" hidden="1">
      <c r="A77" s="51"/>
      <c r="B77" s="30"/>
      <c r="C77" s="49">
        <v>4213</v>
      </c>
      <c r="D77" s="53" t="s">
        <v>96</v>
      </c>
      <c r="E77" s="32">
        <v>0</v>
      </c>
      <c r="F77" s="216"/>
      <c r="G77" s="218"/>
      <c r="H77" s="308" t="e">
        <f t="shared" si="1"/>
        <v>#DIV/0!</v>
      </c>
      <c r="I77" s="35"/>
    </row>
    <row r="78" spans="1:9" ht="15.75" customHeight="1">
      <c r="A78" s="51">
        <v>1054</v>
      </c>
      <c r="B78" s="30"/>
      <c r="C78" s="49">
        <v>4213</v>
      </c>
      <c r="D78" s="53" t="s">
        <v>97</v>
      </c>
      <c r="E78" s="32">
        <v>0</v>
      </c>
      <c r="F78" s="216">
        <v>1367.3</v>
      </c>
      <c r="G78" s="218">
        <v>1367.3</v>
      </c>
      <c r="H78" s="308">
        <f t="shared" si="1"/>
        <v>100</v>
      </c>
      <c r="I78" s="35"/>
    </row>
    <row r="79" spans="1:8" ht="15.75" customHeight="1">
      <c r="A79" s="51">
        <v>1083</v>
      </c>
      <c r="B79" s="30"/>
      <c r="C79" s="49">
        <v>4213</v>
      </c>
      <c r="D79" s="53" t="s">
        <v>98</v>
      </c>
      <c r="E79" s="32">
        <v>38</v>
      </c>
      <c r="F79" s="216">
        <v>0</v>
      </c>
      <c r="G79" s="218">
        <v>0</v>
      </c>
      <c r="H79" s="308" t="e">
        <f t="shared" si="1"/>
        <v>#DIV/0!</v>
      </c>
    </row>
    <row r="80" spans="1:8" ht="15" customHeight="1">
      <c r="A80" s="56">
        <v>1084</v>
      </c>
      <c r="B80" s="33"/>
      <c r="C80" s="33">
        <v>4213</v>
      </c>
      <c r="D80" s="33" t="s">
        <v>99</v>
      </c>
      <c r="E80" s="34">
        <v>22</v>
      </c>
      <c r="F80" s="217">
        <v>26.9</v>
      </c>
      <c r="G80" s="217">
        <v>26.9</v>
      </c>
      <c r="H80" s="308">
        <f t="shared" si="1"/>
        <v>100</v>
      </c>
    </row>
    <row r="81" spans="1:8" ht="15" customHeight="1">
      <c r="A81" s="59">
        <v>1085</v>
      </c>
      <c r="B81" s="57"/>
      <c r="C81" s="33">
        <v>4213</v>
      </c>
      <c r="D81" s="33" t="s">
        <v>100</v>
      </c>
      <c r="E81" s="32">
        <v>0</v>
      </c>
      <c r="F81" s="216">
        <v>20.3</v>
      </c>
      <c r="G81" s="217">
        <v>20.2</v>
      </c>
      <c r="H81" s="308">
        <f t="shared" si="1"/>
        <v>99.50738916256157</v>
      </c>
    </row>
    <row r="82" spans="1:8" ht="15.75" customHeight="1">
      <c r="A82" s="51">
        <v>1092</v>
      </c>
      <c r="B82" s="30"/>
      <c r="C82" s="49">
        <v>4213</v>
      </c>
      <c r="D82" s="53" t="s">
        <v>101</v>
      </c>
      <c r="E82" s="32">
        <v>55</v>
      </c>
      <c r="F82" s="216">
        <v>73.6</v>
      </c>
      <c r="G82" s="218">
        <v>73.6</v>
      </c>
      <c r="H82" s="308">
        <f t="shared" si="1"/>
        <v>100</v>
      </c>
    </row>
    <row r="83" spans="1:8" ht="15.75" customHeight="1">
      <c r="A83" s="51">
        <v>1093</v>
      </c>
      <c r="B83" s="30"/>
      <c r="C83" s="49">
        <v>4213</v>
      </c>
      <c r="D83" s="53" t="s">
        <v>102</v>
      </c>
      <c r="E83" s="32">
        <v>70</v>
      </c>
      <c r="F83" s="216">
        <v>100.7</v>
      </c>
      <c r="G83" s="218">
        <v>100.6</v>
      </c>
      <c r="H83" s="308">
        <f t="shared" si="1"/>
        <v>99.90069513406155</v>
      </c>
    </row>
    <row r="84" spans="1:8" ht="15" hidden="1">
      <c r="A84" s="36"/>
      <c r="B84" s="33"/>
      <c r="C84" s="33">
        <v>4213</v>
      </c>
      <c r="D84" s="33" t="s">
        <v>103</v>
      </c>
      <c r="E84" s="37"/>
      <c r="F84" s="217"/>
      <c r="G84" s="217"/>
      <c r="H84" s="308" t="e">
        <f t="shared" si="1"/>
        <v>#DIV/0!</v>
      </c>
    </row>
    <row r="85" spans="1:8" ht="15" hidden="1">
      <c r="A85" s="36"/>
      <c r="B85" s="33"/>
      <c r="C85" s="33">
        <v>4213</v>
      </c>
      <c r="D85" s="33" t="s">
        <v>103</v>
      </c>
      <c r="E85" s="37"/>
      <c r="F85" s="217"/>
      <c r="G85" s="217"/>
      <c r="H85" s="308" t="e">
        <f t="shared" si="1"/>
        <v>#DIV/0!</v>
      </c>
    </row>
    <row r="86" spans="1:8" ht="15" hidden="1">
      <c r="A86" s="36"/>
      <c r="B86" s="33"/>
      <c r="C86" s="33">
        <v>4213</v>
      </c>
      <c r="D86" s="33" t="s">
        <v>103</v>
      </c>
      <c r="E86" s="37"/>
      <c r="F86" s="217"/>
      <c r="G86" s="217"/>
      <c r="H86" s="308" t="e">
        <f t="shared" si="1"/>
        <v>#DIV/0!</v>
      </c>
    </row>
    <row r="87" spans="1:10" ht="15.75" customHeight="1">
      <c r="A87" s="51">
        <v>1045</v>
      </c>
      <c r="B87" s="30"/>
      <c r="C87" s="49">
        <v>4216</v>
      </c>
      <c r="D87" s="53" t="s">
        <v>104</v>
      </c>
      <c r="E87" s="32">
        <v>3201</v>
      </c>
      <c r="F87" s="216">
        <v>2850.4</v>
      </c>
      <c r="G87" s="218">
        <v>2850.4</v>
      </c>
      <c r="H87" s="308">
        <f t="shared" si="1"/>
        <v>100</v>
      </c>
      <c r="J87" s="35"/>
    </row>
    <row r="88" spans="1:10" ht="15.75" customHeight="1">
      <c r="A88" s="51">
        <v>1046</v>
      </c>
      <c r="B88" s="30"/>
      <c r="C88" s="49">
        <v>4216</v>
      </c>
      <c r="D88" s="53" t="s">
        <v>105</v>
      </c>
      <c r="E88" s="32">
        <v>522</v>
      </c>
      <c r="F88" s="216">
        <v>0</v>
      </c>
      <c r="G88" s="218">
        <v>0</v>
      </c>
      <c r="H88" s="308" t="e">
        <f t="shared" si="1"/>
        <v>#DIV/0!</v>
      </c>
      <c r="J88" s="35"/>
    </row>
    <row r="89" spans="1:10" ht="15.75" customHeight="1">
      <c r="A89" s="51">
        <v>1047</v>
      </c>
      <c r="B89" s="30"/>
      <c r="C89" s="49">
        <v>4216</v>
      </c>
      <c r="D89" s="53" t="s">
        <v>106</v>
      </c>
      <c r="E89" s="32">
        <v>761</v>
      </c>
      <c r="F89" s="216">
        <v>0</v>
      </c>
      <c r="G89" s="218">
        <v>0</v>
      </c>
      <c r="H89" s="308" t="e">
        <f t="shared" si="1"/>
        <v>#DIV/0!</v>
      </c>
      <c r="J89" s="35"/>
    </row>
    <row r="90" spans="1:9" ht="15.75" customHeight="1">
      <c r="A90" s="51">
        <v>1048</v>
      </c>
      <c r="B90" s="30"/>
      <c r="C90" s="49">
        <v>4216</v>
      </c>
      <c r="D90" s="53" t="s">
        <v>107</v>
      </c>
      <c r="E90" s="32">
        <v>1473</v>
      </c>
      <c r="F90" s="216">
        <v>0</v>
      </c>
      <c r="G90" s="218">
        <v>0</v>
      </c>
      <c r="H90" s="308" t="e">
        <f t="shared" si="1"/>
        <v>#DIV/0!</v>
      </c>
      <c r="I90" s="35"/>
    </row>
    <row r="91" spans="1:9" ht="15.75" customHeight="1">
      <c r="A91" s="51">
        <v>1059</v>
      </c>
      <c r="B91" s="30"/>
      <c r="C91" s="49">
        <v>4216</v>
      </c>
      <c r="D91" s="53" t="s">
        <v>108</v>
      </c>
      <c r="E91" s="32">
        <v>3470</v>
      </c>
      <c r="F91" s="217">
        <v>0</v>
      </c>
      <c r="G91" s="218">
        <v>0</v>
      </c>
      <c r="H91" s="308" t="e">
        <f t="shared" si="1"/>
        <v>#DIV/0!</v>
      </c>
      <c r="I91" s="35"/>
    </row>
    <row r="92" spans="1:8" ht="15.75" customHeight="1">
      <c r="A92" s="51">
        <v>1075</v>
      </c>
      <c r="B92" s="30"/>
      <c r="C92" s="49">
        <v>4216</v>
      </c>
      <c r="D92" s="53" t="s">
        <v>109</v>
      </c>
      <c r="E92" s="32">
        <v>788</v>
      </c>
      <c r="F92" s="216">
        <v>228</v>
      </c>
      <c r="G92" s="218">
        <v>227.9</v>
      </c>
      <c r="H92" s="308">
        <f t="shared" si="1"/>
        <v>99.95614035087719</v>
      </c>
    </row>
    <row r="93" spans="1:8" ht="15.75" customHeight="1">
      <c r="A93" s="51">
        <v>1078</v>
      </c>
      <c r="B93" s="30"/>
      <c r="C93" s="49">
        <v>4216</v>
      </c>
      <c r="D93" s="53" t="s">
        <v>110</v>
      </c>
      <c r="E93" s="32">
        <v>62</v>
      </c>
      <c r="F93" s="216">
        <v>55.6</v>
      </c>
      <c r="G93" s="218">
        <v>55.5</v>
      </c>
      <c r="H93" s="308">
        <f t="shared" si="1"/>
        <v>99.82014388489209</v>
      </c>
    </row>
    <row r="94" spans="1:8" ht="15.75" customHeight="1">
      <c r="A94" s="51">
        <v>1083</v>
      </c>
      <c r="B94" s="30"/>
      <c r="C94" s="49">
        <v>4216</v>
      </c>
      <c r="D94" s="53" t="s">
        <v>111</v>
      </c>
      <c r="E94" s="32">
        <v>585</v>
      </c>
      <c r="F94" s="216">
        <v>0</v>
      </c>
      <c r="G94" s="218">
        <v>0</v>
      </c>
      <c r="H94" s="308" t="e">
        <f t="shared" si="1"/>
        <v>#DIV/0!</v>
      </c>
    </row>
    <row r="95" spans="1:8" ht="15" customHeight="1">
      <c r="A95" s="56">
        <v>1084</v>
      </c>
      <c r="B95" s="33"/>
      <c r="C95" s="33">
        <v>4216</v>
      </c>
      <c r="D95" s="33" t="s">
        <v>112</v>
      </c>
      <c r="E95" s="34">
        <v>755</v>
      </c>
      <c r="F95" s="217">
        <v>456.7</v>
      </c>
      <c r="G95" s="217">
        <v>456.6</v>
      </c>
      <c r="H95" s="308">
        <f t="shared" si="1"/>
        <v>99.97810378804468</v>
      </c>
    </row>
    <row r="96" spans="1:8" ht="15">
      <c r="A96" s="54">
        <v>1085</v>
      </c>
      <c r="B96" s="55"/>
      <c r="C96" s="56">
        <v>4216</v>
      </c>
      <c r="D96" s="33" t="s">
        <v>113</v>
      </c>
      <c r="E96" s="34">
        <v>0</v>
      </c>
      <c r="F96" s="217">
        <v>343.6</v>
      </c>
      <c r="G96" s="217">
        <v>343.6</v>
      </c>
      <c r="H96" s="308">
        <f t="shared" si="1"/>
        <v>100</v>
      </c>
    </row>
    <row r="97" spans="1:8" ht="15.75" customHeight="1">
      <c r="A97" s="51">
        <v>1092</v>
      </c>
      <c r="B97" s="30"/>
      <c r="C97" s="49">
        <v>4216</v>
      </c>
      <c r="D97" s="53" t="s">
        <v>114</v>
      </c>
      <c r="E97" s="32">
        <v>931</v>
      </c>
      <c r="F97" s="216">
        <v>1251.2</v>
      </c>
      <c r="G97" s="218">
        <v>1251.1</v>
      </c>
      <c r="H97" s="308">
        <f t="shared" si="1"/>
        <v>99.99200767263426</v>
      </c>
    </row>
    <row r="98" spans="1:8" ht="15.75" hidden="1">
      <c r="A98" s="51"/>
      <c r="B98" s="30"/>
      <c r="C98" s="52">
        <v>4216</v>
      </c>
      <c r="D98" s="57" t="s">
        <v>115</v>
      </c>
      <c r="E98" s="34"/>
      <c r="F98" s="217"/>
      <c r="G98" s="218"/>
      <c r="H98" s="308" t="e">
        <f t="shared" si="1"/>
        <v>#DIV/0!</v>
      </c>
    </row>
    <row r="99" spans="1:8" ht="15.75" hidden="1">
      <c r="A99" s="51"/>
      <c r="B99" s="30"/>
      <c r="C99" s="52">
        <v>4216</v>
      </c>
      <c r="D99" s="57" t="s">
        <v>116</v>
      </c>
      <c r="E99" s="34"/>
      <c r="F99" s="217"/>
      <c r="G99" s="218"/>
      <c r="H99" s="308" t="e">
        <f t="shared" si="1"/>
        <v>#DIV/0!</v>
      </c>
    </row>
    <row r="100" spans="1:8" ht="15.75" hidden="1">
      <c r="A100" s="51"/>
      <c r="B100" s="30"/>
      <c r="C100" s="52">
        <v>4216</v>
      </c>
      <c r="D100" s="58" t="s">
        <v>115</v>
      </c>
      <c r="E100" s="34"/>
      <c r="F100" s="217"/>
      <c r="G100" s="218"/>
      <c r="H100" s="308" t="e">
        <f t="shared" si="1"/>
        <v>#DIV/0!</v>
      </c>
    </row>
    <row r="101" spans="1:8" ht="15" hidden="1">
      <c r="A101" s="55"/>
      <c r="B101" s="55"/>
      <c r="C101" s="52">
        <v>4216</v>
      </c>
      <c r="D101" s="58" t="s">
        <v>115</v>
      </c>
      <c r="E101" s="34"/>
      <c r="F101" s="217"/>
      <c r="G101" s="218"/>
      <c r="H101" s="308" t="e">
        <f t="shared" si="1"/>
        <v>#DIV/0!</v>
      </c>
    </row>
    <row r="102" spans="1:8" ht="15" hidden="1">
      <c r="A102" s="60"/>
      <c r="B102" s="61"/>
      <c r="C102" s="56">
        <v>4216</v>
      </c>
      <c r="D102" s="58" t="s">
        <v>115</v>
      </c>
      <c r="E102" s="39"/>
      <c r="F102" s="218"/>
      <c r="G102" s="218"/>
      <c r="H102" s="308" t="e">
        <f t="shared" si="1"/>
        <v>#DIV/0!</v>
      </c>
    </row>
    <row r="103" spans="1:8" ht="15" hidden="1">
      <c r="A103" s="60">
        <v>433</v>
      </c>
      <c r="B103" s="61"/>
      <c r="C103" s="56">
        <v>4222</v>
      </c>
      <c r="D103" s="58" t="s">
        <v>117</v>
      </c>
      <c r="E103" s="39"/>
      <c r="F103" s="218"/>
      <c r="G103" s="218"/>
      <c r="H103" s="308" t="e">
        <f t="shared" si="1"/>
        <v>#DIV/0!</v>
      </c>
    </row>
    <row r="104" spans="1:8" ht="15" hidden="1">
      <c r="A104" s="60">
        <v>342</v>
      </c>
      <c r="B104" s="61"/>
      <c r="C104" s="56">
        <v>4222</v>
      </c>
      <c r="D104" s="58" t="s">
        <v>117</v>
      </c>
      <c r="E104" s="39"/>
      <c r="F104" s="218"/>
      <c r="G104" s="218"/>
      <c r="H104" s="308" t="e">
        <f t="shared" si="1"/>
        <v>#DIV/0!</v>
      </c>
    </row>
    <row r="105" spans="1:8" ht="15.75" customHeight="1">
      <c r="A105" s="51">
        <v>1093</v>
      </c>
      <c r="B105" s="30"/>
      <c r="C105" s="49">
        <v>4216</v>
      </c>
      <c r="D105" s="53" t="s">
        <v>118</v>
      </c>
      <c r="E105" s="32">
        <v>1181</v>
      </c>
      <c r="F105" s="216">
        <v>1710.5</v>
      </c>
      <c r="G105" s="218">
        <v>1710.5</v>
      </c>
      <c r="H105" s="308">
        <f t="shared" si="1"/>
        <v>100</v>
      </c>
    </row>
    <row r="106" spans="1:8" ht="15">
      <c r="A106" s="36">
        <v>1094</v>
      </c>
      <c r="B106" s="33"/>
      <c r="C106" s="33">
        <v>4216</v>
      </c>
      <c r="D106" s="53" t="s">
        <v>119</v>
      </c>
      <c r="E106" s="37">
        <v>24</v>
      </c>
      <c r="F106" s="217">
        <v>0</v>
      </c>
      <c r="G106" s="217">
        <v>0</v>
      </c>
      <c r="H106" s="308" t="e">
        <f t="shared" si="1"/>
        <v>#DIV/0!</v>
      </c>
    </row>
    <row r="107" spans="1:8" ht="15">
      <c r="A107" s="60">
        <v>1097</v>
      </c>
      <c r="B107" s="61"/>
      <c r="C107" s="56">
        <v>4216</v>
      </c>
      <c r="D107" s="53" t="s">
        <v>120</v>
      </c>
      <c r="E107" s="39">
        <v>0</v>
      </c>
      <c r="F107" s="218">
        <v>300</v>
      </c>
      <c r="G107" s="218">
        <v>300</v>
      </c>
      <c r="H107" s="308">
        <f t="shared" si="1"/>
        <v>100</v>
      </c>
    </row>
    <row r="108" spans="1:8" ht="15">
      <c r="A108" s="60">
        <v>1111</v>
      </c>
      <c r="B108" s="61"/>
      <c r="C108" s="56">
        <v>4216</v>
      </c>
      <c r="D108" s="53" t="s">
        <v>121</v>
      </c>
      <c r="E108" s="39">
        <v>2381</v>
      </c>
      <c r="F108" s="218">
        <v>0</v>
      </c>
      <c r="G108" s="218">
        <v>0</v>
      </c>
      <c r="H108" s="308" t="e">
        <f t="shared" si="1"/>
        <v>#DIV/0!</v>
      </c>
    </row>
    <row r="109" spans="1:8" ht="15">
      <c r="A109" s="54">
        <v>1122</v>
      </c>
      <c r="B109" s="55"/>
      <c r="C109" s="56">
        <v>4216</v>
      </c>
      <c r="D109" s="33" t="s">
        <v>122</v>
      </c>
      <c r="E109" s="34">
        <v>0</v>
      </c>
      <c r="F109" s="217">
        <v>2815.8</v>
      </c>
      <c r="G109" s="217">
        <v>2815.7</v>
      </c>
      <c r="H109" s="308">
        <f t="shared" si="1"/>
        <v>99.99644861140705</v>
      </c>
    </row>
    <row r="110" spans="1:8" ht="15">
      <c r="A110" s="60">
        <v>1106</v>
      </c>
      <c r="B110" s="61"/>
      <c r="C110" s="56">
        <v>4222</v>
      </c>
      <c r="D110" s="58" t="s">
        <v>123</v>
      </c>
      <c r="E110" s="39">
        <v>332</v>
      </c>
      <c r="F110" s="218">
        <v>500</v>
      </c>
      <c r="G110" s="218">
        <v>500</v>
      </c>
      <c r="H110" s="308">
        <f t="shared" si="1"/>
        <v>100</v>
      </c>
    </row>
    <row r="111" spans="1:8" ht="15">
      <c r="A111" s="54">
        <v>1128</v>
      </c>
      <c r="B111" s="55"/>
      <c r="C111" s="56">
        <v>4222</v>
      </c>
      <c r="D111" s="58" t="s">
        <v>124</v>
      </c>
      <c r="E111" s="34">
        <v>0</v>
      </c>
      <c r="F111" s="217">
        <v>1500</v>
      </c>
      <c r="G111" s="217">
        <v>1500</v>
      </c>
      <c r="H111" s="308">
        <f t="shared" si="1"/>
        <v>100</v>
      </c>
    </row>
    <row r="112" spans="1:8" ht="15">
      <c r="A112" s="60">
        <v>10030</v>
      </c>
      <c r="B112" s="61"/>
      <c r="C112" s="56">
        <v>4223</v>
      </c>
      <c r="D112" s="58" t="s">
        <v>125</v>
      </c>
      <c r="E112" s="39">
        <v>24347</v>
      </c>
      <c r="F112" s="218">
        <v>26001.8</v>
      </c>
      <c r="G112" s="218">
        <v>26001.8</v>
      </c>
      <c r="H112" s="308">
        <f t="shared" si="1"/>
        <v>100</v>
      </c>
    </row>
    <row r="113" spans="1:8" ht="15">
      <c r="A113" s="60">
        <v>1078</v>
      </c>
      <c r="B113" s="61"/>
      <c r="C113" s="56">
        <v>4232</v>
      </c>
      <c r="D113" s="58" t="s">
        <v>126</v>
      </c>
      <c r="E113" s="39">
        <v>1048</v>
      </c>
      <c r="F113" s="218">
        <v>942.6</v>
      </c>
      <c r="G113" s="218">
        <v>942.6</v>
      </c>
      <c r="H113" s="308">
        <f t="shared" si="1"/>
        <v>100</v>
      </c>
    </row>
    <row r="114" spans="1:8" ht="15">
      <c r="A114" s="60">
        <v>1094</v>
      </c>
      <c r="B114" s="61"/>
      <c r="C114" s="56">
        <v>4232</v>
      </c>
      <c r="D114" s="58" t="s">
        <v>127</v>
      </c>
      <c r="E114" s="39">
        <v>407</v>
      </c>
      <c r="F114" s="218">
        <v>0</v>
      </c>
      <c r="G114" s="218">
        <v>0</v>
      </c>
      <c r="H114" s="308" t="e">
        <f t="shared" si="1"/>
        <v>#DIV/0!</v>
      </c>
    </row>
    <row r="115" spans="1:8" ht="15">
      <c r="A115" s="60"/>
      <c r="B115" s="61">
        <v>2212</v>
      </c>
      <c r="C115" s="56">
        <v>2322</v>
      </c>
      <c r="D115" s="58" t="s">
        <v>128</v>
      </c>
      <c r="E115" s="39">
        <v>0</v>
      </c>
      <c r="F115" s="218">
        <v>0</v>
      </c>
      <c r="G115" s="218">
        <v>1.7</v>
      </c>
      <c r="H115" s="308" t="e">
        <f t="shared" si="1"/>
        <v>#DIV/0!</v>
      </c>
    </row>
    <row r="116" spans="1:8" ht="15" customHeight="1" hidden="1">
      <c r="A116" s="60"/>
      <c r="B116" s="61">
        <v>2212</v>
      </c>
      <c r="C116" s="56">
        <v>2324</v>
      </c>
      <c r="D116" s="58" t="s">
        <v>129</v>
      </c>
      <c r="E116" s="39">
        <v>0</v>
      </c>
      <c r="F116" s="218"/>
      <c r="G116" s="218"/>
      <c r="H116" s="308" t="e">
        <f t="shared" si="1"/>
        <v>#DIV/0!</v>
      </c>
    </row>
    <row r="117" spans="1:8" ht="15" customHeight="1" hidden="1">
      <c r="A117" s="60"/>
      <c r="B117" s="61">
        <v>2219</v>
      </c>
      <c r="C117" s="62">
        <v>2321</v>
      </c>
      <c r="D117" s="58" t="s">
        <v>130</v>
      </c>
      <c r="E117" s="39"/>
      <c r="F117" s="218"/>
      <c r="G117" s="218"/>
      <c r="H117" s="308" t="e">
        <f t="shared" si="1"/>
        <v>#DIV/0!</v>
      </c>
    </row>
    <row r="118" spans="1:8" ht="15" customHeight="1" hidden="1">
      <c r="A118" s="60"/>
      <c r="B118" s="61">
        <v>2219</v>
      </c>
      <c r="C118" s="56">
        <v>2324</v>
      </c>
      <c r="D118" s="58" t="s">
        <v>131</v>
      </c>
      <c r="E118" s="39"/>
      <c r="F118" s="218"/>
      <c r="G118" s="218"/>
      <c r="H118" s="308" t="e">
        <f t="shared" si="1"/>
        <v>#DIV/0!</v>
      </c>
    </row>
    <row r="119" spans="1:8" ht="15" customHeight="1">
      <c r="A119" s="60"/>
      <c r="B119" s="61">
        <v>2221</v>
      </c>
      <c r="C119" s="62">
        <v>2329</v>
      </c>
      <c r="D119" s="58" t="s">
        <v>132</v>
      </c>
      <c r="E119" s="39">
        <v>0</v>
      </c>
      <c r="F119" s="218">
        <v>0</v>
      </c>
      <c r="G119" s="218">
        <v>0.4</v>
      </c>
      <c r="H119" s="308" t="e">
        <f t="shared" si="1"/>
        <v>#DIV/0!</v>
      </c>
    </row>
    <row r="120" spans="1:8" ht="15" customHeight="1">
      <c r="A120" s="36">
        <v>1094</v>
      </c>
      <c r="B120" s="33">
        <v>2249</v>
      </c>
      <c r="C120" s="33">
        <v>2324</v>
      </c>
      <c r="D120" s="33" t="s">
        <v>133</v>
      </c>
      <c r="E120" s="37">
        <v>0</v>
      </c>
      <c r="F120" s="217">
        <v>120.6</v>
      </c>
      <c r="G120" s="217">
        <v>120.6</v>
      </c>
      <c r="H120" s="308">
        <f t="shared" si="1"/>
        <v>100</v>
      </c>
    </row>
    <row r="121" spans="1:8" ht="15" customHeight="1">
      <c r="A121" s="36">
        <v>1094</v>
      </c>
      <c r="B121" s="33">
        <v>2249</v>
      </c>
      <c r="C121" s="33">
        <v>3122</v>
      </c>
      <c r="D121" s="33" t="s">
        <v>134</v>
      </c>
      <c r="E121" s="37">
        <v>0</v>
      </c>
      <c r="F121" s="217">
        <v>243.8</v>
      </c>
      <c r="G121" s="217">
        <v>243.8</v>
      </c>
      <c r="H121" s="308">
        <f t="shared" si="1"/>
        <v>100</v>
      </c>
    </row>
    <row r="122" spans="1:8" ht="15" customHeight="1" hidden="1">
      <c r="A122" s="36"/>
      <c r="B122" s="33">
        <v>3421</v>
      </c>
      <c r="C122" s="33">
        <v>3121</v>
      </c>
      <c r="D122" s="33" t="s">
        <v>135</v>
      </c>
      <c r="E122" s="37">
        <v>0</v>
      </c>
      <c r="F122" s="217"/>
      <c r="G122" s="218"/>
      <c r="H122" s="308" t="e">
        <f t="shared" si="1"/>
        <v>#DIV/0!</v>
      </c>
    </row>
    <row r="123" spans="1:8" ht="15" customHeight="1" hidden="1">
      <c r="A123" s="36"/>
      <c r="B123" s="33">
        <v>3631</v>
      </c>
      <c r="C123" s="33">
        <v>2322</v>
      </c>
      <c r="D123" s="33" t="s">
        <v>136</v>
      </c>
      <c r="E123" s="37">
        <v>0</v>
      </c>
      <c r="F123" s="217"/>
      <c r="G123" s="218"/>
      <c r="H123" s="308" t="e">
        <f t="shared" si="1"/>
        <v>#DIV/0!</v>
      </c>
    </row>
    <row r="124" spans="1:8" ht="15" customHeight="1" hidden="1">
      <c r="A124" s="63"/>
      <c r="B124" s="56">
        <v>3631</v>
      </c>
      <c r="C124" s="33">
        <v>2324</v>
      </c>
      <c r="D124" s="33" t="s">
        <v>137</v>
      </c>
      <c r="E124" s="37">
        <v>0</v>
      </c>
      <c r="F124" s="217"/>
      <c r="G124" s="217"/>
      <c r="H124" s="308" t="e">
        <f t="shared" si="1"/>
        <v>#DIV/0!</v>
      </c>
    </row>
    <row r="125" spans="1:8" ht="15" customHeight="1">
      <c r="A125" s="60"/>
      <c r="B125" s="61">
        <v>3322</v>
      </c>
      <c r="C125" s="62">
        <v>2324</v>
      </c>
      <c r="D125" s="58" t="s">
        <v>138</v>
      </c>
      <c r="E125" s="39">
        <v>0</v>
      </c>
      <c r="F125" s="218">
        <v>0</v>
      </c>
      <c r="G125" s="218">
        <v>11.6</v>
      </c>
      <c r="H125" s="308" t="e">
        <f aca="true" t="shared" si="2" ref="H125:H131">(G125/F125)*100</f>
        <v>#DIV/0!</v>
      </c>
    </row>
    <row r="126" spans="1:8" ht="15">
      <c r="A126" s="36"/>
      <c r="B126" s="33">
        <v>3412</v>
      </c>
      <c r="C126" s="33">
        <v>2321</v>
      </c>
      <c r="D126" s="33" t="s">
        <v>139</v>
      </c>
      <c r="E126" s="37">
        <v>0</v>
      </c>
      <c r="F126" s="217">
        <v>350</v>
      </c>
      <c r="G126" s="217">
        <v>350</v>
      </c>
      <c r="H126" s="308">
        <f t="shared" si="2"/>
        <v>100</v>
      </c>
    </row>
    <row r="127" spans="1:8" ht="15">
      <c r="A127" s="60"/>
      <c r="B127" s="61">
        <v>3635</v>
      </c>
      <c r="C127" s="56">
        <v>3122</v>
      </c>
      <c r="D127" s="58" t="s">
        <v>140</v>
      </c>
      <c r="E127" s="39">
        <v>0</v>
      </c>
      <c r="F127" s="218">
        <v>0</v>
      </c>
      <c r="G127" s="218">
        <v>43.5</v>
      </c>
      <c r="H127" s="308" t="e">
        <f t="shared" si="2"/>
        <v>#DIV/0!</v>
      </c>
    </row>
    <row r="128" spans="1:8" ht="15">
      <c r="A128" s="60"/>
      <c r="B128" s="61">
        <v>3699</v>
      </c>
      <c r="C128" s="56">
        <v>2111</v>
      </c>
      <c r="D128" s="58" t="s">
        <v>141</v>
      </c>
      <c r="E128" s="39">
        <v>0</v>
      </c>
      <c r="F128" s="218">
        <v>0</v>
      </c>
      <c r="G128" s="218">
        <v>12.1</v>
      </c>
      <c r="H128" s="308" t="e">
        <f t="shared" si="2"/>
        <v>#DIV/0!</v>
      </c>
    </row>
    <row r="129" spans="1:8" ht="15">
      <c r="A129" s="63"/>
      <c r="B129" s="56">
        <v>3725</v>
      </c>
      <c r="C129" s="33">
        <v>2321</v>
      </c>
      <c r="D129" s="33" t="s">
        <v>142</v>
      </c>
      <c r="E129" s="37">
        <v>0</v>
      </c>
      <c r="F129" s="217">
        <v>0</v>
      </c>
      <c r="G129" s="217">
        <v>30</v>
      </c>
      <c r="H129" s="308" t="e">
        <f t="shared" si="2"/>
        <v>#DIV/0!</v>
      </c>
    </row>
    <row r="130" spans="1:8" ht="15">
      <c r="A130" s="63"/>
      <c r="B130" s="56">
        <v>3725</v>
      </c>
      <c r="C130" s="33">
        <v>2324</v>
      </c>
      <c r="D130" s="33" t="s">
        <v>143</v>
      </c>
      <c r="E130" s="37">
        <v>2000</v>
      </c>
      <c r="F130" s="217">
        <v>2000</v>
      </c>
      <c r="G130" s="217">
        <v>2807.6</v>
      </c>
      <c r="H130" s="308">
        <f t="shared" si="2"/>
        <v>140.38</v>
      </c>
    </row>
    <row r="131" spans="1:8" ht="15">
      <c r="A131" s="54"/>
      <c r="B131" s="55">
        <v>6399</v>
      </c>
      <c r="C131" s="56">
        <v>2222</v>
      </c>
      <c r="D131" s="58" t="s">
        <v>144</v>
      </c>
      <c r="E131" s="34">
        <v>0</v>
      </c>
      <c r="F131" s="217">
        <v>0</v>
      </c>
      <c r="G131" s="217">
        <v>1547.1</v>
      </c>
      <c r="H131" s="308" t="e">
        <f t="shared" si="2"/>
        <v>#DIV/0!</v>
      </c>
    </row>
    <row r="132" spans="1:8" ht="15.75" thickBot="1">
      <c r="A132" s="64"/>
      <c r="B132" s="41"/>
      <c r="C132" s="41"/>
      <c r="D132" s="41"/>
      <c r="E132" s="42"/>
      <c r="F132" s="220"/>
      <c r="G132" s="220"/>
      <c r="H132" s="309"/>
    </row>
    <row r="133" spans="1:8" s="46" customFormat="1" ht="21.75" customHeight="1" thickBot="1" thickTop="1">
      <c r="A133" s="65"/>
      <c r="B133" s="43"/>
      <c r="C133" s="43"/>
      <c r="D133" s="44" t="s">
        <v>145</v>
      </c>
      <c r="E133" s="45">
        <f>SUM(E61:E132)</f>
        <v>44891</v>
      </c>
      <c r="F133" s="221">
        <f>SUM(F61:F132)</f>
        <v>47534.8</v>
      </c>
      <c r="G133" s="221">
        <f>SUM(G61:G132)</f>
        <v>49987.799999999996</v>
      </c>
      <c r="H133" s="310">
        <f>(G133/F133)*100</f>
        <v>105.16042983245957</v>
      </c>
    </row>
    <row r="134" spans="1:8" ht="15" customHeight="1">
      <c r="A134" s="66"/>
      <c r="B134" s="66"/>
      <c r="C134" s="66"/>
      <c r="D134" s="21"/>
      <c r="E134" s="67"/>
      <c r="F134" s="223"/>
      <c r="G134" s="209"/>
      <c r="H134" s="301"/>
    </row>
    <row r="135" spans="1:8" ht="15" customHeight="1">
      <c r="A135" s="66"/>
      <c r="B135" s="66"/>
      <c r="C135" s="66"/>
      <c r="D135" s="21"/>
      <c r="E135" s="67"/>
      <c r="F135" s="223"/>
      <c r="G135" s="223"/>
      <c r="H135" s="312"/>
    </row>
    <row r="136" spans="1:8" ht="15" customHeight="1">
      <c r="A136" s="66"/>
      <c r="B136" s="66"/>
      <c r="C136" s="66"/>
      <c r="D136" s="21"/>
      <c r="E136" s="67"/>
      <c r="F136" s="223"/>
      <c r="G136" s="223"/>
      <c r="H136" s="312"/>
    </row>
    <row r="137" spans="1:8" ht="15" customHeight="1">
      <c r="A137" s="66"/>
      <c r="B137" s="66"/>
      <c r="C137" s="66"/>
      <c r="D137" s="21"/>
      <c r="E137" s="67"/>
      <c r="F137" s="223"/>
      <c r="G137" s="223"/>
      <c r="H137" s="312"/>
    </row>
    <row r="138" spans="1:8" ht="15" customHeight="1">
      <c r="A138" s="66"/>
      <c r="B138" s="66"/>
      <c r="C138" s="66"/>
      <c r="D138" s="21"/>
      <c r="E138" s="67"/>
      <c r="F138" s="223"/>
      <c r="G138" s="223"/>
      <c r="H138" s="312"/>
    </row>
    <row r="139" spans="1:8" ht="15" customHeight="1">
      <c r="A139" s="66"/>
      <c r="B139" s="66"/>
      <c r="C139" s="66"/>
      <c r="D139" s="21"/>
      <c r="E139" s="67"/>
      <c r="F139" s="223"/>
      <c r="G139" s="223"/>
      <c r="H139" s="312"/>
    </row>
    <row r="140" spans="1:8" ht="15" customHeight="1">
      <c r="A140" s="66"/>
      <c r="B140" s="66"/>
      <c r="C140" s="66"/>
      <c r="D140" s="21"/>
      <c r="E140" s="67"/>
      <c r="F140" s="223"/>
      <c r="G140" s="223"/>
      <c r="H140" s="312"/>
    </row>
    <row r="141" spans="1:8" ht="15" customHeight="1">
      <c r="A141" s="66"/>
      <c r="B141" s="66"/>
      <c r="C141" s="66"/>
      <c r="D141" s="21"/>
      <c r="E141" s="67"/>
      <c r="F141" s="223"/>
      <c r="G141" s="223"/>
      <c r="H141" s="312"/>
    </row>
    <row r="142" spans="1:8" ht="15" customHeight="1">
      <c r="A142" s="66"/>
      <c r="B142" s="66"/>
      <c r="C142" s="66"/>
      <c r="D142" s="21"/>
      <c r="E142" s="67"/>
      <c r="F142" s="223"/>
      <c r="G142" s="223"/>
      <c r="H142" s="312"/>
    </row>
    <row r="143" spans="1:8" ht="15" customHeight="1">
      <c r="A143" s="66"/>
      <c r="B143" s="66"/>
      <c r="C143" s="66"/>
      <c r="D143" s="21"/>
      <c r="E143" s="67"/>
      <c r="F143" s="223"/>
      <c r="G143" s="223"/>
      <c r="H143" s="312"/>
    </row>
    <row r="144" spans="1:8" ht="15" customHeight="1">
      <c r="A144" s="66"/>
      <c r="B144" s="66"/>
      <c r="C144" s="66"/>
      <c r="D144" s="21"/>
      <c r="E144" s="67"/>
      <c r="F144" s="223"/>
      <c r="G144" s="223"/>
      <c r="H144" s="312"/>
    </row>
    <row r="145" spans="1:8" ht="15" customHeight="1">
      <c r="A145" s="66"/>
      <c r="B145" s="66"/>
      <c r="C145" s="66"/>
      <c r="D145" s="21"/>
      <c r="E145" s="67"/>
      <c r="F145" s="223"/>
      <c r="G145" s="223"/>
      <c r="H145" s="312"/>
    </row>
    <row r="146" spans="1:8" ht="15" customHeight="1">
      <c r="A146" s="66"/>
      <c r="B146" s="66"/>
      <c r="C146" s="66"/>
      <c r="D146" s="21"/>
      <c r="E146" s="67"/>
      <c r="F146" s="223"/>
      <c r="G146" s="223"/>
      <c r="H146" s="312"/>
    </row>
    <row r="147" spans="1:8" ht="15" customHeight="1">
      <c r="A147" s="66"/>
      <c r="B147" s="66"/>
      <c r="C147" s="66"/>
      <c r="D147" s="21"/>
      <c r="E147" s="67"/>
      <c r="F147" s="223"/>
      <c r="G147" s="223"/>
      <c r="H147" s="312"/>
    </row>
    <row r="148" spans="1:8" ht="15" customHeight="1" thickBot="1">
      <c r="A148" s="66"/>
      <c r="B148" s="66"/>
      <c r="C148" s="66"/>
      <c r="D148" s="21"/>
      <c r="E148" s="67"/>
      <c r="F148" s="223"/>
      <c r="G148" s="223"/>
      <c r="H148" s="312"/>
    </row>
    <row r="149" spans="1:8" ht="15.75">
      <c r="A149" s="24" t="s">
        <v>28</v>
      </c>
      <c r="B149" s="24" t="s">
        <v>29</v>
      </c>
      <c r="C149" s="24" t="s">
        <v>30</v>
      </c>
      <c r="D149" s="25" t="s">
        <v>31</v>
      </c>
      <c r="E149" s="26" t="s">
        <v>32</v>
      </c>
      <c r="F149" s="213" t="s">
        <v>32</v>
      </c>
      <c r="G149" s="213" t="s">
        <v>8</v>
      </c>
      <c r="H149" s="305" t="s">
        <v>33</v>
      </c>
    </row>
    <row r="150" spans="1:8" ht="15.75" customHeight="1" thickBot="1">
      <c r="A150" s="27"/>
      <c r="B150" s="27"/>
      <c r="C150" s="27"/>
      <c r="D150" s="28"/>
      <c r="E150" s="29" t="s">
        <v>34</v>
      </c>
      <c r="F150" s="214" t="s">
        <v>35</v>
      </c>
      <c r="G150" s="215" t="s">
        <v>36</v>
      </c>
      <c r="H150" s="306" t="s">
        <v>11</v>
      </c>
    </row>
    <row r="151" spans="1:8" ht="16.5" customHeight="1" thickTop="1">
      <c r="A151" s="48">
        <v>30</v>
      </c>
      <c r="B151" s="30"/>
      <c r="C151" s="30"/>
      <c r="D151" s="31" t="s">
        <v>146</v>
      </c>
      <c r="E151" s="68"/>
      <c r="F151" s="224"/>
      <c r="G151" s="224"/>
      <c r="H151" s="313"/>
    </row>
    <row r="152" spans="1:8" ht="15" customHeight="1">
      <c r="A152" s="69"/>
      <c r="B152" s="70"/>
      <c r="C152" s="70"/>
      <c r="D152" s="70"/>
      <c r="E152" s="34"/>
      <c r="F152" s="217"/>
      <c r="G152" s="217"/>
      <c r="H152" s="308"/>
    </row>
    <row r="153" spans="1:8" ht="15">
      <c r="A153" s="36"/>
      <c r="B153" s="33"/>
      <c r="C153" s="33">
        <v>1361</v>
      </c>
      <c r="D153" s="33" t="s">
        <v>38</v>
      </c>
      <c r="E153" s="71">
        <v>0</v>
      </c>
      <c r="F153" s="225">
        <v>0</v>
      </c>
      <c r="G153" s="225">
        <v>2.8</v>
      </c>
      <c r="H153" s="308" t="e">
        <f aca="true" t="shared" si="3" ref="H153:H188">(G153/F153)*100</f>
        <v>#DIV/0!</v>
      </c>
    </row>
    <row r="154" spans="1:8" ht="15" hidden="1">
      <c r="A154" s="36"/>
      <c r="B154" s="33"/>
      <c r="C154" s="33">
        <v>2460</v>
      </c>
      <c r="D154" s="33" t="s">
        <v>147</v>
      </c>
      <c r="E154" s="71">
        <v>0</v>
      </c>
      <c r="F154" s="225"/>
      <c r="G154" s="225"/>
      <c r="H154" s="308" t="e">
        <f t="shared" si="3"/>
        <v>#DIV/0!</v>
      </c>
    </row>
    <row r="155" spans="1:8" ht="15" hidden="1">
      <c r="A155" s="36">
        <v>98008</v>
      </c>
      <c r="B155" s="33"/>
      <c r="C155" s="33">
        <v>4111</v>
      </c>
      <c r="D155" s="33" t="s">
        <v>148</v>
      </c>
      <c r="E155" s="37"/>
      <c r="F155" s="217"/>
      <c r="G155" s="217"/>
      <c r="H155" s="308" t="e">
        <f t="shared" si="3"/>
        <v>#DIV/0!</v>
      </c>
    </row>
    <row r="156" spans="1:8" ht="15" customHeight="1" hidden="1">
      <c r="A156" s="36">
        <v>98071</v>
      </c>
      <c r="B156" s="33"/>
      <c r="C156" s="33">
        <v>4111</v>
      </c>
      <c r="D156" s="33" t="s">
        <v>149</v>
      </c>
      <c r="E156" s="71"/>
      <c r="F156" s="225"/>
      <c r="G156" s="225"/>
      <c r="H156" s="308" t="e">
        <f t="shared" si="3"/>
        <v>#DIV/0!</v>
      </c>
    </row>
    <row r="157" spans="1:8" ht="15" customHeight="1" hidden="1">
      <c r="A157" s="36">
        <v>98187</v>
      </c>
      <c r="B157" s="33"/>
      <c r="C157" s="33">
        <v>4111</v>
      </c>
      <c r="D157" s="33" t="s">
        <v>150</v>
      </c>
      <c r="E157" s="71">
        <v>0</v>
      </c>
      <c r="F157" s="225"/>
      <c r="G157" s="225"/>
      <c r="H157" s="308" t="e">
        <f t="shared" si="3"/>
        <v>#DIV/0!</v>
      </c>
    </row>
    <row r="158" spans="1:8" ht="15" hidden="1">
      <c r="A158" s="36">
        <v>98348</v>
      </c>
      <c r="B158" s="33"/>
      <c r="C158" s="33">
        <v>4111</v>
      </c>
      <c r="D158" s="33" t="s">
        <v>151</v>
      </c>
      <c r="E158" s="72">
        <v>0</v>
      </c>
      <c r="F158" s="216"/>
      <c r="G158" s="217"/>
      <c r="H158" s="308" t="e">
        <f t="shared" si="3"/>
        <v>#DIV/0!</v>
      </c>
    </row>
    <row r="159" spans="1:8" ht="15" customHeight="1">
      <c r="A159" s="33">
        <v>13011</v>
      </c>
      <c r="B159" s="33"/>
      <c r="C159" s="33">
        <v>4116</v>
      </c>
      <c r="D159" s="33" t="s">
        <v>152</v>
      </c>
      <c r="E159" s="34">
        <v>0</v>
      </c>
      <c r="F159" s="217">
        <v>5278.9</v>
      </c>
      <c r="G159" s="217">
        <v>5278.9</v>
      </c>
      <c r="H159" s="308">
        <f t="shared" si="3"/>
        <v>100</v>
      </c>
    </row>
    <row r="160" spans="1:8" ht="15">
      <c r="A160" s="36">
        <v>13015</v>
      </c>
      <c r="B160" s="33"/>
      <c r="C160" s="33">
        <v>4116</v>
      </c>
      <c r="D160" s="33" t="s">
        <v>153</v>
      </c>
      <c r="E160" s="71">
        <v>0</v>
      </c>
      <c r="F160" s="225">
        <v>1367</v>
      </c>
      <c r="G160" s="225">
        <v>1367</v>
      </c>
      <c r="H160" s="308">
        <f t="shared" si="3"/>
        <v>100</v>
      </c>
    </row>
    <row r="161" spans="1:8" ht="14.25" customHeight="1">
      <c r="A161" s="36">
        <v>13101</v>
      </c>
      <c r="B161" s="33"/>
      <c r="C161" s="33">
        <v>4116</v>
      </c>
      <c r="D161" s="33" t="s">
        <v>154</v>
      </c>
      <c r="E161" s="71">
        <v>0</v>
      </c>
      <c r="F161" s="225">
        <v>132</v>
      </c>
      <c r="G161" s="225">
        <v>116.2</v>
      </c>
      <c r="H161" s="308">
        <f t="shared" si="3"/>
        <v>88.03030303030303</v>
      </c>
    </row>
    <row r="162" spans="1:8" ht="15">
      <c r="A162" s="36">
        <v>27003</v>
      </c>
      <c r="B162" s="33"/>
      <c r="C162" s="33">
        <v>4116</v>
      </c>
      <c r="D162" s="33" t="s">
        <v>155</v>
      </c>
      <c r="E162" s="71">
        <v>0</v>
      </c>
      <c r="F162" s="225">
        <v>36.3</v>
      </c>
      <c r="G162" s="225">
        <v>36.3</v>
      </c>
      <c r="H162" s="308">
        <f t="shared" si="3"/>
        <v>100</v>
      </c>
    </row>
    <row r="163" spans="1:8" ht="15" customHeight="1">
      <c r="A163" s="33">
        <v>17007</v>
      </c>
      <c r="B163" s="33"/>
      <c r="C163" s="33">
        <v>4116</v>
      </c>
      <c r="D163" s="33" t="s">
        <v>156</v>
      </c>
      <c r="E163" s="34">
        <v>0</v>
      </c>
      <c r="F163" s="217">
        <v>6.9</v>
      </c>
      <c r="G163" s="217">
        <v>6.9</v>
      </c>
      <c r="H163" s="308">
        <f t="shared" si="3"/>
        <v>100</v>
      </c>
    </row>
    <row r="164" spans="1:8" ht="15" customHeight="1">
      <c r="A164" s="33">
        <v>1067</v>
      </c>
      <c r="B164" s="33"/>
      <c r="C164" s="33">
        <v>4116</v>
      </c>
      <c r="D164" s="33" t="s">
        <v>157</v>
      </c>
      <c r="E164" s="34">
        <v>4374</v>
      </c>
      <c r="F164" s="217">
        <v>4374</v>
      </c>
      <c r="G164" s="217">
        <v>2758.1</v>
      </c>
      <c r="H164" s="308">
        <f t="shared" si="3"/>
        <v>63.05669867398262</v>
      </c>
    </row>
    <row r="165" spans="1:8" ht="15" customHeight="1">
      <c r="A165" s="33">
        <v>1113</v>
      </c>
      <c r="B165" s="33"/>
      <c r="C165" s="33">
        <v>4116</v>
      </c>
      <c r="D165" s="33" t="s">
        <v>158</v>
      </c>
      <c r="E165" s="34">
        <v>4940</v>
      </c>
      <c r="F165" s="217">
        <v>4940</v>
      </c>
      <c r="G165" s="217">
        <v>0</v>
      </c>
      <c r="H165" s="308">
        <f t="shared" si="3"/>
        <v>0</v>
      </c>
    </row>
    <row r="166" spans="1:8" ht="15" customHeight="1" hidden="1">
      <c r="A166" s="36"/>
      <c r="B166" s="33"/>
      <c r="C166" s="33">
        <v>4132</v>
      </c>
      <c r="D166" s="33" t="s">
        <v>159</v>
      </c>
      <c r="E166" s="71"/>
      <c r="F166" s="225"/>
      <c r="G166" s="225"/>
      <c r="H166" s="308" t="e">
        <f t="shared" si="3"/>
        <v>#DIV/0!</v>
      </c>
    </row>
    <row r="167" spans="1:8" ht="15" customHeight="1">
      <c r="A167" s="36">
        <v>14004</v>
      </c>
      <c r="B167" s="33"/>
      <c r="C167" s="33">
        <v>4122</v>
      </c>
      <c r="D167" s="33" t="s">
        <v>160</v>
      </c>
      <c r="E167" s="34">
        <v>0</v>
      </c>
      <c r="F167" s="217">
        <v>7.2</v>
      </c>
      <c r="G167" s="217">
        <v>7.2</v>
      </c>
      <c r="H167" s="308">
        <f t="shared" si="3"/>
        <v>100</v>
      </c>
    </row>
    <row r="168" spans="1:8" ht="15" hidden="1">
      <c r="A168" s="73"/>
      <c r="B168" s="57"/>
      <c r="C168" s="57">
        <v>4216</v>
      </c>
      <c r="D168" s="57" t="s">
        <v>161</v>
      </c>
      <c r="E168" s="71"/>
      <c r="F168" s="225"/>
      <c r="G168" s="225"/>
      <c r="H168" s="308" t="e">
        <f t="shared" si="3"/>
        <v>#DIV/0!</v>
      </c>
    </row>
    <row r="169" spans="1:8" ht="15" customHeight="1" hidden="1">
      <c r="A169" s="33"/>
      <c r="B169" s="33"/>
      <c r="C169" s="33">
        <v>4216</v>
      </c>
      <c r="D169" s="33" t="s">
        <v>162</v>
      </c>
      <c r="E169" s="34">
        <v>0</v>
      </c>
      <c r="F169" s="217"/>
      <c r="G169" s="217"/>
      <c r="H169" s="308" t="e">
        <f t="shared" si="3"/>
        <v>#DIV/0!</v>
      </c>
    </row>
    <row r="170" spans="1:8" ht="15" customHeight="1">
      <c r="A170" s="33"/>
      <c r="B170" s="33"/>
      <c r="C170" s="33">
        <v>4152</v>
      </c>
      <c r="D170" s="57" t="s">
        <v>163</v>
      </c>
      <c r="E170" s="34">
        <v>0</v>
      </c>
      <c r="F170" s="217">
        <v>116.1</v>
      </c>
      <c r="G170" s="217">
        <v>116.1</v>
      </c>
      <c r="H170" s="308">
        <f t="shared" si="3"/>
        <v>100</v>
      </c>
    </row>
    <row r="171" spans="1:8" ht="15" customHeight="1">
      <c r="A171" s="36">
        <v>551</v>
      </c>
      <c r="B171" s="33"/>
      <c r="C171" s="33">
        <v>4222</v>
      </c>
      <c r="D171" s="33" t="s">
        <v>164</v>
      </c>
      <c r="E171" s="71">
        <v>0</v>
      </c>
      <c r="F171" s="225">
        <v>250</v>
      </c>
      <c r="G171" s="225">
        <v>250</v>
      </c>
      <c r="H171" s="308">
        <f t="shared" si="3"/>
        <v>100</v>
      </c>
    </row>
    <row r="172" spans="1:8" ht="15">
      <c r="A172" s="36"/>
      <c r="B172" s="33">
        <v>3341</v>
      </c>
      <c r="C172" s="33">
        <v>2111</v>
      </c>
      <c r="D172" s="33" t="s">
        <v>165</v>
      </c>
      <c r="E172" s="74">
        <v>1</v>
      </c>
      <c r="F172" s="226">
        <v>1</v>
      </c>
      <c r="G172" s="226">
        <v>2</v>
      </c>
      <c r="H172" s="308">
        <f t="shared" si="3"/>
        <v>200</v>
      </c>
    </row>
    <row r="173" spans="1:8" ht="15">
      <c r="A173" s="36"/>
      <c r="B173" s="33">
        <v>3349</v>
      </c>
      <c r="C173" s="33">
        <v>2111</v>
      </c>
      <c r="D173" s="33" t="s">
        <v>166</v>
      </c>
      <c r="E173" s="74">
        <v>700</v>
      </c>
      <c r="F173" s="226">
        <v>700</v>
      </c>
      <c r="G173" s="226">
        <v>663.1</v>
      </c>
      <c r="H173" s="308">
        <f t="shared" si="3"/>
        <v>94.72857142857143</v>
      </c>
    </row>
    <row r="174" spans="1:8" ht="15">
      <c r="A174" s="36"/>
      <c r="B174" s="33">
        <v>5512</v>
      </c>
      <c r="C174" s="33">
        <v>2111</v>
      </c>
      <c r="D174" s="33" t="s">
        <v>167</v>
      </c>
      <c r="E174" s="34">
        <v>0</v>
      </c>
      <c r="F174" s="217">
        <v>0</v>
      </c>
      <c r="G174" s="217">
        <v>22.4</v>
      </c>
      <c r="H174" s="308" t="e">
        <f t="shared" si="3"/>
        <v>#DIV/0!</v>
      </c>
    </row>
    <row r="175" spans="1:8" ht="15" hidden="1">
      <c r="A175" s="36"/>
      <c r="B175" s="33">
        <v>5512</v>
      </c>
      <c r="C175" s="33">
        <v>2322</v>
      </c>
      <c r="D175" s="33" t="s">
        <v>168</v>
      </c>
      <c r="E175" s="34">
        <v>0</v>
      </c>
      <c r="F175" s="217"/>
      <c r="G175" s="217"/>
      <c r="H175" s="308" t="e">
        <f t="shared" si="3"/>
        <v>#DIV/0!</v>
      </c>
    </row>
    <row r="176" spans="1:8" ht="15">
      <c r="A176" s="36"/>
      <c r="B176" s="33">
        <v>5512</v>
      </c>
      <c r="C176" s="33">
        <v>2324</v>
      </c>
      <c r="D176" s="33" t="s">
        <v>169</v>
      </c>
      <c r="E176" s="34">
        <v>0</v>
      </c>
      <c r="F176" s="217">
        <v>0</v>
      </c>
      <c r="G176" s="217">
        <v>3.4</v>
      </c>
      <c r="H176" s="308" t="e">
        <f t="shared" si="3"/>
        <v>#DIV/0!</v>
      </c>
    </row>
    <row r="177" spans="1:8" ht="15">
      <c r="A177" s="36"/>
      <c r="B177" s="33">
        <v>5512</v>
      </c>
      <c r="C177" s="33">
        <v>3113</v>
      </c>
      <c r="D177" s="33" t="s">
        <v>170</v>
      </c>
      <c r="E177" s="34">
        <v>0</v>
      </c>
      <c r="F177" s="217">
        <v>0</v>
      </c>
      <c r="G177" s="216">
        <v>36</v>
      </c>
      <c r="H177" s="308" t="e">
        <f t="shared" si="3"/>
        <v>#DIV/0!</v>
      </c>
    </row>
    <row r="178" spans="1:8" ht="15" hidden="1">
      <c r="A178" s="36"/>
      <c r="B178" s="33">
        <v>5512</v>
      </c>
      <c r="C178" s="33">
        <v>3122</v>
      </c>
      <c r="D178" s="33" t="s">
        <v>171</v>
      </c>
      <c r="E178" s="34">
        <v>0</v>
      </c>
      <c r="F178" s="217"/>
      <c r="G178" s="216"/>
      <c r="H178" s="308" t="e">
        <f t="shared" si="3"/>
        <v>#DIV/0!</v>
      </c>
    </row>
    <row r="179" spans="1:8" ht="15">
      <c r="A179" s="36"/>
      <c r="B179" s="33">
        <v>6171</v>
      </c>
      <c r="C179" s="33">
        <v>2111</v>
      </c>
      <c r="D179" s="33" t="s">
        <v>172</v>
      </c>
      <c r="E179" s="74">
        <v>150</v>
      </c>
      <c r="F179" s="226">
        <v>150</v>
      </c>
      <c r="G179" s="226">
        <v>142.1</v>
      </c>
      <c r="H179" s="308">
        <f t="shared" si="3"/>
        <v>94.73333333333332</v>
      </c>
    </row>
    <row r="180" spans="1:8" ht="15">
      <c r="A180" s="36"/>
      <c r="B180" s="33">
        <v>6171</v>
      </c>
      <c r="C180" s="33">
        <v>2132</v>
      </c>
      <c r="D180" s="33" t="s">
        <v>173</v>
      </c>
      <c r="E180" s="37">
        <v>80</v>
      </c>
      <c r="F180" s="217">
        <v>80</v>
      </c>
      <c r="G180" s="217">
        <v>91.5</v>
      </c>
      <c r="H180" s="308">
        <f t="shared" si="3"/>
        <v>114.375</v>
      </c>
    </row>
    <row r="181" spans="1:8" ht="15">
      <c r="A181" s="36"/>
      <c r="B181" s="33">
        <v>6171</v>
      </c>
      <c r="C181" s="33">
        <v>2212</v>
      </c>
      <c r="D181" s="33" t="s">
        <v>174</v>
      </c>
      <c r="E181" s="34">
        <v>0</v>
      </c>
      <c r="F181" s="217">
        <v>0</v>
      </c>
      <c r="G181" s="217">
        <v>8</v>
      </c>
      <c r="H181" s="308" t="e">
        <f t="shared" si="3"/>
        <v>#DIV/0!</v>
      </c>
    </row>
    <row r="182" spans="1:8" ht="15" hidden="1">
      <c r="A182" s="36"/>
      <c r="B182" s="33">
        <v>6171</v>
      </c>
      <c r="C182" s="33">
        <v>2133</v>
      </c>
      <c r="D182" s="33" t="s">
        <v>175</v>
      </c>
      <c r="E182" s="75"/>
      <c r="F182" s="226"/>
      <c r="G182" s="226"/>
      <c r="H182" s="308" t="e">
        <f t="shared" si="3"/>
        <v>#DIV/0!</v>
      </c>
    </row>
    <row r="183" spans="1:8" ht="15" hidden="1">
      <c r="A183" s="36"/>
      <c r="B183" s="33">
        <v>6171</v>
      </c>
      <c r="C183" s="33">
        <v>2310</v>
      </c>
      <c r="D183" s="33" t="s">
        <v>176</v>
      </c>
      <c r="E183" s="37">
        <v>0</v>
      </c>
      <c r="F183" s="217"/>
      <c r="G183" s="226"/>
      <c r="H183" s="308" t="e">
        <f t="shared" si="3"/>
        <v>#DIV/0!</v>
      </c>
    </row>
    <row r="184" spans="1:8" ht="15">
      <c r="A184" s="36"/>
      <c r="B184" s="33">
        <v>6171</v>
      </c>
      <c r="C184" s="33">
        <v>2322</v>
      </c>
      <c r="D184" s="33" t="s">
        <v>177</v>
      </c>
      <c r="E184" s="37">
        <v>0</v>
      </c>
      <c r="F184" s="217">
        <v>0</v>
      </c>
      <c r="G184" s="217">
        <v>25.4</v>
      </c>
      <c r="H184" s="308" t="e">
        <f t="shared" si="3"/>
        <v>#DIV/0!</v>
      </c>
    </row>
    <row r="185" spans="1:8" ht="15">
      <c r="A185" s="36"/>
      <c r="B185" s="33">
        <v>6171</v>
      </c>
      <c r="C185" s="33">
        <v>2324</v>
      </c>
      <c r="D185" s="33" t="s">
        <v>178</v>
      </c>
      <c r="E185" s="37">
        <v>0</v>
      </c>
      <c r="F185" s="217">
        <v>0</v>
      </c>
      <c r="G185" s="217">
        <v>75.3</v>
      </c>
      <c r="H185" s="308" t="e">
        <f t="shared" si="3"/>
        <v>#DIV/0!</v>
      </c>
    </row>
    <row r="186" spans="1:8" ht="15" hidden="1">
      <c r="A186" s="36"/>
      <c r="B186" s="33">
        <v>6171</v>
      </c>
      <c r="C186" s="33">
        <v>2329</v>
      </c>
      <c r="D186" s="33" t="s">
        <v>179</v>
      </c>
      <c r="E186" s="37">
        <v>0</v>
      </c>
      <c r="F186" s="217"/>
      <c r="G186" s="217"/>
      <c r="H186" s="308" t="e">
        <f t="shared" si="3"/>
        <v>#DIV/0!</v>
      </c>
    </row>
    <row r="187" spans="1:8" ht="15" hidden="1">
      <c r="A187" s="36"/>
      <c r="B187" s="33">
        <v>6409</v>
      </c>
      <c r="C187" s="33">
        <v>2328</v>
      </c>
      <c r="D187" s="33" t="s">
        <v>180</v>
      </c>
      <c r="E187" s="37"/>
      <c r="F187" s="217"/>
      <c r="G187" s="217"/>
      <c r="H187" s="308" t="e">
        <f t="shared" si="3"/>
        <v>#DIV/0!</v>
      </c>
    </row>
    <row r="188" spans="1:8" ht="15">
      <c r="A188" s="36"/>
      <c r="B188" s="33"/>
      <c r="C188" s="33"/>
      <c r="D188" s="33"/>
      <c r="E188" s="37">
        <v>0</v>
      </c>
      <c r="F188" s="217">
        <v>0</v>
      </c>
      <c r="G188" s="217">
        <v>0</v>
      </c>
      <c r="H188" s="308" t="e">
        <f t="shared" si="3"/>
        <v>#DIV/0!</v>
      </c>
    </row>
    <row r="189" spans="1:8" ht="15.75" thickBot="1">
      <c r="A189" s="76"/>
      <c r="B189" s="77"/>
      <c r="C189" s="77"/>
      <c r="D189" s="77"/>
      <c r="E189" s="78"/>
      <c r="F189" s="227"/>
      <c r="G189" s="227"/>
      <c r="H189" s="314"/>
    </row>
    <row r="190" spans="1:8" s="46" customFormat="1" ht="21.75" customHeight="1" thickBot="1" thickTop="1">
      <c r="A190" s="79"/>
      <c r="B190" s="80"/>
      <c r="C190" s="80"/>
      <c r="D190" s="81" t="s">
        <v>181</v>
      </c>
      <c r="E190" s="82">
        <f>SUM(E153:E189)</f>
        <v>10245</v>
      </c>
      <c r="F190" s="228">
        <f>SUM(F153:F189)</f>
        <v>17439.4</v>
      </c>
      <c r="G190" s="228">
        <f>SUM(G152:G189)</f>
        <v>11008.699999999999</v>
      </c>
      <c r="H190" s="315">
        <f>(G190/F190)*100</f>
        <v>63.12545156370057</v>
      </c>
    </row>
    <row r="191" spans="1:8" ht="15" customHeight="1">
      <c r="A191" s="66"/>
      <c r="B191" s="66"/>
      <c r="C191" s="66"/>
      <c r="D191" s="21"/>
      <c r="E191" s="67"/>
      <c r="F191" s="223"/>
      <c r="G191" s="223"/>
      <c r="H191" s="312"/>
    </row>
    <row r="192" spans="1:8" ht="15" customHeight="1">
      <c r="A192" s="66"/>
      <c r="B192" s="66"/>
      <c r="C192" s="66"/>
      <c r="D192" s="21"/>
      <c r="E192" s="67"/>
      <c r="F192" s="223"/>
      <c r="G192" s="223"/>
      <c r="H192" s="312"/>
    </row>
    <row r="193" spans="1:8" ht="12.75" customHeight="1" hidden="1">
      <c r="A193" s="66"/>
      <c r="B193" s="66"/>
      <c r="C193" s="66"/>
      <c r="D193" s="21"/>
      <c r="E193" s="67"/>
      <c r="F193" s="223"/>
      <c r="G193" s="223"/>
      <c r="H193" s="312"/>
    </row>
    <row r="194" spans="1:8" ht="15" customHeight="1" thickBot="1">
      <c r="A194" s="66"/>
      <c r="B194" s="66"/>
      <c r="C194" s="66"/>
      <c r="D194" s="21"/>
      <c r="E194" s="67"/>
      <c r="F194" s="223"/>
      <c r="G194" s="223"/>
      <c r="H194" s="312"/>
    </row>
    <row r="195" spans="1:8" ht="15.75">
      <c r="A195" s="24" t="s">
        <v>28</v>
      </c>
      <c r="B195" s="24" t="s">
        <v>29</v>
      </c>
      <c r="C195" s="24" t="s">
        <v>30</v>
      </c>
      <c r="D195" s="25" t="s">
        <v>31</v>
      </c>
      <c r="E195" s="26" t="s">
        <v>32</v>
      </c>
      <c r="F195" s="213" t="s">
        <v>32</v>
      </c>
      <c r="G195" s="213" t="s">
        <v>8</v>
      </c>
      <c r="H195" s="305" t="s">
        <v>33</v>
      </c>
    </row>
    <row r="196" spans="1:8" ht="15.75" customHeight="1" thickBot="1">
      <c r="A196" s="27"/>
      <c r="B196" s="27"/>
      <c r="C196" s="27"/>
      <c r="D196" s="28"/>
      <c r="E196" s="29" t="s">
        <v>34</v>
      </c>
      <c r="F196" s="214" t="s">
        <v>35</v>
      </c>
      <c r="G196" s="215" t="s">
        <v>36</v>
      </c>
      <c r="H196" s="306" t="s">
        <v>11</v>
      </c>
    </row>
    <row r="197" spans="1:8" ht="16.5" customHeight="1" thickTop="1">
      <c r="A197" s="30">
        <v>50</v>
      </c>
      <c r="B197" s="30"/>
      <c r="C197" s="30"/>
      <c r="D197" s="31" t="s">
        <v>182</v>
      </c>
      <c r="E197" s="32"/>
      <c r="F197" s="216"/>
      <c r="G197" s="216"/>
      <c r="H197" s="307"/>
    </row>
    <row r="198" spans="1:8" ht="15" customHeight="1">
      <c r="A198" s="33"/>
      <c r="B198" s="33"/>
      <c r="C198" s="33"/>
      <c r="D198" s="70"/>
      <c r="E198" s="34"/>
      <c r="F198" s="217"/>
      <c r="G198" s="217"/>
      <c r="H198" s="308"/>
    </row>
    <row r="199" spans="1:8" ht="15">
      <c r="A199" s="33"/>
      <c r="B199" s="33"/>
      <c r="C199" s="33">
        <v>1361</v>
      </c>
      <c r="D199" s="33" t="s">
        <v>38</v>
      </c>
      <c r="E199" s="37">
        <v>0</v>
      </c>
      <c r="F199" s="217">
        <v>1</v>
      </c>
      <c r="G199" s="217">
        <v>0</v>
      </c>
      <c r="H199" s="308">
        <f aca="true" t="shared" si="4" ref="H199:H244">(G199/F199)*100</f>
        <v>0</v>
      </c>
    </row>
    <row r="200" spans="1:8" ht="15" hidden="1">
      <c r="A200" s="33"/>
      <c r="B200" s="33"/>
      <c r="C200" s="33">
        <v>2451</v>
      </c>
      <c r="D200" s="33" t="s">
        <v>183</v>
      </c>
      <c r="E200" s="34"/>
      <c r="F200" s="217"/>
      <c r="G200" s="217"/>
      <c r="H200" s="308" t="e">
        <f t="shared" si="4"/>
        <v>#DIV/0!</v>
      </c>
    </row>
    <row r="201" spans="1:8" ht="15">
      <c r="A201" s="33">
        <v>13010</v>
      </c>
      <c r="B201" s="33"/>
      <c r="C201" s="33">
        <v>4116</v>
      </c>
      <c r="D201" s="33" t="s">
        <v>184</v>
      </c>
      <c r="E201" s="34">
        <v>624</v>
      </c>
      <c r="F201" s="217">
        <v>624</v>
      </c>
      <c r="G201" s="217">
        <v>544</v>
      </c>
      <c r="H201" s="308">
        <f t="shared" si="4"/>
        <v>87.17948717948718</v>
      </c>
    </row>
    <row r="202" spans="1:8" ht="15" hidden="1">
      <c r="A202" s="33">
        <v>434</v>
      </c>
      <c r="B202" s="33"/>
      <c r="C202" s="33">
        <v>4122</v>
      </c>
      <c r="D202" s="33" t="s">
        <v>185</v>
      </c>
      <c r="E202" s="34"/>
      <c r="F202" s="217"/>
      <c r="G202" s="217"/>
      <c r="H202" s="308" t="e">
        <f t="shared" si="4"/>
        <v>#DIV/0!</v>
      </c>
    </row>
    <row r="203" spans="1:8" ht="15" hidden="1">
      <c r="A203" s="33">
        <v>13305</v>
      </c>
      <c r="B203" s="33"/>
      <c r="C203" s="33">
        <v>4116</v>
      </c>
      <c r="D203" s="33" t="s">
        <v>186</v>
      </c>
      <c r="E203" s="34">
        <v>0</v>
      </c>
      <c r="F203" s="217">
        <v>0</v>
      </c>
      <c r="G203" s="217"/>
      <c r="H203" s="308" t="e">
        <f t="shared" si="4"/>
        <v>#DIV/0!</v>
      </c>
    </row>
    <row r="204" spans="1:8" ht="15">
      <c r="A204" s="36">
        <v>13015</v>
      </c>
      <c r="B204" s="33"/>
      <c r="C204" s="33">
        <v>4116</v>
      </c>
      <c r="D204" s="33" t="s">
        <v>187</v>
      </c>
      <c r="E204" s="37">
        <v>0</v>
      </c>
      <c r="F204" s="217">
        <v>0</v>
      </c>
      <c r="G204" s="217">
        <v>0</v>
      </c>
      <c r="H204" s="308" t="e">
        <f t="shared" si="4"/>
        <v>#DIV/0!</v>
      </c>
    </row>
    <row r="205" spans="1:8" ht="15">
      <c r="A205" s="36">
        <v>33058</v>
      </c>
      <c r="B205" s="33"/>
      <c r="C205" s="33">
        <v>4116</v>
      </c>
      <c r="D205" s="33" t="s">
        <v>188</v>
      </c>
      <c r="E205" s="37">
        <v>0</v>
      </c>
      <c r="F205" s="217">
        <v>912.2</v>
      </c>
      <c r="G205" s="217">
        <v>912.1</v>
      </c>
      <c r="H205" s="308">
        <f t="shared" si="4"/>
        <v>99.98903749177812</v>
      </c>
    </row>
    <row r="206" spans="1:8" ht="15">
      <c r="A206" s="33">
        <v>33058</v>
      </c>
      <c r="B206" s="33"/>
      <c r="C206" s="33">
        <v>4116</v>
      </c>
      <c r="D206" s="33" t="s">
        <v>189</v>
      </c>
      <c r="E206" s="37">
        <v>0</v>
      </c>
      <c r="F206" s="217">
        <v>390.5</v>
      </c>
      <c r="G206" s="217">
        <v>390.4</v>
      </c>
      <c r="H206" s="308">
        <f t="shared" si="4"/>
        <v>99.97439180537772</v>
      </c>
    </row>
    <row r="207" spans="1:8" ht="15">
      <c r="A207" s="33">
        <v>33058</v>
      </c>
      <c r="B207" s="33"/>
      <c r="C207" s="33">
        <v>4116</v>
      </c>
      <c r="D207" s="33" t="s">
        <v>190</v>
      </c>
      <c r="E207" s="37">
        <v>0</v>
      </c>
      <c r="F207" s="217">
        <v>438.5</v>
      </c>
      <c r="G207" s="217">
        <v>438.4</v>
      </c>
      <c r="H207" s="308">
        <f t="shared" si="4"/>
        <v>99.97719498289624</v>
      </c>
    </row>
    <row r="208" spans="1:8" ht="15">
      <c r="A208" s="33">
        <v>33058</v>
      </c>
      <c r="B208" s="33"/>
      <c r="C208" s="33">
        <v>4116</v>
      </c>
      <c r="D208" s="33" t="s">
        <v>191</v>
      </c>
      <c r="E208" s="37">
        <v>0</v>
      </c>
      <c r="F208" s="217">
        <v>826.7</v>
      </c>
      <c r="G208" s="217">
        <v>826.6</v>
      </c>
      <c r="H208" s="308">
        <f t="shared" si="4"/>
        <v>99.98790371355993</v>
      </c>
    </row>
    <row r="209" spans="1:8" ht="15">
      <c r="A209" s="36">
        <v>33058</v>
      </c>
      <c r="B209" s="33"/>
      <c r="C209" s="33">
        <v>4116</v>
      </c>
      <c r="D209" s="33" t="s">
        <v>192</v>
      </c>
      <c r="E209" s="37">
        <v>0</v>
      </c>
      <c r="F209" s="217">
        <v>1239.9</v>
      </c>
      <c r="G209" s="217">
        <v>1239.6</v>
      </c>
      <c r="H209" s="308">
        <f t="shared" si="4"/>
        <v>99.97580450036293</v>
      </c>
    </row>
    <row r="210" spans="1:8" ht="15">
      <c r="A210" s="33">
        <v>13233</v>
      </c>
      <c r="B210" s="33"/>
      <c r="C210" s="33">
        <v>4116</v>
      </c>
      <c r="D210" s="33" t="s">
        <v>193</v>
      </c>
      <c r="E210" s="34">
        <v>1125</v>
      </c>
      <c r="F210" s="217">
        <v>1162</v>
      </c>
      <c r="G210" s="217">
        <v>1162</v>
      </c>
      <c r="H210" s="308">
        <f t="shared" si="4"/>
        <v>100</v>
      </c>
    </row>
    <row r="211" spans="1:8" ht="15">
      <c r="A211" s="33"/>
      <c r="B211" s="33"/>
      <c r="C211" s="33">
        <v>4121</v>
      </c>
      <c r="D211" s="33" t="s">
        <v>194</v>
      </c>
      <c r="E211" s="34">
        <v>0</v>
      </c>
      <c r="F211" s="217">
        <v>0</v>
      </c>
      <c r="G211" s="217">
        <v>2</v>
      </c>
      <c r="H211" s="308" t="e">
        <f t="shared" si="4"/>
        <v>#DIV/0!</v>
      </c>
    </row>
    <row r="212" spans="1:8" ht="15">
      <c r="A212" s="33">
        <v>339</v>
      </c>
      <c r="B212" s="33"/>
      <c r="C212" s="33">
        <v>4122</v>
      </c>
      <c r="D212" s="33" t="s">
        <v>195</v>
      </c>
      <c r="E212" s="37">
        <v>0</v>
      </c>
      <c r="F212" s="217">
        <v>200</v>
      </c>
      <c r="G212" s="217">
        <v>200</v>
      </c>
      <c r="H212" s="308">
        <f t="shared" si="4"/>
        <v>100</v>
      </c>
    </row>
    <row r="213" spans="1:8" ht="15">
      <c r="A213" s="33">
        <v>341</v>
      </c>
      <c r="B213" s="33"/>
      <c r="C213" s="33">
        <v>4122</v>
      </c>
      <c r="D213" s="33" t="s">
        <v>196</v>
      </c>
      <c r="E213" s="37">
        <v>0</v>
      </c>
      <c r="F213" s="217">
        <v>200</v>
      </c>
      <c r="G213" s="217">
        <v>200</v>
      </c>
      <c r="H213" s="308">
        <f t="shared" si="4"/>
        <v>100</v>
      </c>
    </row>
    <row r="214" spans="1:8" ht="15">
      <c r="A214" s="33">
        <v>359</v>
      </c>
      <c r="B214" s="33"/>
      <c r="C214" s="33">
        <v>4122</v>
      </c>
      <c r="D214" s="33" t="s">
        <v>197</v>
      </c>
      <c r="E214" s="37">
        <v>0</v>
      </c>
      <c r="F214" s="217">
        <v>15</v>
      </c>
      <c r="G214" s="217">
        <v>15</v>
      </c>
      <c r="H214" s="308">
        <f t="shared" si="4"/>
        <v>100</v>
      </c>
    </row>
    <row r="215" spans="1:8" ht="15">
      <c r="A215" s="33">
        <v>433</v>
      </c>
      <c r="B215" s="33"/>
      <c r="C215" s="33">
        <v>4122</v>
      </c>
      <c r="D215" s="33" t="s">
        <v>198</v>
      </c>
      <c r="E215" s="34">
        <v>0</v>
      </c>
      <c r="F215" s="217">
        <v>25</v>
      </c>
      <c r="G215" s="217">
        <v>25</v>
      </c>
      <c r="H215" s="308">
        <f t="shared" si="4"/>
        <v>100</v>
      </c>
    </row>
    <row r="216" spans="1:8" ht="15">
      <c r="A216" s="33">
        <v>214</v>
      </c>
      <c r="B216" s="33"/>
      <c r="C216" s="33">
        <v>4122</v>
      </c>
      <c r="D216" s="33" t="s">
        <v>199</v>
      </c>
      <c r="E216" s="37">
        <v>0</v>
      </c>
      <c r="F216" s="217">
        <v>36.4</v>
      </c>
      <c r="G216" s="217">
        <v>36.3</v>
      </c>
      <c r="H216" s="308">
        <f t="shared" si="4"/>
        <v>99.72527472527473</v>
      </c>
    </row>
    <row r="217" spans="1:8" ht="15">
      <c r="A217" s="36">
        <v>339</v>
      </c>
      <c r="B217" s="33"/>
      <c r="C217" s="33">
        <v>4122</v>
      </c>
      <c r="D217" s="33" t="s">
        <v>200</v>
      </c>
      <c r="E217" s="37">
        <v>0</v>
      </c>
      <c r="F217" s="217">
        <v>100</v>
      </c>
      <c r="G217" s="217">
        <v>100</v>
      </c>
      <c r="H217" s="308">
        <f t="shared" si="4"/>
        <v>100</v>
      </c>
    </row>
    <row r="218" spans="1:8" ht="15">
      <c r="A218" s="33">
        <v>13305</v>
      </c>
      <c r="B218" s="33"/>
      <c r="C218" s="33">
        <v>4122</v>
      </c>
      <c r="D218" s="33" t="s">
        <v>201</v>
      </c>
      <c r="E218" s="37">
        <v>0</v>
      </c>
      <c r="F218" s="217">
        <v>17845.3</v>
      </c>
      <c r="G218" s="217">
        <v>17845.3</v>
      </c>
      <c r="H218" s="308">
        <f t="shared" si="4"/>
        <v>100</v>
      </c>
    </row>
    <row r="219" spans="1:8" ht="15">
      <c r="A219" s="36"/>
      <c r="B219" s="33">
        <v>2143</v>
      </c>
      <c r="C219" s="33">
        <v>2111</v>
      </c>
      <c r="D219" s="33" t="s">
        <v>202</v>
      </c>
      <c r="E219" s="37">
        <v>0</v>
      </c>
      <c r="F219" s="217">
        <v>0</v>
      </c>
      <c r="G219" s="217">
        <v>60.5</v>
      </c>
      <c r="H219" s="308" t="e">
        <f t="shared" si="4"/>
        <v>#DIV/0!</v>
      </c>
    </row>
    <row r="220" spans="1:8" ht="15" hidden="1">
      <c r="A220" s="33"/>
      <c r="B220" s="33">
        <v>2143</v>
      </c>
      <c r="C220" s="33">
        <v>2112</v>
      </c>
      <c r="D220" s="38" t="s">
        <v>203</v>
      </c>
      <c r="E220" s="37">
        <v>0</v>
      </c>
      <c r="F220" s="217">
        <v>0</v>
      </c>
      <c r="G220" s="217">
        <v>0</v>
      </c>
      <c r="H220" s="308" t="e">
        <f t="shared" si="4"/>
        <v>#DIV/0!</v>
      </c>
    </row>
    <row r="221" spans="1:8" ht="15" hidden="1">
      <c r="A221" s="33"/>
      <c r="B221" s="33">
        <v>3113</v>
      </c>
      <c r="C221" s="33">
        <v>2119</v>
      </c>
      <c r="D221" s="33" t="s">
        <v>204</v>
      </c>
      <c r="E221" s="37">
        <v>0</v>
      </c>
      <c r="F221" s="217">
        <v>0</v>
      </c>
      <c r="G221" s="217"/>
      <c r="H221" s="308" t="e">
        <f t="shared" si="4"/>
        <v>#DIV/0!</v>
      </c>
    </row>
    <row r="222" spans="1:8" ht="15">
      <c r="A222" s="33"/>
      <c r="B222" s="33">
        <v>3113</v>
      </c>
      <c r="C222" s="33">
        <v>2122</v>
      </c>
      <c r="D222" s="33" t="s">
        <v>205</v>
      </c>
      <c r="E222" s="37">
        <v>0</v>
      </c>
      <c r="F222" s="217">
        <v>604</v>
      </c>
      <c r="G222" s="217">
        <v>604</v>
      </c>
      <c r="H222" s="308">
        <f t="shared" si="4"/>
        <v>100</v>
      </c>
    </row>
    <row r="223" spans="1:8" ht="15">
      <c r="A223" s="33"/>
      <c r="B223" s="33">
        <v>3313</v>
      </c>
      <c r="C223" s="33">
        <v>2132</v>
      </c>
      <c r="D223" s="33" t="s">
        <v>206</v>
      </c>
      <c r="E223" s="37">
        <v>0</v>
      </c>
      <c r="F223" s="217">
        <v>237.2</v>
      </c>
      <c r="G223" s="217">
        <v>237</v>
      </c>
      <c r="H223" s="308">
        <f t="shared" si="4"/>
        <v>99.91568296795953</v>
      </c>
    </row>
    <row r="224" spans="1:8" ht="15">
      <c r="A224" s="33"/>
      <c r="B224" s="33">
        <v>3313</v>
      </c>
      <c r="C224" s="33">
        <v>2133</v>
      </c>
      <c r="D224" s="33" t="s">
        <v>207</v>
      </c>
      <c r="E224" s="37">
        <v>0</v>
      </c>
      <c r="F224" s="217">
        <v>12.8</v>
      </c>
      <c r="G224" s="217">
        <v>13</v>
      </c>
      <c r="H224" s="308">
        <f t="shared" si="4"/>
        <v>101.5625</v>
      </c>
    </row>
    <row r="225" spans="1:8" ht="15">
      <c r="A225" s="33"/>
      <c r="B225" s="33">
        <v>3326</v>
      </c>
      <c r="C225" s="33">
        <v>2212</v>
      </c>
      <c r="D225" s="33" t="s">
        <v>174</v>
      </c>
      <c r="E225" s="37">
        <v>0</v>
      </c>
      <c r="F225" s="217">
        <v>8</v>
      </c>
      <c r="G225" s="217">
        <v>0</v>
      </c>
      <c r="H225" s="308">
        <f t="shared" si="4"/>
        <v>0</v>
      </c>
    </row>
    <row r="226" spans="1:8" ht="15" hidden="1">
      <c r="A226" s="33"/>
      <c r="B226" s="33">
        <v>3399</v>
      </c>
      <c r="C226" s="33">
        <v>2133</v>
      </c>
      <c r="D226" s="33" t="s">
        <v>208</v>
      </c>
      <c r="E226" s="37">
        <v>0</v>
      </c>
      <c r="F226" s="217">
        <v>0</v>
      </c>
      <c r="G226" s="217"/>
      <c r="H226" s="308" t="e">
        <f t="shared" si="4"/>
        <v>#DIV/0!</v>
      </c>
    </row>
    <row r="227" spans="1:8" ht="15" hidden="1">
      <c r="A227" s="33"/>
      <c r="B227" s="33">
        <v>3399</v>
      </c>
      <c r="C227" s="33">
        <v>2324</v>
      </c>
      <c r="D227" s="33" t="s">
        <v>209</v>
      </c>
      <c r="E227" s="37">
        <v>0</v>
      </c>
      <c r="F227" s="217">
        <v>0</v>
      </c>
      <c r="G227" s="217"/>
      <c r="H227" s="308" t="e">
        <f t="shared" si="4"/>
        <v>#DIV/0!</v>
      </c>
    </row>
    <row r="228" spans="1:8" ht="15">
      <c r="A228" s="33"/>
      <c r="B228" s="33">
        <v>3412</v>
      </c>
      <c r="C228" s="33">
        <v>2122</v>
      </c>
      <c r="D228" s="33" t="s">
        <v>210</v>
      </c>
      <c r="E228" s="37">
        <v>0</v>
      </c>
      <c r="F228" s="217">
        <v>0</v>
      </c>
      <c r="G228" s="217">
        <v>69.7</v>
      </c>
      <c r="H228" s="308" t="e">
        <f t="shared" si="4"/>
        <v>#DIV/0!</v>
      </c>
    </row>
    <row r="229" spans="1:8" ht="15" customHeight="1">
      <c r="A229" s="33"/>
      <c r="B229" s="33">
        <v>3599</v>
      </c>
      <c r="C229" s="33">
        <v>2324</v>
      </c>
      <c r="D229" s="33" t="s">
        <v>211</v>
      </c>
      <c r="E229" s="34">
        <v>5</v>
      </c>
      <c r="F229" s="217">
        <v>5</v>
      </c>
      <c r="G229" s="217">
        <v>3.1</v>
      </c>
      <c r="H229" s="308">
        <f t="shared" si="4"/>
        <v>62</v>
      </c>
    </row>
    <row r="230" spans="1:8" ht="15" customHeight="1">
      <c r="A230" s="33"/>
      <c r="B230" s="33">
        <v>4171</v>
      </c>
      <c r="C230" s="33">
        <v>2229</v>
      </c>
      <c r="D230" s="33" t="s">
        <v>212</v>
      </c>
      <c r="E230" s="34">
        <v>0</v>
      </c>
      <c r="F230" s="217">
        <v>0</v>
      </c>
      <c r="G230" s="217">
        <v>6.5</v>
      </c>
      <c r="H230" s="308" t="e">
        <f t="shared" si="4"/>
        <v>#DIV/0!</v>
      </c>
    </row>
    <row r="231" spans="1:8" ht="15" customHeight="1" hidden="1">
      <c r="A231" s="33"/>
      <c r="B231" s="33">
        <v>4179</v>
      </c>
      <c r="C231" s="33">
        <v>2229</v>
      </c>
      <c r="D231" s="33" t="s">
        <v>213</v>
      </c>
      <c r="E231" s="34">
        <v>0</v>
      </c>
      <c r="F231" s="217"/>
      <c r="G231" s="217"/>
      <c r="H231" s="308" t="e">
        <f t="shared" si="4"/>
        <v>#DIV/0!</v>
      </c>
    </row>
    <row r="232" spans="1:8" ht="15">
      <c r="A232" s="33"/>
      <c r="B232" s="33">
        <v>4195</v>
      </c>
      <c r="C232" s="33">
        <v>2229</v>
      </c>
      <c r="D232" s="33" t="s">
        <v>214</v>
      </c>
      <c r="E232" s="34">
        <v>24</v>
      </c>
      <c r="F232" s="217">
        <v>0</v>
      </c>
      <c r="G232" s="217">
        <v>0</v>
      </c>
      <c r="H232" s="308" t="e">
        <f t="shared" si="4"/>
        <v>#DIV/0!</v>
      </c>
    </row>
    <row r="233" spans="1:8" ht="15" hidden="1">
      <c r="A233" s="33"/>
      <c r="B233" s="33">
        <v>4329</v>
      </c>
      <c r="C233" s="33">
        <v>2229</v>
      </c>
      <c r="D233" s="33" t="s">
        <v>215</v>
      </c>
      <c r="E233" s="34"/>
      <c r="F233" s="217"/>
      <c r="G233" s="217"/>
      <c r="H233" s="308" t="e">
        <f t="shared" si="4"/>
        <v>#DIV/0!</v>
      </c>
    </row>
    <row r="234" spans="1:8" ht="15" hidden="1">
      <c r="A234" s="33"/>
      <c r="B234" s="33">
        <v>4329</v>
      </c>
      <c r="C234" s="33">
        <v>2324</v>
      </c>
      <c r="D234" s="33" t="s">
        <v>216</v>
      </c>
      <c r="E234" s="34"/>
      <c r="F234" s="217"/>
      <c r="G234" s="217"/>
      <c r="H234" s="308" t="e">
        <f t="shared" si="4"/>
        <v>#DIV/0!</v>
      </c>
    </row>
    <row r="235" spans="1:8" ht="15" hidden="1">
      <c r="A235" s="33"/>
      <c r="B235" s="33">
        <v>4342</v>
      </c>
      <c r="C235" s="33">
        <v>2324</v>
      </c>
      <c r="D235" s="33" t="s">
        <v>217</v>
      </c>
      <c r="E235" s="34"/>
      <c r="F235" s="217"/>
      <c r="G235" s="217"/>
      <c r="H235" s="308" t="e">
        <f t="shared" si="4"/>
        <v>#DIV/0!</v>
      </c>
    </row>
    <row r="236" spans="1:8" ht="15" hidden="1">
      <c r="A236" s="33"/>
      <c r="B236" s="33">
        <v>4349</v>
      </c>
      <c r="C236" s="33">
        <v>2229</v>
      </c>
      <c r="D236" s="33" t="s">
        <v>218</v>
      </c>
      <c r="E236" s="34"/>
      <c r="F236" s="217"/>
      <c r="G236" s="217"/>
      <c r="H236" s="308" t="e">
        <f t="shared" si="4"/>
        <v>#DIV/0!</v>
      </c>
    </row>
    <row r="237" spans="1:8" ht="15" hidden="1">
      <c r="A237" s="33"/>
      <c r="B237" s="33">
        <v>4399</v>
      </c>
      <c r="C237" s="33">
        <v>2111</v>
      </c>
      <c r="D237" s="33" t="s">
        <v>202</v>
      </c>
      <c r="E237" s="34"/>
      <c r="F237" s="217"/>
      <c r="G237" s="217"/>
      <c r="H237" s="308" t="e">
        <f t="shared" si="4"/>
        <v>#DIV/0!</v>
      </c>
    </row>
    <row r="238" spans="1:8" ht="15" hidden="1">
      <c r="A238" s="33"/>
      <c r="B238" s="33">
        <v>6171</v>
      </c>
      <c r="C238" s="33">
        <v>2111</v>
      </c>
      <c r="D238" s="33" t="s">
        <v>219</v>
      </c>
      <c r="E238" s="34"/>
      <c r="F238" s="217"/>
      <c r="G238" s="217"/>
      <c r="H238" s="308" t="e">
        <f t="shared" si="4"/>
        <v>#DIV/0!</v>
      </c>
    </row>
    <row r="239" spans="1:8" ht="15" hidden="1">
      <c r="A239" s="36"/>
      <c r="B239" s="33">
        <v>4357</v>
      </c>
      <c r="C239" s="33">
        <v>2122</v>
      </c>
      <c r="D239" s="33" t="s">
        <v>220</v>
      </c>
      <c r="E239" s="37">
        <v>0</v>
      </c>
      <c r="F239" s="217"/>
      <c r="G239" s="217"/>
      <c r="H239" s="308" t="e">
        <f t="shared" si="4"/>
        <v>#DIV/0!</v>
      </c>
    </row>
    <row r="240" spans="1:8" ht="15">
      <c r="A240" s="33"/>
      <c r="B240" s="33">
        <v>4379</v>
      </c>
      <c r="C240" s="33">
        <v>2212</v>
      </c>
      <c r="D240" s="33" t="s">
        <v>221</v>
      </c>
      <c r="E240" s="34">
        <v>7</v>
      </c>
      <c r="F240" s="217">
        <v>9</v>
      </c>
      <c r="G240" s="217">
        <v>9.9</v>
      </c>
      <c r="H240" s="308">
        <f t="shared" si="4"/>
        <v>110.00000000000001</v>
      </c>
    </row>
    <row r="241" spans="1:8" ht="15" hidden="1">
      <c r="A241" s="38"/>
      <c r="B241" s="38">
        <v>4399</v>
      </c>
      <c r="C241" s="38">
        <v>2324</v>
      </c>
      <c r="D241" s="38" t="s">
        <v>222</v>
      </c>
      <c r="E241" s="39"/>
      <c r="F241" s="218"/>
      <c r="G241" s="217"/>
      <c r="H241" s="308" t="e">
        <f t="shared" si="4"/>
        <v>#DIV/0!</v>
      </c>
    </row>
    <row r="242" spans="1:8" ht="15" hidden="1">
      <c r="A242" s="33"/>
      <c r="B242" s="33">
        <v>6171</v>
      </c>
      <c r="C242" s="33">
        <v>2212</v>
      </c>
      <c r="D242" s="33" t="s">
        <v>221</v>
      </c>
      <c r="E242" s="34"/>
      <c r="F242" s="217"/>
      <c r="G242" s="217"/>
      <c r="H242" s="308" t="e">
        <f t="shared" si="4"/>
        <v>#DIV/0!</v>
      </c>
    </row>
    <row r="243" spans="1:8" ht="15">
      <c r="A243" s="38"/>
      <c r="B243" s="33">
        <v>6171</v>
      </c>
      <c r="C243" s="33">
        <v>2324</v>
      </c>
      <c r="D243" s="33" t="s">
        <v>223</v>
      </c>
      <c r="E243" s="34">
        <v>3</v>
      </c>
      <c r="F243" s="217">
        <v>3</v>
      </c>
      <c r="G243" s="217">
        <v>6</v>
      </c>
      <c r="H243" s="308">
        <f t="shared" si="4"/>
        <v>200</v>
      </c>
    </row>
    <row r="244" spans="1:8" ht="15">
      <c r="A244" s="38"/>
      <c r="B244" s="33">
        <v>6402</v>
      </c>
      <c r="C244" s="33">
        <v>2229</v>
      </c>
      <c r="D244" s="33" t="s">
        <v>224</v>
      </c>
      <c r="E244" s="34">
        <v>0</v>
      </c>
      <c r="F244" s="217">
        <v>22</v>
      </c>
      <c r="G244" s="217">
        <v>22.2</v>
      </c>
      <c r="H244" s="308">
        <f t="shared" si="4"/>
        <v>100.9090909090909</v>
      </c>
    </row>
    <row r="245" spans="1:8" ht="15" customHeight="1" thickBot="1">
      <c r="A245" s="77"/>
      <c r="B245" s="77"/>
      <c r="C245" s="77"/>
      <c r="D245" s="77"/>
      <c r="E245" s="78"/>
      <c r="F245" s="227"/>
      <c r="G245" s="227"/>
      <c r="H245" s="308"/>
    </row>
    <row r="246" spans="1:8" s="46" customFormat="1" ht="21.75" customHeight="1" thickBot="1" thickTop="1">
      <c r="A246" s="80"/>
      <c r="B246" s="80"/>
      <c r="C246" s="80"/>
      <c r="D246" s="81" t="s">
        <v>225</v>
      </c>
      <c r="E246" s="82">
        <f>SUM(E198:E245)</f>
        <v>1788</v>
      </c>
      <c r="F246" s="228">
        <f>SUM(F198:F245)</f>
        <v>24917.5</v>
      </c>
      <c r="G246" s="228">
        <f>SUM(G198:G245)</f>
        <v>24968.600000000002</v>
      </c>
      <c r="H246" s="310">
        <f>(G246/F246)*100</f>
        <v>100.20507675328585</v>
      </c>
    </row>
    <row r="247" spans="1:8" ht="15" customHeight="1">
      <c r="A247" s="66"/>
      <c r="B247" s="46"/>
      <c r="C247" s="66"/>
      <c r="D247" s="83"/>
      <c r="E247" s="67"/>
      <c r="F247" s="223"/>
      <c r="G247" s="209"/>
      <c r="H247" s="301"/>
    </row>
    <row r="248" spans="1:8" ht="14.25" customHeight="1">
      <c r="A248" s="46"/>
      <c r="B248" s="46"/>
      <c r="C248" s="46"/>
      <c r="D248" s="46"/>
      <c r="E248" s="47"/>
      <c r="F248" s="222"/>
      <c r="G248" s="222"/>
      <c r="H248" s="311"/>
    </row>
    <row r="249" spans="1:8" ht="14.25" customHeight="1" thickBot="1">
      <c r="A249" s="46"/>
      <c r="B249" s="46"/>
      <c r="C249" s="46"/>
      <c r="D249" s="46"/>
      <c r="E249" s="47"/>
      <c r="F249" s="222"/>
      <c r="G249" s="222"/>
      <c r="H249" s="311"/>
    </row>
    <row r="250" spans="1:8" ht="13.5" customHeight="1" hidden="1">
      <c r="A250" s="46"/>
      <c r="B250" s="46"/>
      <c r="C250" s="46"/>
      <c r="D250" s="46"/>
      <c r="E250" s="47"/>
      <c r="F250" s="222"/>
      <c r="G250" s="222"/>
      <c r="H250" s="311"/>
    </row>
    <row r="251" spans="1:8" ht="13.5" customHeight="1" hidden="1">
      <c r="A251" s="46"/>
      <c r="B251" s="46"/>
      <c r="C251" s="46"/>
      <c r="D251" s="46"/>
      <c r="E251" s="47"/>
      <c r="F251" s="222"/>
      <c r="G251" s="222"/>
      <c r="H251" s="311"/>
    </row>
    <row r="252" spans="1:8" ht="13.5" customHeight="1" hidden="1" thickBot="1">
      <c r="A252" s="46"/>
      <c r="B252" s="46"/>
      <c r="C252" s="46"/>
      <c r="D252" s="46"/>
      <c r="E252" s="47"/>
      <c r="F252" s="222"/>
      <c r="G252" s="222"/>
      <c r="H252" s="311"/>
    </row>
    <row r="253" spans="1:8" ht="15.75">
      <c r="A253" s="24" t="s">
        <v>28</v>
      </c>
      <c r="B253" s="24" t="s">
        <v>29</v>
      </c>
      <c r="C253" s="24" t="s">
        <v>30</v>
      </c>
      <c r="D253" s="25" t="s">
        <v>31</v>
      </c>
      <c r="E253" s="26" t="s">
        <v>32</v>
      </c>
      <c r="F253" s="213" t="s">
        <v>32</v>
      </c>
      <c r="G253" s="213" t="s">
        <v>8</v>
      </c>
      <c r="H253" s="305" t="s">
        <v>33</v>
      </c>
    </row>
    <row r="254" spans="1:8" ht="15.75" customHeight="1" thickBot="1">
      <c r="A254" s="27"/>
      <c r="B254" s="27"/>
      <c r="C254" s="27"/>
      <c r="D254" s="28"/>
      <c r="E254" s="29" t="s">
        <v>34</v>
      </c>
      <c r="F254" s="214" t="s">
        <v>35</v>
      </c>
      <c r="G254" s="215" t="s">
        <v>36</v>
      </c>
      <c r="H254" s="306" t="s">
        <v>11</v>
      </c>
    </row>
    <row r="255" spans="1:8" ht="15.75" customHeight="1" thickTop="1">
      <c r="A255" s="30">
        <v>60</v>
      </c>
      <c r="B255" s="30"/>
      <c r="C255" s="30"/>
      <c r="D255" s="31" t="s">
        <v>226</v>
      </c>
      <c r="E255" s="32"/>
      <c r="F255" s="216"/>
      <c r="G255" s="216"/>
      <c r="H255" s="307"/>
    </row>
    <row r="256" spans="1:8" ht="14.25" customHeight="1">
      <c r="A256" s="70"/>
      <c r="B256" s="70"/>
      <c r="C256" s="70"/>
      <c r="D256" s="70"/>
      <c r="E256" s="34"/>
      <c r="F256" s="217"/>
      <c r="G256" s="217"/>
      <c r="H256" s="308"/>
    </row>
    <row r="257" spans="1:8" ht="15" hidden="1">
      <c r="A257" s="33"/>
      <c r="B257" s="33"/>
      <c r="C257" s="33">
        <v>1332</v>
      </c>
      <c r="D257" s="33" t="s">
        <v>227</v>
      </c>
      <c r="E257" s="34"/>
      <c r="F257" s="217"/>
      <c r="G257" s="217"/>
      <c r="H257" s="308" t="e">
        <f aca="true" t="shared" si="5" ref="H257:H270">(G257/F257)*100</f>
        <v>#DIV/0!</v>
      </c>
    </row>
    <row r="258" spans="1:8" ht="15">
      <c r="A258" s="33"/>
      <c r="B258" s="33"/>
      <c r="C258" s="33">
        <v>1333</v>
      </c>
      <c r="D258" s="33" t="s">
        <v>228</v>
      </c>
      <c r="E258" s="34">
        <v>500</v>
      </c>
      <c r="F258" s="217">
        <v>500</v>
      </c>
      <c r="G258" s="217">
        <v>760.2</v>
      </c>
      <c r="H258" s="308">
        <f t="shared" si="5"/>
        <v>152.04000000000002</v>
      </c>
    </row>
    <row r="259" spans="1:8" ht="15">
      <c r="A259" s="33"/>
      <c r="B259" s="33"/>
      <c r="C259" s="33">
        <v>1334</v>
      </c>
      <c r="D259" s="33" t="s">
        <v>229</v>
      </c>
      <c r="E259" s="34">
        <v>60</v>
      </c>
      <c r="F259" s="217">
        <v>60</v>
      </c>
      <c r="G259" s="217">
        <v>245.1</v>
      </c>
      <c r="H259" s="308">
        <f t="shared" si="5"/>
        <v>408.5</v>
      </c>
    </row>
    <row r="260" spans="1:8" ht="15">
      <c r="A260" s="33"/>
      <c r="B260" s="33"/>
      <c r="C260" s="33">
        <v>1335</v>
      </c>
      <c r="D260" s="33" t="s">
        <v>230</v>
      </c>
      <c r="E260" s="34">
        <v>25</v>
      </c>
      <c r="F260" s="217">
        <v>25</v>
      </c>
      <c r="G260" s="217">
        <v>29.6</v>
      </c>
      <c r="H260" s="308">
        <f t="shared" si="5"/>
        <v>118.40000000000002</v>
      </c>
    </row>
    <row r="261" spans="1:8" ht="15">
      <c r="A261" s="33"/>
      <c r="B261" s="33"/>
      <c r="C261" s="33">
        <v>1361</v>
      </c>
      <c r="D261" s="33" t="s">
        <v>38</v>
      </c>
      <c r="E261" s="34">
        <v>240</v>
      </c>
      <c r="F261" s="217">
        <v>240</v>
      </c>
      <c r="G261" s="217">
        <v>317.2</v>
      </c>
      <c r="H261" s="308">
        <f t="shared" si="5"/>
        <v>132.16666666666666</v>
      </c>
    </row>
    <row r="262" spans="1:8" ht="15" customHeight="1">
      <c r="A262" s="33">
        <v>29004</v>
      </c>
      <c r="B262" s="33"/>
      <c r="C262" s="33">
        <v>4116</v>
      </c>
      <c r="D262" s="33" t="s">
        <v>231</v>
      </c>
      <c r="E262" s="34">
        <v>0</v>
      </c>
      <c r="F262" s="217">
        <v>71.9</v>
      </c>
      <c r="G262" s="217">
        <v>71.7</v>
      </c>
      <c r="H262" s="308">
        <f t="shared" si="5"/>
        <v>99.72183588317107</v>
      </c>
    </row>
    <row r="263" spans="1:8" ht="15">
      <c r="A263" s="33">
        <v>29008</v>
      </c>
      <c r="B263" s="33"/>
      <c r="C263" s="33">
        <v>4116</v>
      </c>
      <c r="D263" s="33" t="s">
        <v>232</v>
      </c>
      <c r="E263" s="34">
        <v>0</v>
      </c>
      <c r="F263" s="217">
        <v>100.7</v>
      </c>
      <c r="G263" s="217">
        <v>100.6</v>
      </c>
      <c r="H263" s="308">
        <f t="shared" si="5"/>
        <v>99.90069513406155</v>
      </c>
    </row>
    <row r="264" spans="1:8" ht="15" hidden="1">
      <c r="A264" s="33">
        <v>29516</v>
      </c>
      <c r="B264" s="33"/>
      <c r="C264" s="33">
        <v>4216</v>
      </c>
      <c r="D264" s="33" t="s">
        <v>233</v>
      </c>
      <c r="E264" s="34"/>
      <c r="F264" s="217"/>
      <c r="G264" s="217"/>
      <c r="H264" s="308" t="e">
        <f t="shared" si="5"/>
        <v>#DIV/0!</v>
      </c>
    </row>
    <row r="265" spans="1:8" ht="15">
      <c r="A265" s="38">
        <v>379</v>
      </c>
      <c r="B265" s="38"/>
      <c r="C265" s="38">
        <v>4122</v>
      </c>
      <c r="D265" s="38" t="s">
        <v>234</v>
      </c>
      <c r="E265" s="39">
        <v>0</v>
      </c>
      <c r="F265" s="218">
        <v>20</v>
      </c>
      <c r="G265" s="218">
        <v>20</v>
      </c>
      <c r="H265" s="308">
        <f t="shared" si="5"/>
        <v>100</v>
      </c>
    </row>
    <row r="266" spans="1:8" ht="15">
      <c r="A266" s="38"/>
      <c r="B266" s="38">
        <v>1014</v>
      </c>
      <c r="C266" s="38">
        <v>2132</v>
      </c>
      <c r="D266" s="38" t="s">
        <v>235</v>
      </c>
      <c r="E266" s="39">
        <v>24</v>
      </c>
      <c r="F266" s="218">
        <v>24</v>
      </c>
      <c r="G266" s="218">
        <v>25.2</v>
      </c>
      <c r="H266" s="308">
        <f t="shared" si="5"/>
        <v>105</v>
      </c>
    </row>
    <row r="267" spans="1:8" ht="15">
      <c r="A267" s="38"/>
      <c r="B267" s="38">
        <v>2119</v>
      </c>
      <c r="C267" s="38">
        <v>2343</v>
      </c>
      <c r="D267" s="38" t="s">
        <v>236</v>
      </c>
      <c r="E267" s="39">
        <v>15000</v>
      </c>
      <c r="F267" s="218">
        <v>15000</v>
      </c>
      <c r="G267" s="218">
        <v>16923.2</v>
      </c>
      <c r="H267" s="308">
        <f t="shared" si="5"/>
        <v>112.82133333333333</v>
      </c>
    </row>
    <row r="268" spans="1:8" ht="15" hidden="1">
      <c r="A268" s="38"/>
      <c r="B268" s="38">
        <v>3749</v>
      </c>
      <c r="C268" s="38">
        <v>2321</v>
      </c>
      <c r="D268" s="38" t="s">
        <v>237</v>
      </c>
      <c r="E268" s="39"/>
      <c r="F268" s="218"/>
      <c r="G268" s="218"/>
      <c r="H268" s="308" t="e">
        <f t="shared" si="5"/>
        <v>#DIV/0!</v>
      </c>
    </row>
    <row r="269" spans="1:8" ht="15">
      <c r="A269" s="33"/>
      <c r="B269" s="33">
        <v>6171</v>
      </c>
      <c r="C269" s="33">
        <v>2212</v>
      </c>
      <c r="D269" s="33" t="s">
        <v>238</v>
      </c>
      <c r="E269" s="34">
        <v>60</v>
      </c>
      <c r="F269" s="217">
        <v>60</v>
      </c>
      <c r="G269" s="217">
        <v>138.1</v>
      </c>
      <c r="H269" s="308">
        <f t="shared" si="5"/>
        <v>230.16666666666669</v>
      </c>
    </row>
    <row r="270" spans="1:8" ht="15">
      <c r="A270" s="33"/>
      <c r="B270" s="33">
        <v>6171</v>
      </c>
      <c r="C270" s="33">
        <v>2324</v>
      </c>
      <c r="D270" s="33" t="s">
        <v>239</v>
      </c>
      <c r="E270" s="34">
        <v>5</v>
      </c>
      <c r="F270" s="217">
        <v>5</v>
      </c>
      <c r="G270" s="217">
        <v>6.5</v>
      </c>
      <c r="H270" s="308">
        <f t="shared" si="5"/>
        <v>130</v>
      </c>
    </row>
    <row r="271" spans="1:8" ht="15" hidden="1">
      <c r="A271" s="33"/>
      <c r="B271" s="33">
        <v>6171</v>
      </c>
      <c r="C271" s="33">
        <v>2329</v>
      </c>
      <c r="D271" s="33" t="s">
        <v>74</v>
      </c>
      <c r="E271" s="34"/>
      <c r="F271" s="217"/>
      <c r="G271" s="217"/>
      <c r="H271" s="308"/>
    </row>
    <row r="272" spans="1:8" ht="15" customHeight="1" thickBot="1">
      <c r="A272" s="77"/>
      <c r="B272" s="77"/>
      <c r="C272" s="77"/>
      <c r="D272" s="77"/>
      <c r="E272" s="78"/>
      <c r="F272" s="227"/>
      <c r="G272" s="227"/>
      <c r="H272" s="314"/>
    </row>
    <row r="273" spans="1:8" s="46" customFormat="1" ht="21.75" customHeight="1" thickBot="1" thickTop="1">
      <c r="A273" s="80"/>
      <c r="B273" s="80"/>
      <c r="C273" s="80"/>
      <c r="D273" s="81" t="s">
        <v>240</v>
      </c>
      <c r="E273" s="82">
        <f>SUM(E256:E272)</f>
        <v>15914</v>
      </c>
      <c r="F273" s="228">
        <f>SUM(F256:F272)</f>
        <v>16106.6</v>
      </c>
      <c r="G273" s="228">
        <f>SUM(G256:G272)</f>
        <v>18637.399999999998</v>
      </c>
      <c r="H273" s="310">
        <f>(G273/F273)*100</f>
        <v>115.71281338085006</v>
      </c>
    </row>
    <row r="274" spans="1:8" ht="14.25" customHeight="1">
      <c r="A274" s="66"/>
      <c r="B274" s="66"/>
      <c r="C274" s="66"/>
      <c r="D274" s="21"/>
      <c r="E274" s="67"/>
      <c r="F274" s="223"/>
      <c r="G274" s="223"/>
      <c r="H274" s="312"/>
    </row>
    <row r="275" spans="1:8" ht="14.25" customHeight="1" hidden="1">
      <c r="A275" s="66"/>
      <c r="B275" s="66"/>
      <c r="C275" s="66"/>
      <c r="D275" s="21"/>
      <c r="E275" s="67"/>
      <c r="F275" s="223"/>
      <c r="G275" s="223"/>
      <c r="H275" s="312"/>
    </row>
    <row r="276" spans="1:8" ht="14.25" customHeight="1" hidden="1">
      <c r="A276" s="66"/>
      <c r="B276" s="66"/>
      <c r="C276" s="66"/>
      <c r="D276" s="21"/>
      <c r="E276" s="67"/>
      <c r="F276" s="223"/>
      <c r="G276" s="223"/>
      <c r="H276" s="312"/>
    </row>
    <row r="277" spans="1:8" ht="14.25" customHeight="1" hidden="1">
      <c r="A277" s="66"/>
      <c r="B277" s="66"/>
      <c r="C277" s="66"/>
      <c r="D277" s="21"/>
      <c r="E277" s="67"/>
      <c r="F277" s="223"/>
      <c r="G277" s="223"/>
      <c r="H277" s="312"/>
    </row>
    <row r="278" spans="1:8" ht="14.25" customHeight="1">
      <c r="A278" s="66"/>
      <c r="B278" s="66"/>
      <c r="C278" s="66"/>
      <c r="D278" s="21"/>
      <c r="E278" s="67"/>
      <c r="F278" s="223"/>
      <c r="G278" s="223"/>
      <c r="H278" s="312"/>
    </row>
    <row r="279" spans="1:8" ht="14.25" customHeight="1">
      <c r="A279" s="66"/>
      <c r="B279" s="66"/>
      <c r="C279" s="66"/>
      <c r="D279" s="21"/>
      <c r="E279" s="67"/>
      <c r="F279" s="223"/>
      <c r="G279" s="223"/>
      <c r="H279" s="312"/>
    </row>
    <row r="280" spans="1:8" ht="14.25" customHeight="1">
      <c r="A280" s="66"/>
      <c r="B280" s="66"/>
      <c r="C280" s="66"/>
      <c r="D280" s="21"/>
      <c r="E280" s="67"/>
      <c r="F280" s="223"/>
      <c r="G280" s="223"/>
      <c r="H280" s="312"/>
    </row>
    <row r="281" spans="1:8" ht="14.25" customHeight="1">
      <c r="A281" s="66"/>
      <c r="B281" s="66"/>
      <c r="C281" s="66"/>
      <c r="D281" s="21"/>
      <c r="E281" s="67"/>
      <c r="F281" s="223"/>
      <c r="G281" s="223"/>
      <c r="H281" s="312"/>
    </row>
    <row r="282" spans="1:8" ht="14.25" customHeight="1">
      <c r="A282" s="66"/>
      <c r="B282" s="66"/>
      <c r="C282" s="66"/>
      <c r="D282" s="21"/>
      <c r="E282" s="67"/>
      <c r="F282" s="223"/>
      <c r="G282" s="223"/>
      <c r="H282" s="312"/>
    </row>
    <row r="283" spans="1:8" ht="14.25" customHeight="1">
      <c r="A283" s="66"/>
      <c r="B283" s="66"/>
      <c r="C283" s="66"/>
      <c r="D283" s="21"/>
      <c r="E283" s="67"/>
      <c r="F283" s="223"/>
      <c r="G283" s="223"/>
      <c r="H283" s="312"/>
    </row>
    <row r="284" spans="1:8" ht="14.25" customHeight="1">
      <c r="A284" s="66"/>
      <c r="B284" s="66"/>
      <c r="C284" s="66"/>
      <c r="D284" s="21"/>
      <c r="E284" s="67"/>
      <c r="F284" s="223"/>
      <c r="G284" s="223"/>
      <c r="H284" s="312"/>
    </row>
    <row r="285" spans="1:8" ht="14.25" customHeight="1">
      <c r="A285" s="66"/>
      <c r="B285" s="66"/>
      <c r="C285" s="66"/>
      <c r="D285" s="21"/>
      <c r="E285" s="67"/>
      <c r="F285" s="223"/>
      <c r="G285" s="223"/>
      <c r="H285" s="312"/>
    </row>
    <row r="286" spans="1:8" ht="14.25" customHeight="1">
      <c r="A286" s="66"/>
      <c r="B286" s="66"/>
      <c r="C286" s="66"/>
      <c r="D286" s="21"/>
      <c r="E286" s="67"/>
      <c r="F286" s="223"/>
      <c r="G286" s="223"/>
      <c r="H286" s="312"/>
    </row>
    <row r="287" spans="1:8" ht="14.25" customHeight="1">
      <c r="A287" s="66"/>
      <c r="B287" s="66"/>
      <c r="C287" s="66"/>
      <c r="D287" s="21"/>
      <c r="E287" s="67"/>
      <c r="F287" s="223"/>
      <c r="G287" s="223"/>
      <c r="H287" s="312"/>
    </row>
    <row r="288" spans="1:8" ht="15" customHeight="1">
      <c r="A288" s="66"/>
      <c r="B288" s="66"/>
      <c r="C288" s="66"/>
      <c r="D288" s="21"/>
      <c r="E288" s="67"/>
      <c r="F288" s="223"/>
      <c r="G288" s="223"/>
      <c r="H288" s="312"/>
    </row>
    <row r="289" spans="1:8" ht="15" customHeight="1" thickBot="1">
      <c r="A289" s="66"/>
      <c r="B289" s="66"/>
      <c r="C289" s="66"/>
      <c r="D289" s="21"/>
      <c r="E289" s="67"/>
      <c r="F289" s="223"/>
      <c r="G289" s="223"/>
      <c r="H289" s="312"/>
    </row>
    <row r="290" spans="1:8" ht="15.75">
      <c r="A290" s="24" t="s">
        <v>28</v>
      </c>
      <c r="B290" s="24" t="s">
        <v>29</v>
      </c>
      <c r="C290" s="24" t="s">
        <v>30</v>
      </c>
      <c r="D290" s="25" t="s">
        <v>31</v>
      </c>
      <c r="E290" s="26" t="s">
        <v>32</v>
      </c>
      <c r="F290" s="213" t="s">
        <v>32</v>
      </c>
      <c r="G290" s="213" t="s">
        <v>8</v>
      </c>
      <c r="H290" s="305" t="s">
        <v>33</v>
      </c>
    </row>
    <row r="291" spans="1:8" ht="15.75" customHeight="1" thickBot="1">
      <c r="A291" s="27"/>
      <c r="B291" s="27"/>
      <c r="C291" s="27"/>
      <c r="D291" s="28"/>
      <c r="E291" s="29" t="s">
        <v>34</v>
      </c>
      <c r="F291" s="214" t="s">
        <v>35</v>
      </c>
      <c r="G291" s="215" t="s">
        <v>36</v>
      </c>
      <c r="H291" s="306" t="s">
        <v>11</v>
      </c>
    </row>
    <row r="292" spans="1:8" ht="15.75" customHeight="1" thickTop="1">
      <c r="A292" s="30">
        <v>80</v>
      </c>
      <c r="B292" s="30"/>
      <c r="C292" s="30"/>
      <c r="D292" s="31" t="s">
        <v>241</v>
      </c>
      <c r="E292" s="32"/>
      <c r="F292" s="216"/>
      <c r="G292" s="216"/>
      <c r="H292" s="307"/>
    </row>
    <row r="293" spans="1:8" ht="15">
      <c r="A293" s="33"/>
      <c r="B293" s="33"/>
      <c r="C293" s="33"/>
      <c r="D293" s="33"/>
      <c r="E293" s="34"/>
      <c r="F293" s="217"/>
      <c r="G293" s="217"/>
      <c r="H293" s="308"/>
    </row>
    <row r="294" spans="1:8" ht="15">
      <c r="A294" s="33"/>
      <c r="B294" s="33"/>
      <c r="C294" s="33">
        <v>1353</v>
      </c>
      <c r="D294" s="33" t="s">
        <v>242</v>
      </c>
      <c r="E294" s="34">
        <v>750</v>
      </c>
      <c r="F294" s="217">
        <v>750</v>
      </c>
      <c r="G294" s="217">
        <v>892.1</v>
      </c>
      <c r="H294" s="308">
        <f aca="true" t="shared" si="6" ref="H294:H306">(G294/F294)*100</f>
        <v>118.94666666666667</v>
      </c>
    </row>
    <row r="295" spans="1:8" ht="15">
      <c r="A295" s="33"/>
      <c r="B295" s="33"/>
      <c r="C295" s="33">
        <v>1359</v>
      </c>
      <c r="D295" s="33" t="s">
        <v>243</v>
      </c>
      <c r="E295" s="34">
        <v>0</v>
      </c>
      <c r="F295" s="217">
        <v>0</v>
      </c>
      <c r="G295" s="217">
        <v>-53</v>
      </c>
      <c r="H295" s="308" t="e">
        <f t="shared" si="6"/>
        <v>#DIV/0!</v>
      </c>
    </row>
    <row r="296" spans="1:8" ht="15">
      <c r="A296" s="33"/>
      <c r="B296" s="33"/>
      <c r="C296" s="33">
        <v>1361</v>
      </c>
      <c r="D296" s="33" t="s">
        <v>38</v>
      </c>
      <c r="E296" s="34">
        <v>6200</v>
      </c>
      <c r="F296" s="217">
        <v>6269</v>
      </c>
      <c r="G296" s="217">
        <v>7706.7</v>
      </c>
      <c r="H296" s="308">
        <f t="shared" si="6"/>
        <v>122.93348221406923</v>
      </c>
    </row>
    <row r="297" spans="1:8" ht="15">
      <c r="A297" s="33"/>
      <c r="B297" s="33"/>
      <c r="C297" s="33">
        <v>4121</v>
      </c>
      <c r="D297" s="33" t="s">
        <v>244</v>
      </c>
      <c r="E297" s="39">
        <v>280</v>
      </c>
      <c r="F297" s="218">
        <v>288</v>
      </c>
      <c r="G297" s="218">
        <v>288</v>
      </c>
      <c r="H297" s="308">
        <f t="shared" si="6"/>
        <v>100</v>
      </c>
    </row>
    <row r="298" spans="1:8" ht="15" hidden="1">
      <c r="A298" s="33">
        <v>222</v>
      </c>
      <c r="B298" s="33"/>
      <c r="C298" s="33">
        <v>4122</v>
      </c>
      <c r="D298" s="33" t="s">
        <v>245</v>
      </c>
      <c r="E298" s="39">
        <v>0</v>
      </c>
      <c r="F298" s="218"/>
      <c r="G298" s="218"/>
      <c r="H298" s="308" t="e">
        <f t="shared" si="6"/>
        <v>#DIV/0!</v>
      </c>
    </row>
    <row r="299" spans="1:8" ht="15">
      <c r="A299" s="33"/>
      <c r="B299" s="33">
        <v>2219</v>
      </c>
      <c r="C299" s="33">
        <v>2324</v>
      </c>
      <c r="D299" s="33" t="s">
        <v>246</v>
      </c>
      <c r="E299" s="34">
        <v>0</v>
      </c>
      <c r="F299" s="217">
        <v>33</v>
      </c>
      <c r="G299" s="217">
        <v>33</v>
      </c>
      <c r="H299" s="308">
        <f t="shared" si="6"/>
        <v>100</v>
      </c>
    </row>
    <row r="300" spans="1:8" ht="15">
      <c r="A300" s="33"/>
      <c r="B300" s="33">
        <v>2219</v>
      </c>
      <c r="C300" s="33">
        <v>2329</v>
      </c>
      <c r="D300" s="33" t="s">
        <v>247</v>
      </c>
      <c r="E300" s="34">
        <v>0</v>
      </c>
      <c r="F300" s="217">
        <v>400</v>
      </c>
      <c r="G300" s="217">
        <v>415.2</v>
      </c>
      <c r="H300" s="308">
        <f t="shared" si="6"/>
        <v>103.8</v>
      </c>
    </row>
    <row r="301" spans="1:8" ht="15">
      <c r="A301" s="33"/>
      <c r="B301" s="33">
        <v>2229</v>
      </c>
      <c r="C301" s="33">
        <v>2212</v>
      </c>
      <c r="D301" s="33" t="s">
        <v>248</v>
      </c>
      <c r="E301" s="39">
        <v>0</v>
      </c>
      <c r="F301" s="218">
        <v>0</v>
      </c>
      <c r="G301" s="218">
        <v>346.7</v>
      </c>
      <c r="H301" s="308" t="e">
        <f t="shared" si="6"/>
        <v>#DIV/0!</v>
      </c>
    </row>
    <row r="302" spans="1:8" ht="15">
      <c r="A302" s="33"/>
      <c r="B302" s="33">
        <v>2229</v>
      </c>
      <c r="C302" s="33">
        <v>2324</v>
      </c>
      <c r="D302" s="33" t="s">
        <v>249</v>
      </c>
      <c r="E302" s="39">
        <v>0</v>
      </c>
      <c r="F302" s="218">
        <v>0</v>
      </c>
      <c r="G302" s="218">
        <v>47.6</v>
      </c>
      <c r="H302" s="308" t="e">
        <f t="shared" si="6"/>
        <v>#DIV/0!</v>
      </c>
    </row>
    <row r="303" spans="1:8" ht="15">
      <c r="A303" s="33"/>
      <c r="B303" s="33">
        <v>2299</v>
      </c>
      <c r="C303" s="33">
        <v>2212</v>
      </c>
      <c r="D303" s="33" t="s">
        <v>250</v>
      </c>
      <c r="E303" s="34">
        <v>2850</v>
      </c>
      <c r="F303" s="217">
        <v>2842</v>
      </c>
      <c r="G303" s="217">
        <f>3477.7+8</f>
        <v>3485.7</v>
      </c>
      <c r="H303" s="308">
        <f t="shared" si="6"/>
        <v>122.64954257565095</v>
      </c>
    </row>
    <row r="304" spans="1:8" ht="15" hidden="1">
      <c r="A304" s="33"/>
      <c r="B304" s="33">
        <v>2299</v>
      </c>
      <c r="C304" s="33">
        <v>2324</v>
      </c>
      <c r="D304" s="33" t="s">
        <v>251</v>
      </c>
      <c r="E304" s="39">
        <v>0</v>
      </c>
      <c r="F304" s="218">
        <v>0</v>
      </c>
      <c r="G304" s="218"/>
      <c r="H304" s="308" t="e">
        <f t="shared" si="6"/>
        <v>#DIV/0!</v>
      </c>
    </row>
    <row r="305" spans="1:8" ht="15">
      <c r="A305" s="38"/>
      <c r="B305" s="38">
        <v>6171</v>
      </c>
      <c r="C305" s="38">
        <v>2324</v>
      </c>
      <c r="D305" s="38" t="s">
        <v>252</v>
      </c>
      <c r="E305" s="39">
        <v>350</v>
      </c>
      <c r="F305" s="218">
        <v>350</v>
      </c>
      <c r="G305" s="218">
        <v>421.6</v>
      </c>
      <c r="H305" s="308">
        <f t="shared" si="6"/>
        <v>120.45714285714286</v>
      </c>
    </row>
    <row r="306" spans="1:8" ht="15">
      <c r="A306" s="33"/>
      <c r="B306" s="33">
        <v>6171</v>
      </c>
      <c r="C306" s="33">
        <v>2329</v>
      </c>
      <c r="D306" s="33" t="s">
        <v>253</v>
      </c>
      <c r="E306" s="39">
        <v>0</v>
      </c>
      <c r="F306" s="218">
        <v>0</v>
      </c>
      <c r="G306" s="218">
        <v>20</v>
      </c>
      <c r="H306" s="308" t="e">
        <f t="shared" si="6"/>
        <v>#DIV/0!</v>
      </c>
    </row>
    <row r="307" spans="1:8" ht="15.75" thickBot="1">
      <c r="A307" s="77"/>
      <c r="B307" s="77"/>
      <c r="C307" s="77"/>
      <c r="D307" s="77"/>
      <c r="E307" s="78"/>
      <c r="F307" s="227"/>
      <c r="G307" s="227"/>
      <c r="H307" s="314"/>
    </row>
    <row r="308" spans="1:8" s="46" customFormat="1" ht="21.75" customHeight="1" thickBot="1" thickTop="1">
      <c r="A308" s="80"/>
      <c r="B308" s="80"/>
      <c r="C308" s="80"/>
      <c r="D308" s="81" t="s">
        <v>254</v>
      </c>
      <c r="E308" s="82">
        <f>SUM(E293:E307)</f>
        <v>10430</v>
      </c>
      <c r="F308" s="228">
        <f>SUM(F293:F307)</f>
        <v>10932</v>
      </c>
      <c r="G308" s="228">
        <f>SUM(G293:G307)</f>
        <v>13603.6</v>
      </c>
      <c r="H308" s="310">
        <f>(G308/F308)*100</f>
        <v>124.43834613977313</v>
      </c>
    </row>
    <row r="309" spans="1:8" ht="15" customHeight="1">
      <c r="A309" s="66"/>
      <c r="B309" s="66"/>
      <c r="C309" s="66"/>
      <c r="D309" s="21"/>
      <c r="E309" s="67"/>
      <c r="F309" s="223"/>
      <c r="G309" s="223"/>
      <c r="H309" s="312"/>
    </row>
    <row r="310" spans="1:8" ht="15" customHeight="1" hidden="1">
      <c r="A310" s="66"/>
      <c r="B310" s="66"/>
      <c r="C310" s="66"/>
      <c r="D310" s="21"/>
      <c r="E310" s="67"/>
      <c r="F310" s="223"/>
      <c r="G310" s="223"/>
      <c r="H310" s="312"/>
    </row>
    <row r="311" spans="1:8" ht="15" customHeight="1">
      <c r="A311" s="66"/>
      <c r="B311" s="66"/>
      <c r="C311" s="66"/>
      <c r="D311" s="21"/>
      <c r="E311" s="67"/>
      <c r="F311" s="223"/>
      <c r="G311" s="223"/>
      <c r="H311" s="312"/>
    </row>
    <row r="312" spans="1:8" ht="15" customHeight="1" thickBot="1">
      <c r="A312" s="66"/>
      <c r="B312" s="66"/>
      <c r="C312" s="66"/>
      <c r="D312" s="21"/>
      <c r="E312" s="67"/>
      <c r="F312" s="223"/>
      <c r="G312" s="223"/>
      <c r="H312" s="312"/>
    </row>
    <row r="313" spans="1:8" ht="15.75">
      <c r="A313" s="24" t="s">
        <v>28</v>
      </c>
      <c r="B313" s="24" t="s">
        <v>29</v>
      </c>
      <c r="C313" s="24" t="s">
        <v>30</v>
      </c>
      <c r="D313" s="25" t="s">
        <v>31</v>
      </c>
      <c r="E313" s="26" t="s">
        <v>32</v>
      </c>
      <c r="F313" s="213" t="s">
        <v>32</v>
      </c>
      <c r="G313" s="213" t="s">
        <v>8</v>
      </c>
      <c r="H313" s="305" t="s">
        <v>33</v>
      </c>
    </row>
    <row r="314" spans="1:8" ht="15.75" customHeight="1" thickBot="1">
      <c r="A314" s="27"/>
      <c r="B314" s="27"/>
      <c r="C314" s="27"/>
      <c r="D314" s="28"/>
      <c r="E314" s="29" t="s">
        <v>34</v>
      </c>
      <c r="F314" s="214" t="s">
        <v>35</v>
      </c>
      <c r="G314" s="215" t="s">
        <v>36</v>
      </c>
      <c r="H314" s="306" t="s">
        <v>11</v>
      </c>
    </row>
    <row r="315" spans="1:8" ht="16.5" customHeight="1" thickTop="1">
      <c r="A315" s="30">
        <v>90</v>
      </c>
      <c r="B315" s="30"/>
      <c r="C315" s="30"/>
      <c r="D315" s="31" t="s">
        <v>255</v>
      </c>
      <c r="E315" s="32"/>
      <c r="F315" s="216"/>
      <c r="G315" s="216"/>
      <c r="H315" s="307"/>
    </row>
    <row r="316" spans="1:8" ht="15.75">
      <c r="A316" s="30"/>
      <c r="B316" s="30"/>
      <c r="C316" s="30"/>
      <c r="D316" s="31"/>
      <c r="E316" s="32"/>
      <c r="F316" s="216"/>
      <c r="G316" s="216"/>
      <c r="H316" s="307"/>
    </row>
    <row r="317" spans="1:8" ht="15">
      <c r="A317" s="33">
        <v>1114</v>
      </c>
      <c r="B317" s="33"/>
      <c r="C317" s="33">
        <v>4116</v>
      </c>
      <c r="D317" s="33" t="s">
        <v>256</v>
      </c>
      <c r="E317" s="84">
        <v>0</v>
      </c>
      <c r="F317" s="229">
        <v>647</v>
      </c>
      <c r="G317" s="229">
        <v>694.6</v>
      </c>
      <c r="H317" s="308">
        <f aca="true" t="shared" si="7" ref="H317:H332">(G317/F317)*100</f>
        <v>107.35703245749615</v>
      </c>
    </row>
    <row r="318" spans="1:8" ht="15">
      <c r="A318" s="33">
        <v>1115</v>
      </c>
      <c r="B318" s="33"/>
      <c r="C318" s="33">
        <v>4116</v>
      </c>
      <c r="D318" s="33" t="s">
        <v>257</v>
      </c>
      <c r="E318" s="84">
        <v>0</v>
      </c>
      <c r="F318" s="229">
        <v>263</v>
      </c>
      <c r="G318" s="229">
        <v>263</v>
      </c>
      <c r="H318" s="308">
        <f t="shared" si="7"/>
        <v>100</v>
      </c>
    </row>
    <row r="319" spans="1:8" ht="15">
      <c r="A319" s="36">
        <v>1124</v>
      </c>
      <c r="B319" s="33"/>
      <c r="C319" s="33">
        <v>4116</v>
      </c>
      <c r="D319" s="33" t="s">
        <v>258</v>
      </c>
      <c r="E319" s="37">
        <v>0</v>
      </c>
      <c r="F319" s="217">
        <v>114</v>
      </c>
      <c r="G319" s="217">
        <v>87</v>
      </c>
      <c r="H319" s="308">
        <f t="shared" si="7"/>
        <v>76.31578947368422</v>
      </c>
    </row>
    <row r="320" spans="1:8" ht="15">
      <c r="A320" s="41"/>
      <c r="B320" s="41"/>
      <c r="C320" s="41">
        <v>4121</v>
      </c>
      <c r="D320" s="33" t="s">
        <v>259</v>
      </c>
      <c r="E320" s="85">
        <v>400</v>
      </c>
      <c r="F320" s="229">
        <v>400</v>
      </c>
      <c r="G320" s="229">
        <v>400</v>
      </c>
      <c r="H320" s="308">
        <f t="shared" si="7"/>
        <v>100</v>
      </c>
    </row>
    <row r="321" spans="1:8" ht="15">
      <c r="A321" s="33"/>
      <c r="B321" s="33"/>
      <c r="C321" s="33">
        <v>4122</v>
      </c>
      <c r="D321" s="41" t="s">
        <v>260</v>
      </c>
      <c r="E321" s="86">
        <v>0</v>
      </c>
      <c r="F321" s="230">
        <v>303</v>
      </c>
      <c r="G321" s="230">
        <v>303</v>
      </c>
      <c r="H321" s="308">
        <f t="shared" si="7"/>
        <v>100</v>
      </c>
    </row>
    <row r="322" spans="1:8" ht="15">
      <c r="A322" s="33">
        <v>1116</v>
      </c>
      <c r="B322" s="33"/>
      <c r="C322" s="33">
        <v>4216</v>
      </c>
      <c r="D322" s="33" t="s">
        <v>261</v>
      </c>
      <c r="E322" s="86">
        <v>0</v>
      </c>
      <c r="F322" s="230">
        <v>350</v>
      </c>
      <c r="G322" s="230">
        <v>350</v>
      </c>
      <c r="H322" s="308">
        <f t="shared" si="7"/>
        <v>100</v>
      </c>
    </row>
    <row r="323" spans="1:8" ht="15">
      <c r="A323" s="33"/>
      <c r="B323" s="33">
        <v>2219</v>
      </c>
      <c r="C323" s="33">
        <v>2111</v>
      </c>
      <c r="D323" s="33" t="s">
        <v>262</v>
      </c>
      <c r="E323" s="86">
        <v>5200</v>
      </c>
      <c r="F323" s="230">
        <v>0</v>
      </c>
      <c r="G323" s="230">
        <v>0</v>
      </c>
      <c r="H323" s="308" t="e">
        <f t="shared" si="7"/>
        <v>#DIV/0!</v>
      </c>
    </row>
    <row r="324" spans="1:8" ht="15">
      <c r="A324" s="33"/>
      <c r="B324" s="33">
        <v>2219</v>
      </c>
      <c r="C324" s="33">
        <v>2329</v>
      </c>
      <c r="D324" s="33" t="s">
        <v>263</v>
      </c>
      <c r="E324" s="34">
        <v>0</v>
      </c>
      <c r="F324" s="230">
        <v>5200</v>
      </c>
      <c r="G324" s="217">
        <v>5729.6</v>
      </c>
      <c r="H324" s="308">
        <f t="shared" si="7"/>
        <v>110.1846153846154</v>
      </c>
    </row>
    <row r="325" spans="1:8" ht="15">
      <c r="A325" s="33" t="s">
        <v>264</v>
      </c>
      <c r="B325" s="33">
        <v>5311</v>
      </c>
      <c r="C325" s="33">
        <v>2111</v>
      </c>
      <c r="D325" s="33" t="s">
        <v>265</v>
      </c>
      <c r="E325" s="86">
        <v>540</v>
      </c>
      <c r="F325" s="230">
        <v>540</v>
      </c>
      <c r="G325" s="230">
        <v>488.2</v>
      </c>
      <c r="H325" s="308">
        <f t="shared" si="7"/>
        <v>90.4074074074074</v>
      </c>
    </row>
    <row r="326" spans="1:8" ht="15">
      <c r="A326" s="33"/>
      <c r="B326" s="33">
        <v>5311</v>
      </c>
      <c r="C326" s="33">
        <v>2212</v>
      </c>
      <c r="D326" s="33" t="s">
        <v>266</v>
      </c>
      <c r="E326" s="87">
        <v>1500</v>
      </c>
      <c r="F326" s="231">
        <v>1500</v>
      </c>
      <c r="G326" s="231">
        <v>1185.1</v>
      </c>
      <c r="H326" s="308">
        <f t="shared" si="7"/>
        <v>79.00666666666666</v>
      </c>
    </row>
    <row r="327" spans="1:8" ht="15" hidden="1">
      <c r="A327" s="38"/>
      <c r="B327" s="38">
        <v>5311</v>
      </c>
      <c r="C327" s="38">
        <v>2310</v>
      </c>
      <c r="D327" s="38" t="s">
        <v>267</v>
      </c>
      <c r="E327" s="39"/>
      <c r="F327" s="218"/>
      <c r="G327" s="218"/>
      <c r="H327" s="308" t="e">
        <f t="shared" si="7"/>
        <v>#DIV/0!</v>
      </c>
    </row>
    <row r="328" spans="1:8" ht="15" hidden="1">
      <c r="A328" s="38"/>
      <c r="B328" s="38">
        <v>5311</v>
      </c>
      <c r="C328" s="38">
        <v>2322</v>
      </c>
      <c r="D328" s="38" t="s">
        <v>268</v>
      </c>
      <c r="E328" s="39"/>
      <c r="F328" s="218"/>
      <c r="G328" s="218"/>
      <c r="H328" s="308" t="e">
        <f t="shared" si="7"/>
        <v>#DIV/0!</v>
      </c>
    </row>
    <row r="329" spans="1:8" ht="15">
      <c r="A329" s="33"/>
      <c r="B329" s="33">
        <v>5311</v>
      </c>
      <c r="C329" s="33">
        <v>2324</v>
      </c>
      <c r="D329" s="33" t="s">
        <v>269</v>
      </c>
      <c r="E329" s="34">
        <v>0</v>
      </c>
      <c r="F329" s="217">
        <v>0</v>
      </c>
      <c r="G329" s="217">
        <v>16.9</v>
      </c>
      <c r="H329" s="308" t="e">
        <f t="shared" si="7"/>
        <v>#DIV/0!</v>
      </c>
    </row>
    <row r="330" spans="1:8" ht="15">
      <c r="A330" s="38"/>
      <c r="B330" s="38">
        <v>5311</v>
      </c>
      <c r="C330" s="38">
        <v>2329</v>
      </c>
      <c r="D330" s="38" t="s">
        <v>74</v>
      </c>
      <c r="E330" s="39">
        <v>0</v>
      </c>
      <c r="F330" s="218">
        <v>0</v>
      </c>
      <c r="G330" s="218">
        <v>99.8</v>
      </c>
      <c r="H330" s="308" t="e">
        <f t="shared" si="7"/>
        <v>#DIV/0!</v>
      </c>
    </row>
    <row r="331" spans="1:8" ht="15">
      <c r="A331" s="38"/>
      <c r="B331" s="38">
        <v>5311</v>
      </c>
      <c r="C331" s="38">
        <v>3113</v>
      </c>
      <c r="D331" s="38" t="s">
        <v>267</v>
      </c>
      <c r="E331" s="39">
        <v>0</v>
      </c>
      <c r="F331" s="218">
        <v>0</v>
      </c>
      <c r="G331" s="218">
        <v>38</v>
      </c>
      <c r="H331" s="308" t="e">
        <f t="shared" si="7"/>
        <v>#DIV/0!</v>
      </c>
    </row>
    <row r="332" spans="1:8" ht="15">
      <c r="A332" s="38"/>
      <c r="B332" s="38">
        <v>6409</v>
      </c>
      <c r="C332" s="38">
        <v>2328</v>
      </c>
      <c r="D332" s="38" t="s">
        <v>270</v>
      </c>
      <c r="E332" s="39">
        <v>0</v>
      </c>
      <c r="F332" s="218">
        <v>0</v>
      </c>
      <c r="G332" s="218">
        <v>0.2</v>
      </c>
      <c r="H332" s="308" t="e">
        <f t="shared" si="7"/>
        <v>#DIV/0!</v>
      </c>
    </row>
    <row r="333" spans="1:8" ht="15.75" thickBot="1">
      <c r="A333" s="77"/>
      <c r="B333" s="77"/>
      <c r="C333" s="77"/>
      <c r="D333" s="77"/>
      <c r="E333" s="78"/>
      <c r="F333" s="227"/>
      <c r="G333" s="227"/>
      <c r="H333" s="314"/>
    </row>
    <row r="334" spans="1:8" s="46" customFormat="1" ht="21.75" customHeight="1" thickBot="1" thickTop="1">
      <c r="A334" s="80"/>
      <c r="B334" s="80"/>
      <c r="C334" s="80"/>
      <c r="D334" s="81" t="s">
        <v>271</v>
      </c>
      <c r="E334" s="82">
        <f>SUM(E317:E333)</f>
        <v>7640</v>
      </c>
      <c r="F334" s="228">
        <f>SUM(F317:F333)</f>
        <v>9317</v>
      </c>
      <c r="G334" s="228">
        <f>SUM(G317:G333)</f>
        <v>9655.400000000001</v>
      </c>
      <c r="H334" s="310">
        <f>(G334/F334)*100</f>
        <v>103.63207040892992</v>
      </c>
    </row>
    <row r="335" spans="1:8" ht="15" customHeight="1">
      <c r="A335" s="66"/>
      <c r="B335" s="66"/>
      <c r="C335" s="66"/>
      <c r="D335" s="21"/>
      <c r="E335" s="67"/>
      <c r="F335" s="223"/>
      <c r="G335" s="223"/>
      <c r="H335" s="312"/>
    </row>
    <row r="336" spans="1:8" ht="15" customHeight="1" hidden="1">
      <c r="A336" s="66"/>
      <c r="B336" s="66"/>
      <c r="C336" s="66"/>
      <c r="D336" s="21"/>
      <c r="E336" s="67"/>
      <c r="F336" s="223"/>
      <c r="G336" s="223"/>
      <c r="H336" s="312"/>
    </row>
    <row r="337" spans="1:8" ht="15" customHeight="1" hidden="1">
      <c r="A337" s="66"/>
      <c r="B337" s="66"/>
      <c r="C337" s="66"/>
      <c r="D337" s="21"/>
      <c r="E337" s="67"/>
      <c r="F337" s="223"/>
      <c r="G337" s="223"/>
      <c r="H337" s="312"/>
    </row>
    <row r="338" spans="1:8" ht="15" customHeight="1" hidden="1">
      <c r="A338" s="66"/>
      <c r="B338" s="66"/>
      <c r="C338" s="66"/>
      <c r="D338" s="21"/>
      <c r="E338" s="67"/>
      <c r="F338" s="223"/>
      <c r="G338" s="223"/>
      <c r="H338" s="312"/>
    </row>
    <row r="339" spans="1:8" ht="15" customHeight="1" hidden="1">
      <c r="A339" s="66"/>
      <c r="B339" s="66"/>
      <c r="C339" s="66"/>
      <c r="D339" s="21"/>
      <c r="E339" s="67"/>
      <c r="F339" s="223"/>
      <c r="G339" s="223"/>
      <c r="H339" s="312"/>
    </row>
    <row r="340" spans="1:8" ht="15" customHeight="1" hidden="1">
      <c r="A340" s="66"/>
      <c r="B340" s="66"/>
      <c r="C340" s="66"/>
      <c r="D340" s="21"/>
      <c r="E340" s="67"/>
      <c r="F340" s="223"/>
      <c r="G340" s="223"/>
      <c r="H340" s="312"/>
    </row>
    <row r="341" spans="1:8" ht="15" customHeight="1" hidden="1">
      <c r="A341" s="66"/>
      <c r="B341" s="66"/>
      <c r="C341" s="66"/>
      <c r="D341" s="21"/>
      <c r="E341" s="67"/>
      <c r="F341" s="223"/>
      <c r="G341" s="223"/>
      <c r="H341" s="312"/>
    </row>
    <row r="342" spans="1:8" ht="15" customHeight="1">
      <c r="A342" s="66"/>
      <c r="B342" s="66"/>
      <c r="C342" s="66"/>
      <c r="D342" s="21"/>
      <c r="E342" s="67"/>
      <c r="F342" s="223"/>
      <c r="G342" s="209"/>
      <c r="H342" s="301"/>
    </row>
    <row r="343" spans="1:8" ht="15" customHeight="1" thickBot="1">
      <c r="A343" s="66"/>
      <c r="B343" s="66"/>
      <c r="C343" s="66"/>
      <c r="D343" s="21"/>
      <c r="E343" s="67"/>
      <c r="F343" s="223"/>
      <c r="G343" s="223"/>
      <c r="H343" s="312"/>
    </row>
    <row r="344" spans="1:8" ht="15.75">
      <c r="A344" s="24" t="s">
        <v>28</v>
      </c>
      <c r="B344" s="24" t="s">
        <v>29</v>
      </c>
      <c r="C344" s="24" t="s">
        <v>30</v>
      </c>
      <c r="D344" s="25" t="s">
        <v>31</v>
      </c>
      <c r="E344" s="26" t="s">
        <v>32</v>
      </c>
      <c r="F344" s="213" t="s">
        <v>32</v>
      </c>
      <c r="G344" s="213" t="s">
        <v>8</v>
      </c>
      <c r="H344" s="305" t="s">
        <v>33</v>
      </c>
    </row>
    <row r="345" spans="1:8" ht="15.75" customHeight="1" thickBot="1">
      <c r="A345" s="27"/>
      <c r="B345" s="27"/>
      <c r="C345" s="27"/>
      <c r="D345" s="28"/>
      <c r="E345" s="29" t="s">
        <v>34</v>
      </c>
      <c r="F345" s="214" t="s">
        <v>35</v>
      </c>
      <c r="G345" s="215" t="s">
        <v>36</v>
      </c>
      <c r="H345" s="306" t="s">
        <v>11</v>
      </c>
    </row>
    <row r="346" spans="1:8" ht="15.75" customHeight="1" thickTop="1">
      <c r="A346" s="30">
        <v>100</v>
      </c>
      <c r="B346" s="30"/>
      <c r="C346" s="30"/>
      <c r="D346" s="88" t="s">
        <v>272</v>
      </c>
      <c r="E346" s="32"/>
      <c r="F346" s="216"/>
      <c r="G346" s="216"/>
      <c r="H346" s="307"/>
    </row>
    <row r="347" spans="1:8" ht="15">
      <c r="A347" s="33"/>
      <c r="B347" s="33"/>
      <c r="C347" s="33"/>
      <c r="D347" s="33"/>
      <c r="E347" s="37"/>
      <c r="F347" s="217"/>
      <c r="G347" s="217"/>
      <c r="H347" s="316"/>
    </row>
    <row r="348" spans="1:8" ht="15">
      <c r="A348" s="33"/>
      <c r="B348" s="33"/>
      <c r="C348" s="33">
        <v>1361</v>
      </c>
      <c r="D348" s="33" t="s">
        <v>38</v>
      </c>
      <c r="E348" s="37">
        <v>2550</v>
      </c>
      <c r="F348" s="217">
        <v>2550</v>
      </c>
      <c r="G348" s="217">
        <v>3390.9</v>
      </c>
      <c r="H348" s="308">
        <f>(G348/F348)*100</f>
        <v>132.9764705882353</v>
      </c>
    </row>
    <row r="349" spans="1:8" ht="15.75" hidden="1">
      <c r="A349" s="70"/>
      <c r="B349" s="70"/>
      <c r="C349" s="33">
        <v>4216</v>
      </c>
      <c r="D349" s="33" t="s">
        <v>273</v>
      </c>
      <c r="E349" s="34"/>
      <c r="F349" s="217"/>
      <c r="G349" s="217"/>
      <c r="H349" s="308" t="e">
        <f>(G349/F349)*100</f>
        <v>#DIV/0!</v>
      </c>
    </row>
    <row r="350" spans="1:8" ht="15">
      <c r="A350" s="33"/>
      <c r="B350" s="33">
        <v>2169</v>
      </c>
      <c r="C350" s="33">
        <v>2212</v>
      </c>
      <c r="D350" s="33" t="s">
        <v>266</v>
      </c>
      <c r="E350" s="37">
        <v>400</v>
      </c>
      <c r="F350" s="217">
        <v>400</v>
      </c>
      <c r="G350" s="217">
        <v>494.1</v>
      </c>
      <c r="H350" s="308">
        <f>(G350/F350)*100</f>
        <v>123.52499999999999</v>
      </c>
    </row>
    <row r="351" spans="1:8" ht="15" hidden="1">
      <c r="A351" s="38"/>
      <c r="B351" s="38">
        <v>3635</v>
      </c>
      <c r="C351" s="38">
        <v>3122</v>
      </c>
      <c r="D351" s="33" t="s">
        <v>274</v>
      </c>
      <c r="E351" s="37">
        <v>0</v>
      </c>
      <c r="F351" s="217">
        <v>0</v>
      </c>
      <c r="G351" s="217"/>
      <c r="H351" s="308" t="e">
        <f>(G351/F351)*100</f>
        <v>#DIV/0!</v>
      </c>
    </row>
    <row r="352" spans="1:8" ht="15">
      <c r="A352" s="38"/>
      <c r="B352" s="38">
        <v>6171</v>
      </c>
      <c r="C352" s="38">
        <v>2324</v>
      </c>
      <c r="D352" s="33" t="s">
        <v>275</v>
      </c>
      <c r="E352" s="89">
        <v>50</v>
      </c>
      <c r="F352" s="220">
        <v>50</v>
      </c>
      <c r="G352" s="220">
        <v>109.9</v>
      </c>
      <c r="H352" s="308">
        <f>(G352/F352)*100</f>
        <v>219.79999999999998</v>
      </c>
    </row>
    <row r="353" spans="1:8" ht="15" customHeight="1" thickBot="1">
      <c r="A353" s="77"/>
      <c r="B353" s="77"/>
      <c r="C353" s="77"/>
      <c r="D353" s="77"/>
      <c r="E353" s="78"/>
      <c r="F353" s="227"/>
      <c r="G353" s="227"/>
      <c r="H353" s="314"/>
    </row>
    <row r="354" spans="1:8" s="46" customFormat="1" ht="21.75" customHeight="1" thickBot="1" thickTop="1">
      <c r="A354" s="80"/>
      <c r="B354" s="80"/>
      <c r="C354" s="80"/>
      <c r="D354" s="81" t="s">
        <v>276</v>
      </c>
      <c r="E354" s="82">
        <f>SUM(E346:E352)</f>
        <v>3000</v>
      </c>
      <c r="F354" s="228">
        <f>SUM(F346:F352)</f>
        <v>3000</v>
      </c>
      <c r="G354" s="228">
        <f>SUM(G346:G352)</f>
        <v>3994.9</v>
      </c>
      <c r="H354" s="310">
        <f>(G354/F354)*100</f>
        <v>133.16333333333336</v>
      </c>
    </row>
    <row r="355" spans="1:8" ht="15" customHeight="1">
      <c r="A355" s="66"/>
      <c r="B355" s="66"/>
      <c r="C355" s="66"/>
      <c r="D355" s="21"/>
      <c r="E355" s="67"/>
      <c r="F355" s="223"/>
      <c r="G355" s="223"/>
      <c r="H355" s="312"/>
    </row>
    <row r="356" spans="1:8" ht="15" customHeight="1">
      <c r="A356" s="66"/>
      <c r="B356" s="66"/>
      <c r="C356" s="66"/>
      <c r="D356" s="21"/>
      <c r="E356" s="67"/>
      <c r="F356" s="223"/>
      <c r="G356" s="223"/>
      <c r="H356" s="312"/>
    </row>
    <row r="357" spans="1:8" ht="15" customHeight="1" hidden="1">
      <c r="A357" s="66"/>
      <c r="B357" s="66"/>
      <c r="C357" s="66"/>
      <c r="D357" s="21"/>
      <c r="E357" s="67"/>
      <c r="F357" s="223"/>
      <c r="G357" s="223"/>
      <c r="H357" s="312"/>
    </row>
    <row r="358" spans="1:8" ht="15" customHeight="1" thickBot="1">
      <c r="A358" s="66"/>
      <c r="B358" s="66"/>
      <c r="C358" s="66"/>
      <c r="D358" s="21"/>
      <c r="E358" s="67"/>
      <c r="F358" s="223"/>
      <c r="G358" s="223"/>
      <c r="H358" s="312"/>
    </row>
    <row r="359" spans="1:8" ht="15.75">
      <c r="A359" s="24" t="s">
        <v>28</v>
      </c>
      <c r="B359" s="24" t="s">
        <v>29</v>
      </c>
      <c r="C359" s="24" t="s">
        <v>30</v>
      </c>
      <c r="D359" s="25" t="s">
        <v>31</v>
      </c>
      <c r="E359" s="26" t="s">
        <v>32</v>
      </c>
      <c r="F359" s="213" t="s">
        <v>32</v>
      </c>
      <c r="G359" s="213" t="s">
        <v>8</v>
      </c>
      <c r="H359" s="305" t="s">
        <v>33</v>
      </c>
    </row>
    <row r="360" spans="1:8" ht="15.75" customHeight="1" thickBot="1">
      <c r="A360" s="27"/>
      <c r="B360" s="27"/>
      <c r="C360" s="27"/>
      <c r="D360" s="28"/>
      <c r="E360" s="29" t="s">
        <v>34</v>
      </c>
      <c r="F360" s="214" t="s">
        <v>35</v>
      </c>
      <c r="G360" s="215" t="s">
        <v>36</v>
      </c>
      <c r="H360" s="306" t="s">
        <v>11</v>
      </c>
    </row>
    <row r="361" spans="1:8" ht="15.75" customHeight="1" thickTop="1">
      <c r="A361" s="90">
        <v>110</v>
      </c>
      <c r="B361" s="70"/>
      <c r="C361" s="70"/>
      <c r="D361" s="70" t="s">
        <v>277</v>
      </c>
      <c r="E361" s="32"/>
      <c r="F361" s="216"/>
      <c r="G361" s="216"/>
      <c r="H361" s="307"/>
    </row>
    <row r="362" spans="1:8" ht="15.75">
      <c r="A362" s="90"/>
      <c r="B362" s="70"/>
      <c r="C362" s="70"/>
      <c r="D362" s="70"/>
      <c r="E362" s="32"/>
      <c r="F362" s="216"/>
      <c r="G362" s="216"/>
      <c r="H362" s="307"/>
    </row>
    <row r="363" spans="1:8" ht="15">
      <c r="A363" s="33"/>
      <c r="B363" s="33"/>
      <c r="C363" s="33">
        <v>1111</v>
      </c>
      <c r="D363" s="33" t="s">
        <v>278</v>
      </c>
      <c r="E363" s="75">
        <v>60000</v>
      </c>
      <c r="F363" s="226">
        <v>60000</v>
      </c>
      <c r="G363" s="226">
        <v>59606.2</v>
      </c>
      <c r="H363" s="308">
        <f aca="true" t="shared" si="8" ref="H363:H391">(G363/F363)*100</f>
        <v>99.34366666666666</v>
      </c>
    </row>
    <row r="364" spans="1:8" ht="15">
      <c r="A364" s="33"/>
      <c r="B364" s="33"/>
      <c r="C364" s="33">
        <v>1112</v>
      </c>
      <c r="D364" s="33" t="s">
        <v>279</v>
      </c>
      <c r="E364" s="71">
        <v>2500</v>
      </c>
      <c r="F364" s="225">
        <v>2500</v>
      </c>
      <c r="G364" s="225">
        <v>5746.5</v>
      </c>
      <c r="H364" s="308">
        <f t="shared" si="8"/>
        <v>229.85999999999999</v>
      </c>
    </row>
    <row r="365" spans="1:8" ht="15">
      <c r="A365" s="33"/>
      <c r="B365" s="33"/>
      <c r="C365" s="33">
        <v>1113</v>
      </c>
      <c r="D365" s="33" t="s">
        <v>280</v>
      </c>
      <c r="E365" s="71">
        <v>5500</v>
      </c>
      <c r="F365" s="225">
        <v>5500</v>
      </c>
      <c r="G365" s="225">
        <v>6467.4</v>
      </c>
      <c r="H365" s="308">
        <f t="shared" si="8"/>
        <v>117.58909090909091</v>
      </c>
    </row>
    <row r="366" spans="1:8" ht="15">
      <c r="A366" s="33"/>
      <c r="B366" s="33"/>
      <c r="C366" s="33">
        <v>1121</v>
      </c>
      <c r="D366" s="33" t="s">
        <v>281</v>
      </c>
      <c r="E366" s="71">
        <v>53800</v>
      </c>
      <c r="F366" s="225">
        <v>53800</v>
      </c>
      <c r="G366" s="226">
        <v>60034.9</v>
      </c>
      <c r="H366" s="308">
        <f t="shared" si="8"/>
        <v>111.58903345724906</v>
      </c>
    </row>
    <row r="367" spans="1:8" ht="15">
      <c r="A367" s="33"/>
      <c r="B367" s="33"/>
      <c r="C367" s="33">
        <v>1122</v>
      </c>
      <c r="D367" s="33" t="s">
        <v>282</v>
      </c>
      <c r="E367" s="75">
        <v>10000</v>
      </c>
      <c r="F367" s="226">
        <v>7152</v>
      </c>
      <c r="G367" s="226">
        <v>7151.4</v>
      </c>
      <c r="H367" s="308">
        <f t="shared" si="8"/>
        <v>99.99161073825503</v>
      </c>
    </row>
    <row r="368" spans="1:8" ht="15">
      <c r="A368" s="33"/>
      <c r="B368" s="33"/>
      <c r="C368" s="33">
        <v>1211</v>
      </c>
      <c r="D368" s="33" t="s">
        <v>283</v>
      </c>
      <c r="E368" s="75">
        <v>110000</v>
      </c>
      <c r="F368" s="226">
        <v>110000</v>
      </c>
      <c r="G368" s="226">
        <v>113207.5</v>
      </c>
      <c r="H368" s="308">
        <f t="shared" si="8"/>
        <v>102.91590909090908</v>
      </c>
    </row>
    <row r="369" spans="1:8" ht="15">
      <c r="A369" s="33"/>
      <c r="B369" s="33"/>
      <c r="C369" s="33">
        <v>1340</v>
      </c>
      <c r="D369" s="33" t="s">
        <v>284</v>
      </c>
      <c r="E369" s="75">
        <v>10700</v>
      </c>
      <c r="F369" s="226">
        <v>10700</v>
      </c>
      <c r="G369" s="232">
        <v>10766.5</v>
      </c>
      <c r="H369" s="308">
        <f t="shared" si="8"/>
        <v>100.6214953271028</v>
      </c>
    </row>
    <row r="370" spans="1:8" ht="15">
      <c r="A370" s="33"/>
      <c r="B370" s="33"/>
      <c r="C370" s="33">
        <v>1341</v>
      </c>
      <c r="D370" s="33" t="s">
        <v>285</v>
      </c>
      <c r="E370" s="91">
        <v>900</v>
      </c>
      <c r="F370" s="232">
        <v>900</v>
      </c>
      <c r="G370" s="232">
        <v>894.1</v>
      </c>
      <c r="H370" s="308">
        <f t="shared" si="8"/>
        <v>99.34444444444445</v>
      </c>
    </row>
    <row r="371" spans="1:8" ht="15" customHeight="1">
      <c r="A371" s="69"/>
      <c r="B371" s="70"/>
      <c r="C371" s="50">
        <v>1342</v>
      </c>
      <c r="D371" s="50" t="s">
        <v>286</v>
      </c>
      <c r="E371" s="72">
        <v>100</v>
      </c>
      <c r="F371" s="216">
        <v>100</v>
      </c>
      <c r="G371" s="216">
        <v>173.8</v>
      </c>
      <c r="H371" s="308">
        <f t="shared" si="8"/>
        <v>173.8</v>
      </c>
    </row>
    <row r="372" spans="1:8" ht="15">
      <c r="A372" s="92"/>
      <c r="B372" s="50"/>
      <c r="C372" s="50">
        <v>1343</v>
      </c>
      <c r="D372" s="50" t="s">
        <v>287</v>
      </c>
      <c r="E372" s="72">
        <v>1200</v>
      </c>
      <c r="F372" s="216">
        <v>1200</v>
      </c>
      <c r="G372" s="216">
        <v>1409.5</v>
      </c>
      <c r="H372" s="308">
        <f t="shared" si="8"/>
        <v>117.45833333333333</v>
      </c>
    </row>
    <row r="373" spans="1:8" ht="15">
      <c r="A373" s="36"/>
      <c r="B373" s="33"/>
      <c r="C373" s="33">
        <v>1345</v>
      </c>
      <c r="D373" s="33" t="s">
        <v>288</v>
      </c>
      <c r="E373" s="93">
        <v>200</v>
      </c>
      <c r="F373" s="225">
        <v>200</v>
      </c>
      <c r="G373" s="225">
        <v>251.6</v>
      </c>
      <c r="H373" s="308">
        <f t="shared" si="8"/>
        <v>125.8</v>
      </c>
    </row>
    <row r="374" spans="1:8" ht="15">
      <c r="A374" s="33"/>
      <c r="B374" s="33"/>
      <c r="C374" s="33">
        <v>1351</v>
      </c>
      <c r="D374" s="33" t="s">
        <v>289</v>
      </c>
      <c r="E374" s="91">
        <v>0</v>
      </c>
      <c r="F374" s="232">
        <v>0</v>
      </c>
      <c r="G374" s="232">
        <v>1014.7</v>
      </c>
      <c r="H374" s="308" t="e">
        <f t="shared" si="8"/>
        <v>#DIV/0!</v>
      </c>
    </row>
    <row r="375" spans="1:8" ht="15" hidden="1">
      <c r="A375" s="33"/>
      <c r="B375" s="33"/>
      <c r="C375" s="33">
        <v>1349</v>
      </c>
      <c r="D375" s="33" t="s">
        <v>290</v>
      </c>
      <c r="E375" s="75"/>
      <c r="F375" s="226"/>
      <c r="G375" s="226"/>
      <c r="H375" s="308" t="e">
        <f t="shared" si="8"/>
        <v>#DIV/0!</v>
      </c>
    </row>
    <row r="376" spans="1:8" ht="15">
      <c r="A376" s="33"/>
      <c r="B376" s="33"/>
      <c r="C376" s="33">
        <v>1355</v>
      </c>
      <c r="D376" s="33" t="s">
        <v>291</v>
      </c>
      <c r="E376" s="75">
        <v>0</v>
      </c>
      <c r="F376" s="226">
        <v>10000</v>
      </c>
      <c r="G376" s="226">
        <v>13166.4</v>
      </c>
      <c r="H376" s="308">
        <f t="shared" si="8"/>
        <v>131.66400000000002</v>
      </c>
    </row>
    <row r="377" spans="1:8" ht="15" hidden="1">
      <c r="A377" s="33"/>
      <c r="B377" s="33"/>
      <c r="C377" s="33">
        <v>1361</v>
      </c>
      <c r="D377" s="33" t="s">
        <v>292</v>
      </c>
      <c r="E377" s="91">
        <v>0</v>
      </c>
      <c r="F377" s="232">
        <v>0</v>
      </c>
      <c r="G377" s="232"/>
      <c r="H377" s="308" t="e">
        <f t="shared" si="8"/>
        <v>#DIV/0!</v>
      </c>
    </row>
    <row r="378" spans="1:8" ht="15">
      <c r="A378" s="33"/>
      <c r="B378" s="33"/>
      <c r="C378" s="33">
        <v>1511</v>
      </c>
      <c r="D378" s="33" t="s">
        <v>293</v>
      </c>
      <c r="E378" s="34">
        <v>22000</v>
      </c>
      <c r="F378" s="217">
        <v>22000</v>
      </c>
      <c r="G378" s="217">
        <v>23708.8</v>
      </c>
      <c r="H378" s="308">
        <f t="shared" si="8"/>
        <v>107.76727272727274</v>
      </c>
    </row>
    <row r="379" spans="1:8" ht="15" customHeight="1" hidden="1">
      <c r="A379" s="33"/>
      <c r="B379" s="33"/>
      <c r="C379" s="33">
        <v>2460</v>
      </c>
      <c r="D379" s="33" t="s">
        <v>294</v>
      </c>
      <c r="E379" s="34"/>
      <c r="F379" s="217"/>
      <c r="G379" s="217"/>
      <c r="H379" s="308" t="e">
        <f t="shared" si="8"/>
        <v>#DIV/0!</v>
      </c>
    </row>
    <row r="380" spans="1:8" ht="15">
      <c r="A380" s="33"/>
      <c r="B380" s="33"/>
      <c r="C380" s="33">
        <v>4112</v>
      </c>
      <c r="D380" s="33" t="s">
        <v>295</v>
      </c>
      <c r="E380" s="34">
        <v>34500</v>
      </c>
      <c r="F380" s="217">
        <v>34700.5</v>
      </c>
      <c r="G380" s="217">
        <v>34700.5</v>
      </c>
      <c r="H380" s="308">
        <f t="shared" si="8"/>
        <v>100</v>
      </c>
    </row>
    <row r="381" spans="1:8" ht="15" hidden="1">
      <c r="A381" s="33"/>
      <c r="B381" s="33">
        <v>6171</v>
      </c>
      <c r="C381" s="33">
        <v>2212</v>
      </c>
      <c r="D381" s="33" t="s">
        <v>296</v>
      </c>
      <c r="E381" s="34"/>
      <c r="F381" s="217"/>
      <c r="G381" s="217"/>
      <c r="H381" s="308" t="e">
        <f t="shared" si="8"/>
        <v>#DIV/0!</v>
      </c>
    </row>
    <row r="382" spans="1:8" ht="15" hidden="1">
      <c r="A382" s="33"/>
      <c r="B382" s="33">
        <v>6171</v>
      </c>
      <c r="C382" s="33">
        <v>2212</v>
      </c>
      <c r="D382" s="33" t="s">
        <v>174</v>
      </c>
      <c r="E382" s="34">
        <v>0</v>
      </c>
      <c r="F382" s="217">
        <v>0</v>
      </c>
      <c r="G382" s="217"/>
      <c r="H382" s="308" t="e">
        <f t="shared" si="8"/>
        <v>#DIV/0!</v>
      </c>
    </row>
    <row r="383" spans="1:8" ht="15">
      <c r="A383" s="33"/>
      <c r="B383" s="33">
        <v>6171</v>
      </c>
      <c r="C383" s="33">
        <v>2212</v>
      </c>
      <c r="D383" s="33" t="s">
        <v>297</v>
      </c>
      <c r="E383" s="94">
        <v>0</v>
      </c>
      <c r="F383" s="233">
        <v>3</v>
      </c>
      <c r="G383" s="217">
        <v>17</v>
      </c>
      <c r="H383" s="308">
        <f t="shared" si="8"/>
        <v>566.6666666666667</v>
      </c>
    </row>
    <row r="384" spans="1:8" ht="15">
      <c r="A384" s="33"/>
      <c r="B384" s="33">
        <v>6171</v>
      </c>
      <c r="C384" s="33">
        <v>2324</v>
      </c>
      <c r="D384" s="33" t="s">
        <v>298</v>
      </c>
      <c r="E384" s="94">
        <v>0</v>
      </c>
      <c r="F384" s="233">
        <v>0</v>
      </c>
      <c r="G384" s="217">
        <v>4</v>
      </c>
      <c r="H384" s="308" t="e">
        <f t="shared" si="8"/>
        <v>#DIV/0!</v>
      </c>
    </row>
    <row r="385" spans="1:8" ht="15">
      <c r="A385" s="33"/>
      <c r="B385" s="33">
        <v>6310</v>
      </c>
      <c r="C385" s="33">
        <v>2141</v>
      </c>
      <c r="D385" s="33" t="s">
        <v>299</v>
      </c>
      <c r="E385" s="34">
        <v>150</v>
      </c>
      <c r="F385" s="217">
        <v>150</v>
      </c>
      <c r="G385" s="217">
        <v>41.7</v>
      </c>
      <c r="H385" s="308">
        <f t="shared" si="8"/>
        <v>27.800000000000004</v>
      </c>
    </row>
    <row r="386" spans="1:8" ht="15" hidden="1">
      <c r="A386" s="33"/>
      <c r="B386" s="33">
        <v>6310</v>
      </c>
      <c r="C386" s="33">
        <v>2324</v>
      </c>
      <c r="D386" s="33" t="s">
        <v>298</v>
      </c>
      <c r="E386" s="94">
        <v>0</v>
      </c>
      <c r="F386" s="233">
        <v>0</v>
      </c>
      <c r="G386" s="217"/>
      <c r="H386" s="308" t="e">
        <f t="shared" si="8"/>
        <v>#DIV/0!</v>
      </c>
    </row>
    <row r="387" spans="1:8" ht="15">
      <c r="A387" s="33"/>
      <c r="B387" s="33">
        <v>6310</v>
      </c>
      <c r="C387" s="33">
        <v>2142</v>
      </c>
      <c r="D387" s="33" t="s">
        <v>300</v>
      </c>
      <c r="E387" s="94">
        <v>0</v>
      </c>
      <c r="F387" s="233">
        <v>3471.1</v>
      </c>
      <c r="G387" s="217">
        <v>3471.1</v>
      </c>
      <c r="H387" s="308">
        <f t="shared" si="8"/>
        <v>100</v>
      </c>
    </row>
    <row r="388" spans="1:8" ht="15" hidden="1">
      <c r="A388" s="33"/>
      <c r="B388" s="33">
        <v>6310</v>
      </c>
      <c r="C388" s="33">
        <v>2143</v>
      </c>
      <c r="D388" s="33" t="s">
        <v>301</v>
      </c>
      <c r="E388" s="94"/>
      <c r="F388" s="233"/>
      <c r="G388" s="217"/>
      <c r="H388" s="308" t="e">
        <f t="shared" si="8"/>
        <v>#DIV/0!</v>
      </c>
    </row>
    <row r="389" spans="1:8" ht="15" hidden="1">
      <c r="A389" s="33"/>
      <c r="B389" s="33">
        <v>6310</v>
      </c>
      <c r="C389" s="33">
        <v>2329</v>
      </c>
      <c r="D389" s="33" t="s">
        <v>302</v>
      </c>
      <c r="E389" s="94"/>
      <c r="F389" s="233"/>
      <c r="G389" s="217"/>
      <c r="H389" s="308" t="e">
        <f t="shared" si="8"/>
        <v>#DIV/0!</v>
      </c>
    </row>
    <row r="390" spans="1:8" ht="15">
      <c r="A390" s="33"/>
      <c r="B390" s="33">
        <v>6330</v>
      </c>
      <c r="C390" s="33">
        <v>4132</v>
      </c>
      <c r="D390" s="33" t="s">
        <v>303</v>
      </c>
      <c r="E390" s="34">
        <v>0</v>
      </c>
      <c r="F390" s="217">
        <v>0</v>
      </c>
      <c r="G390" s="217">
        <v>22</v>
      </c>
      <c r="H390" s="308" t="e">
        <f t="shared" si="8"/>
        <v>#DIV/0!</v>
      </c>
    </row>
    <row r="391" spans="1:8" ht="15">
      <c r="A391" s="33"/>
      <c r="B391" s="33">
        <v>6409</v>
      </c>
      <c r="C391" s="33">
        <v>2328</v>
      </c>
      <c r="D391" s="33" t="s">
        <v>304</v>
      </c>
      <c r="E391" s="94">
        <v>0</v>
      </c>
      <c r="F391" s="233">
        <v>0</v>
      </c>
      <c r="G391" s="217">
        <v>0.5</v>
      </c>
      <c r="H391" s="308" t="e">
        <f t="shared" si="8"/>
        <v>#DIV/0!</v>
      </c>
    </row>
    <row r="392" spans="1:8" ht="15.75" customHeight="1" thickBot="1">
      <c r="A392" s="77"/>
      <c r="B392" s="77"/>
      <c r="C392" s="77"/>
      <c r="D392" s="77"/>
      <c r="E392" s="95"/>
      <c r="F392" s="234"/>
      <c r="G392" s="234"/>
      <c r="H392" s="317"/>
    </row>
    <row r="393" spans="1:8" s="46" customFormat="1" ht="21.75" customHeight="1" thickBot="1" thickTop="1">
      <c r="A393" s="80"/>
      <c r="B393" s="80"/>
      <c r="C393" s="80"/>
      <c r="D393" s="81" t="s">
        <v>305</v>
      </c>
      <c r="E393" s="82">
        <f>SUM(E363:E392)</f>
        <v>311550</v>
      </c>
      <c r="F393" s="228">
        <f>SUM(F363:F392)</f>
        <v>322376.6</v>
      </c>
      <c r="G393" s="228">
        <f>SUM(G363:G392)</f>
        <v>341856.1</v>
      </c>
      <c r="H393" s="310">
        <f>(G393/F393)*100</f>
        <v>106.04246710214078</v>
      </c>
    </row>
    <row r="394" spans="1:8" ht="15" customHeight="1">
      <c r="A394" s="66"/>
      <c r="B394" s="66"/>
      <c r="C394" s="66"/>
      <c r="D394" s="21"/>
      <c r="E394" s="67"/>
      <c r="F394" s="223"/>
      <c r="G394" s="223"/>
      <c r="H394" s="312"/>
    </row>
    <row r="395" spans="1:8" ht="15" customHeight="1">
      <c r="A395" s="66"/>
      <c r="B395" s="66"/>
      <c r="C395" s="66"/>
      <c r="D395" s="21"/>
      <c r="E395" s="67"/>
      <c r="F395" s="223"/>
      <c r="G395" s="223"/>
      <c r="H395" s="312"/>
    </row>
    <row r="396" spans="1:8" ht="15" customHeight="1">
      <c r="A396" s="66"/>
      <c r="B396" s="66"/>
      <c r="C396" s="66"/>
      <c r="D396" s="21"/>
      <c r="E396" s="67"/>
      <c r="F396" s="223"/>
      <c r="G396" s="223"/>
      <c r="H396" s="312"/>
    </row>
    <row r="397" spans="1:8" ht="15" customHeight="1">
      <c r="A397" s="66"/>
      <c r="B397" s="66"/>
      <c r="C397" s="66"/>
      <c r="D397" s="21"/>
      <c r="E397" s="67"/>
      <c r="F397" s="223"/>
      <c r="G397" s="223"/>
      <c r="H397" s="312"/>
    </row>
    <row r="398" spans="1:8" ht="15" customHeight="1">
      <c r="A398" s="66"/>
      <c r="B398" s="66"/>
      <c r="C398" s="66"/>
      <c r="D398" s="21"/>
      <c r="E398" s="67"/>
      <c r="F398" s="223"/>
      <c r="G398" s="223"/>
      <c r="H398" s="312"/>
    </row>
    <row r="399" spans="1:8" ht="15" customHeight="1">
      <c r="A399" s="66"/>
      <c r="B399" s="66"/>
      <c r="C399" s="66"/>
      <c r="D399" s="21"/>
      <c r="E399" s="67"/>
      <c r="F399" s="223"/>
      <c r="G399" s="223"/>
      <c r="H399" s="312"/>
    </row>
    <row r="400" spans="1:8" ht="15" customHeight="1">
      <c r="A400" s="66"/>
      <c r="B400" s="66"/>
      <c r="C400" s="66"/>
      <c r="D400" s="21"/>
      <c r="E400" s="67"/>
      <c r="F400" s="223"/>
      <c r="G400" s="223"/>
      <c r="H400" s="312"/>
    </row>
    <row r="401" spans="1:8" ht="15" customHeight="1">
      <c r="A401" s="66"/>
      <c r="B401" s="66"/>
      <c r="C401" s="66"/>
      <c r="D401" s="21"/>
      <c r="E401" s="67"/>
      <c r="F401" s="223"/>
      <c r="G401" s="223"/>
      <c r="H401" s="312"/>
    </row>
    <row r="402" spans="1:8" ht="15" customHeight="1">
      <c r="A402" s="66"/>
      <c r="B402" s="66"/>
      <c r="C402" s="66"/>
      <c r="D402" s="21"/>
      <c r="E402" s="67"/>
      <c r="F402" s="223"/>
      <c r="G402" s="223"/>
      <c r="H402" s="312"/>
    </row>
    <row r="403" spans="1:8" ht="15" customHeight="1">
      <c r="A403" s="66"/>
      <c r="B403" s="66"/>
      <c r="C403" s="66"/>
      <c r="D403" s="21"/>
      <c r="E403" s="67"/>
      <c r="F403" s="223"/>
      <c r="G403" s="223"/>
      <c r="H403" s="312"/>
    </row>
    <row r="404" spans="1:8" ht="15" customHeight="1">
      <c r="A404" s="66"/>
      <c r="B404" s="66"/>
      <c r="C404" s="66"/>
      <c r="D404" s="21"/>
      <c r="E404" s="67"/>
      <c r="F404" s="223"/>
      <c r="G404" s="223"/>
      <c r="H404" s="312"/>
    </row>
    <row r="405" spans="1:8" ht="15">
      <c r="A405" s="46"/>
      <c r="B405" s="66"/>
      <c r="C405" s="66"/>
      <c r="D405" s="66"/>
      <c r="E405" s="96"/>
      <c r="F405" s="235"/>
      <c r="G405" s="235"/>
      <c r="H405" s="318"/>
    </row>
    <row r="406" spans="1:8" ht="15" hidden="1">
      <c r="A406" s="46"/>
      <c r="B406" s="66"/>
      <c r="C406" s="66"/>
      <c r="D406" s="66"/>
      <c r="E406" s="96"/>
      <c r="F406" s="235"/>
      <c r="G406" s="235"/>
      <c r="H406" s="318"/>
    </row>
    <row r="407" spans="1:8" ht="15" customHeight="1" thickBot="1">
      <c r="A407" s="46"/>
      <c r="B407" s="66"/>
      <c r="C407" s="66"/>
      <c r="D407" s="66"/>
      <c r="E407" s="96"/>
      <c r="F407" s="235"/>
      <c r="G407" s="235"/>
      <c r="H407" s="318"/>
    </row>
    <row r="408" spans="1:8" ht="15.75">
      <c r="A408" s="24" t="s">
        <v>28</v>
      </c>
      <c r="B408" s="24" t="s">
        <v>29</v>
      </c>
      <c r="C408" s="24" t="s">
        <v>30</v>
      </c>
      <c r="D408" s="25" t="s">
        <v>31</v>
      </c>
      <c r="E408" s="26" t="s">
        <v>32</v>
      </c>
      <c r="F408" s="213" t="s">
        <v>32</v>
      </c>
      <c r="G408" s="213" t="s">
        <v>8</v>
      </c>
      <c r="H408" s="305" t="s">
        <v>33</v>
      </c>
    </row>
    <row r="409" spans="1:8" ht="15.75" customHeight="1" thickBot="1">
      <c r="A409" s="27"/>
      <c r="B409" s="27"/>
      <c r="C409" s="27"/>
      <c r="D409" s="28"/>
      <c r="E409" s="29" t="s">
        <v>34</v>
      </c>
      <c r="F409" s="214" t="s">
        <v>35</v>
      </c>
      <c r="G409" s="215" t="s">
        <v>36</v>
      </c>
      <c r="H409" s="306" t="s">
        <v>11</v>
      </c>
    </row>
    <row r="410" spans="1:8" ht="16.5" customHeight="1" thickTop="1">
      <c r="A410" s="30">
        <v>120</v>
      </c>
      <c r="B410" s="30"/>
      <c r="C410" s="30"/>
      <c r="D410" s="70" t="s">
        <v>306</v>
      </c>
      <c r="E410" s="32"/>
      <c r="F410" s="216"/>
      <c r="G410" s="216"/>
      <c r="H410" s="307"/>
    </row>
    <row r="411" spans="1:8" ht="15.75">
      <c r="A411" s="70"/>
      <c r="B411" s="70"/>
      <c r="C411" s="70"/>
      <c r="D411" s="70"/>
      <c r="E411" s="34"/>
      <c r="F411" s="217"/>
      <c r="G411" s="217"/>
      <c r="H411" s="308"/>
    </row>
    <row r="412" spans="1:8" ht="15" hidden="1">
      <c r="A412" s="33"/>
      <c r="B412" s="33"/>
      <c r="C412" s="33">
        <v>1361</v>
      </c>
      <c r="D412" s="33" t="s">
        <v>38</v>
      </c>
      <c r="E412" s="97">
        <v>0</v>
      </c>
      <c r="F412" s="236">
        <v>0</v>
      </c>
      <c r="G412" s="236"/>
      <c r="H412" s="308" t="e">
        <f aca="true" t="shared" si="9" ref="H412:H445">(G412/F412)*100</f>
        <v>#DIV/0!</v>
      </c>
    </row>
    <row r="413" spans="1:8" ht="15">
      <c r="A413" s="33"/>
      <c r="B413" s="33">
        <v>3612</v>
      </c>
      <c r="C413" s="33">
        <v>2111</v>
      </c>
      <c r="D413" s="33" t="s">
        <v>307</v>
      </c>
      <c r="E413" s="97">
        <v>3800</v>
      </c>
      <c r="F413" s="236">
        <v>3800</v>
      </c>
      <c r="G413" s="236">
        <f>4340.6+0.5</f>
        <v>4341.1</v>
      </c>
      <c r="H413" s="308">
        <f t="shared" si="9"/>
        <v>114.23947368421055</v>
      </c>
    </row>
    <row r="414" spans="1:8" ht="15">
      <c r="A414" s="33"/>
      <c r="B414" s="33">
        <v>3612</v>
      </c>
      <c r="C414" s="33">
        <v>2132</v>
      </c>
      <c r="D414" s="33" t="s">
        <v>308</v>
      </c>
      <c r="E414" s="97">
        <v>6900</v>
      </c>
      <c r="F414" s="236">
        <v>6900</v>
      </c>
      <c r="G414" s="236">
        <v>8583.7</v>
      </c>
      <c r="H414" s="308">
        <f t="shared" si="9"/>
        <v>124.40144927536232</v>
      </c>
    </row>
    <row r="415" spans="1:8" ht="15">
      <c r="A415" s="33"/>
      <c r="B415" s="33">
        <v>3612</v>
      </c>
      <c r="C415" s="33">
        <v>2322</v>
      </c>
      <c r="D415" s="33" t="s">
        <v>268</v>
      </c>
      <c r="E415" s="97">
        <v>0</v>
      </c>
      <c r="F415" s="236">
        <v>0</v>
      </c>
      <c r="G415" s="236">
        <v>90.3</v>
      </c>
      <c r="H415" s="308" t="e">
        <f t="shared" si="9"/>
        <v>#DIV/0!</v>
      </c>
    </row>
    <row r="416" spans="1:8" ht="15">
      <c r="A416" s="33"/>
      <c r="B416" s="33">
        <v>3612</v>
      </c>
      <c r="C416" s="33">
        <v>2324</v>
      </c>
      <c r="D416" s="33" t="s">
        <v>309</v>
      </c>
      <c r="E416" s="34">
        <v>0</v>
      </c>
      <c r="F416" s="217">
        <v>0</v>
      </c>
      <c r="G416" s="217">
        <v>267.8</v>
      </c>
      <c r="H416" s="308" t="e">
        <f t="shared" si="9"/>
        <v>#DIV/0!</v>
      </c>
    </row>
    <row r="417" spans="1:8" ht="15" hidden="1">
      <c r="A417" s="33"/>
      <c r="B417" s="33">
        <v>3612</v>
      </c>
      <c r="C417" s="33">
        <v>2329</v>
      </c>
      <c r="D417" s="33" t="s">
        <v>310</v>
      </c>
      <c r="E417" s="34"/>
      <c r="F417" s="217"/>
      <c r="G417" s="217"/>
      <c r="H417" s="308" t="e">
        <f t="shared" si="9"/>
        <v>#DIV/0!</v>
      </c>
    </row>
    <row r="418" spans="1:8" ht="15">
      <c r="A418" s="33"/>
      <c r="B418" s="33">
        <v>3612</v>
      </c>
      <c r="C418" s="33">
        <v>3112</v>
      </c>
      <c r="D418" s="33" t="s">
        <v>311</v>
      </c>
      <c r="E418" s="34">
        <v>4360</v>
      </c>
      <c r="F418" s="217">
        <v>4360</v>
      </c>
      <c r="G418" s="217">
        <v>4403.5</v>
      </c>
      <c r="H418" s="308">
        <f t="shared" si="9"/>
        <v>100.99770642201835</v>
      </c>
    </row>
    <row r="419" spans="1:8" ht="15">
      <c r="A419" s="33"/>
      <c r="B419" s="33">
        <v>3613</v>
      </c>
      <c r="C419" s="33">
        <v>2111</v>
      </c>
      <c r="D419" s="33" t="s">
        <v>312</v>
      </c>
      <c r="E419" s="97">
        <v>1800</v>
      </c>
      <c r="F419" s="236">
        <v>1800</v>
      </c>
      <c r="G419" s="236">
        <v>2159.9</v>
      </c>
      <c r="H419" s="308">
        <f t="shared" si="9"/>
        <v>119.99444444444445</v>
      </c>
    </row>
    <row r="420" spans="1:8" ht="15">
      <c r="A420" s="33"/>
      <c r="B420" s="33">
        <v>3613</v>
      </c>
      <c r="C420" s="33">
        <v>2132</v>
      </c>
      <c r="D420" s="33" t="s">
        <v>313</v>
      </c>
      <c r="E420" s="97">
        <v>4500</v>
      </c>
      <c r="F420" s="236">
        <v>4500</v>
      </c>
      <c r="G420" s="236">
        <v>5173</v>
      </c>
      <c r="H420" s="308">
        <f t="shared" si="9"/>
        <v>114.95555555555556</v>
      </c>
    </row>
    <row r="421" spans="1:8" ht="15" hidden="1">
      <c r="A421" s="38"/>
      <c r="B421" s="33">
        <v>3613</v>
      </c>
      <c r="C421" s="33">
        <v>2133</v>
      </c>
      <c r="D421" s="33" t="s">
        <v>314</v>
      </c>
      <c r="E421" s="34"/>
      <c r="F421" s="217"/>
      <c r="G421" s="217"/>
      <c r="H421" s="308" t="e">
        <f t="shared" si="9"/>
        <v>#DIV/0!</v>
      </c>
    </row>
    <row r="422" spans="1:8" ht="15" hidden="1">
      <c r="A422" s="38"/>
      <c r="B422" s="33">
        <v>3613</v>
      </c>
      <c r="C422" s="33">
        <v>2310</v>
      </c>
      <c r="D422" s="33" t="s">
        <v>315</v>
      </c>
      <c r="E422" s="34"/>
      <c r="F422" s="217"/>
      <c r="G422" s="217"/>
      <c r="H422" s="308" t="e">
        <f t="shared" si="9"/>
        <v>#DIV/0!</v>
      </c>
    </row>
    <row r="423" spans="1:8" ht="15" hidden="1">
      <c r="A423" s="38"/>
      <c r="B423" s="33">
        <v>3613</v>
      </c>
      <c r="C423" s="33">
        <v>2322</v>
      </c>
      <c r="D423" s="33" t="s">
        <v>316</v>
      </c>
      <c r="E423" s="34"/>
      <c r="F423" s="217"/>
      <c r="G423" s="217"/>
      <c r="H423" s="308" t="e">
        <f t="shared" si="9"/>
        <v>#DIV/0!</v>
      </c>
    </row>
    <row r="424" spans="1:8" ht="15">
      <c r="A424" s="38"/>
      <c r="B424" s="33">
        <v>3613</v>
      </c>
      <c r="C424" s="33">
        <v>2324</v>
      </c>
      <c r="D424" s="33" t="s">
        <v>317</v>
      </c>
      <c r="E424" s="34">
        <v>0</v>
      </c>
      <c r="F424" s="217">
        <v>0</v>
      </c>
      <c r="G424" s="217">
        <v>113.5</v>
      </c>
      <c r="H424" s="308" t="e">
        <f t="shared" si="9"/>
        <v>#DIV/0!</v>
      </c>
    </row>
    <row r="425" spans="1:8" ht="15">
      <c r="A425" s="38"/>
      <c r="B425" s="33">
        <v>3613</v>
      </c>
      <c r="C425" s="33">
        <v>3112</v>
      </c>
      <c r="D425" s="33" t="s">
        <v>318</v>
      </c>
      <c r="E425" s="34">
        <v>1425</v>
      </c>
      <c r="F425" s="217">
        <v>1425</v>
      </c>
      <c r="G425" s="217">
        <v>573.8</v>
      </c>
      <c r="H425" s="308">
        <f t="shared" si="9"/>
        <v>40.26666666666666</v>
      </c>
    </row>
    <row r="426" spans="1:8" ht="15">
      <c r="A426" s="38"/>
      <c r="B426" s="33">
        <v>3631</v>
      </c>
      <c r="C426" s="33">
        <v>2133</v>
      </c>
      <c r="D426" s="33" t="s">
        <v>319</v>
      </c>
      <c r="E426" s="34">
        <v>0</v>
      </c>
      <c r="F426" s="217">
        <v>0</v>
      </c>
      <c r="G426" s="217">
        <v>3</v>
      </c>
      <c r="H426" s="308" t="e">
        <f t="shared" si="9"/>
        <v>#DIV/0!</v>
      </c>
    </row>
    <row r="427" spans="1:8" ht="15">
      <c r="A427" s="38"/>
      <c r="B427" s="33">
        <v>3632</v>
      </c>
      <c r="C427" s="33">
        <v>2111</v>
      </c>
      <c r="D427" s="33" t="s">
        <v>320</v>
      </c>
      <c r="E427" s="34">
        <v>500</v>
      </c>
      <c r="F427" s="217">
        <v>500</v>
      </c>
      <c r="G427" s="217">
        <v>918.6</v>
      </c>
      <c r="H427" s="308">
        <f t="shared" si="9"/>
        <v>183.72</v>
      </c>
    </row>
    <row r="428" spans="1:8" ht="15">
      <c r="A428" s="38"/>
      <c r="B428" s="33">
        <v>3632</v>
      </c>
      <c r="C428" s="33">
        <v>2132</v>
      </c>
      <c r="D428" s="33" t="s">
        <v>321</v>
      </c>
      <c r="E428" s="34">
        <v>20</v>
      </c>
      <c r="F428" s="217">
        <v>20</v>
      </c>
      <c r="G428" s="217">
        <v>20</v>
      </c>
      <c r="H428" s="308">
        <f t="shared" si="9"/>
        <v>100</v>
      </c>
    </row>
    <row r="429" spans="1:8" ht="15">
      <c r="A429" s="38"/>
      <c r="B429" s="33">
        <v>3632</v>
      </c>
      <c r="C429" s="33">
        <v>2133</v>
      </c>
      <c r="D429" s="33" t="s">
        <v>322</v>
      </c>
      <c r="E429" s="34">
        <v>5</v>
      </c>
      <c r="F429" s="217">
        <v>5</v>
      </c>
      <c r="G429" s="217">
        <v>5</v>
      </c>
      <c r="H429" s="308">
        <f t="shared" si="9"/>
        <v>100</v>
      </c>
    </row>
    <row r="430" spans="1:8" ht="15">
      <c r="A430" s="38"/>
      <c r="B430" s="33">
        <v>3632</v>
      </c>
      <c r="C430" s="33">
        <v>2324</v>
      </c>
      <c r="D430" s="33" t="s">
        <v>323</v>
      </c>
      <c r="E430" s="34">
        <v>0</v>
      </c>
      <c r="F430" s="217">
        <v>0</v>
      </c>
      <c r="G430" s="217">
        <v>28.6</v>
      </c>
      <c r="H430" s="308" t="e">
        <f t="shared" si="9"/>
        <v>#DIV/0!</v>
      </c>
    </row>
    <row r="431" spans="1:8" ht="15">
      <c r="A431" s="38"/>
      <c r="B431" s="33">
        <v>3632</v>
      </c>
      <c r="C431" s="33">
        <v>2329</v>
      </c>
      <c r="D431" s="33" t="s">
        <v>324</v>
      </c>
      <c r="E431" s="34">
        <v>50</v>
      </c>
      <c r="F431" s="217">
        <v>50</v>
      </c>
      <c r="G431" s="217">
        <v>50.8</v>
      </c>
      <c r="H431" s="308">
        <f t="shared" si="9"/>
        <v>101.6</v>
      </c>
    </row>
    <row r="432" spans="1:8" ht="15">
      <c r="A432" s="38"/>
      <c r="B432" s="33">
        <v>3634</v>
      </c>
      <c r="C432" s="33">
        <v>2132</v>
      </c>
      <c r="D432" s="33" t="s">
        <v>325</v>
      </c>
      <c r="E432" s="34">
        <v>4205</v>
      </c>
      <c r="F432" s="217">
        <v>4205</v>
      </c>
      <c r="G432" s="217">
        <v>4046.9</v>
      </c>
      <c r="H432" s="308">
        <f t="shared" si="9"/>
        <v>96.24019024970274</v>
      </c>
    </row>
    <row r="433" spans="1:8" ht="15" hidden="1">
      <c r="A433" s="38"/>
      <c r="B433" s="33">
        <v>3636</v>
      </c>
      <c r="C433" s="33">
        <v>2131</v>
      </c>
      <c r="D433" s="33" t="s">
        <v>326</v>
      </c>
      <c r="E433" s="34"/>
      <c r="F433" s="217"/>
      <c r="G433" s="217"/>
      <c r="H433" s="308" t="e">
        <f t="shared" si="9"/>
        <v>#DIV/0!</v>
      </c>
    </row>
    <row r="434" spans="1:8" ht="15">
      <c r="A434" s="36"/>
      <c r="B434" s="33">
        <v>3639</v>
      </c>
      <c r="C434" s="33">
        <v>2111</v>
      </c>
      <c r="D434" s="33" t="s">
        <v>327</v>
      </c>
      <c r="E434" s="37">
        <v>0</v>
      </c>
      <c r="F434" s="217">
        <v>0</v>
      </c>
      <c r="G434" s="217">
        <v>13.5</v>
      </c>
      <c r="H434" s="308" t="e">
        <f t="shared" si="9"/>
        <v>#DIV/0!</v>
      </c>
    </row>
    <row r="435" spans="1:8" ht="15">
      <c r="A435" s="38"/>
      <c r="B435" s="33">
        <v>3639</v>
      </c>
      <c r="C435" s="33">
        <v>2119</v>
      </c>
      <c r="D435" s="33" t="s">
        <v>328</v>
      </c>
      <c r="E435" s="34">
        <v>200</v>
      </c>
      <c r="F435" s="217">
        <v>200</v>
      </c>
      <c r="G435" s="217">
        <v>2533</v>
      </c>
      <c r="H435" s="308">
        <f t="shared" si="9"/>
        <v>1266.5</v>
      </c>
    </row>
    <row r="436" spans="1:8" ht="15">
      <c r="A436" s="33"/>
      <c r="B436" s="33">
        <v>3639</v>
      </c>
      <c r="C436" s="33">
        <v>2131</v>
      </c>
      <c r="D436" s="33" t="s">
        <v>329</v>
      </c>
      <c r="E436" s="34">
        <v>2300</v>
      </c>
      <c r="F436" s="217">
        <v>2300</v>
      </c>
      <c r="G436" s="217">
        <v>2329.6</v>
      </c>
      <c r="H436" s="308">
        <f t="shared" si="9"/>
        <v>101.28695652173914</v>
      </c>
    </row>
    <row r="437" spans="1:8" ht="15">
      <c r="A437" s="33"/>
      <c r="B437" s="33">
        <v>3639</v>
      </c>
      <c r="C437" s="33">
        <v>2132</v>
      </c>
      <c r="D437" s="33" t="s">
        <v>330</v>
      </c>
      <c r="E437" s="34">
        <v>27</v>
      </c>
      <c r="F437" s="217">
        <v>27</v>
      </c>
      <c r="G437" s="217">
        <v>25.9</v>
      </c>
      <c r="H437" s="308">
        <f t="shared" si="9"/>
        <v>95.92592592592592</v>
      </c>
    </row>
    <row r="438" spans="1:8" ht="15" customHeight="1">
      <c r="A438" s="33"/>
      <c r="B438" s="33">
        <v>3639</v>
      </c>
      <c r="C438" s="33">
        <v>2212</v>
      </c>
      <c r="D438" s="33" t="s">
        <v>174</v>
      </c>
      <c r="E438" s="34">
        <v>334</v>
      </c>
      <c r="F438" s="217">
        <v>334</v>
      </c>
      <c r="G438" s="217">
        <v>267</v>
      </c>
      <c r="H438" s="308">
        <f t="shared" si="9"/>
        <v>79.94011976047905</v>
      </c>
    </row>
    <row r="439" spans="1:8" ht="15">
      <c r="A439" s="33"/>
      <c r="B439" s="33">
        <v>3639</v>
      </c>
      <c r="C439" s="33">
        <v>2324</v>
      </c>
      <c r="D439" s="33" t="s">
        <v>73</v>
      </c>
      <c r="E439" s="34">
        <v>267</v>
      </c>
      <c r="F439" s="217">
        <v>267</v>
      </c>
      <c r="G439" s="217">
        <v>316.5</v>
      </c>
      <c r="H439" s="308">
        <f t="shared" si="9"/>
        <v>118.53932584269661</v>
      </c>
    </row>
    <row r="440" spans="1:8" ht="15" hidden="1">
      <c r="A440" s="33"/>
      <c r="B440" s="33">
        <v>3639</v>
      </c>
      <c r="C440" s="33">
        <v>2328</v>
      </c>
      <c r="D440" s="33" t="s">
        <v>331</v>
      </c>
      <c r="E440" s="34"/>
      <c r="F440" s="217"/>
      <c r="G440" s="217"/>
      <c r="H440" s="308" t="e">
        <f t="shared" si="9"/>
        <v>#DIV/0!</v>
      </c>
    </row>
    <row r="441" spans="1:8" ht="15" customHeight="1" hidden="1">
      <c r="A441" s="57"/>
      <c r="B441" s="57">
        <v>3639</v>
      </c>
      <c r="C441" s="57">
        <v>2329</v>
      </c>
      <c r="D441" s="57" t="s">
        <v>74</v>
      </c>
      <c r="E441" s="34"/>
      <c r="F441" s="217"/>
      <c r="G441" s="217"/>
      <c r="H441" s="308" t="e">
        <f t="shared" si="9"/>
        <v>#DIV/0!</v>
      </c>
    </row>
    <row r="442" spans="1:8" ht="15">
      <c r="A442" s="33"/>
      <c r="B442" s="33">
        <v>3639</v>
      </c>
      <c r="C442" s="33">
        <v>3111</v>
      </c>
      <c r="D442" s="33" t="s">
        <v>332</v>
      </c>
      <c r="E442" s="34">
        <v>1087</v>
      </c>
      <c r="F442" s="217">
        <v>1087</v>
      </c>
      <c r="G442" s="217">
        <v>1548.1</v>
      </c>
      <c r="H442" s="308">
        <f t="shared" si="9"/>
        <v>142.4195032198712</v>
      </c>
    </row>
    <row r="443" spans="1:8" ht="15">
      <c r="A443" s="33"/>
      <c r="B443" s="33">
        <v>3639</v>
      </c>
      <c r="C443" s="33">
        <v>3112</v>
      </c>
      <c r="D443" s="33" t="s">
        <v>333</v>
      </c>
      <c r="E443" s="34">
        <v>0</v>
      </c>
      <c r="F443" s="217">
        <v>0</v>
      </c>
      <c r="G443" s="217">
        <v>166.4</v>
      </c>
      <c r="H443" s="308" t="e">
        <f t="shared" si="9"/>
        <v>#DIV/0!</v>
      </c>
    </row>
    <row r="444" spans="1:8" ht="15" customHeight="1" hidden="1">
      <c r="A444" s="57"/>
      <c r="B444" s="57">
        <v>6310</v>
      </c>
      <c r="C444" s="57">
        <v>2141</v>
      </c>
      <c r="D444" s="57" t="s">
        <v>334</v>
      </c>
      <c r="E444" s="34">
        <v>0</v>
      </c>
      <c r="F444" s="217">
        <v>0</v>
      </c>
      <c r="G444" s="217"/>
      <c r="H444" s="308" t="e">
        <f t="shared" si="9"/>
        <v>#DIV/0!</v>
      </c>
    </row>
    <row r="445" spans="1:8" ht="15" customHeight="1">
      <c r="A445" s="57"/>
      <c r="B445" s="57">
        <v>6409</v>
      </c>
      <c r="C445" s="57">
        <v>2328</v>
      </c>
      <c r="D445" s="57" t="s">
        <v>335</v>
      </c>
      <c r="E445" s="34">
        <v>0</v>
      </c>
      <c r="F445" s="217">
        <v>0</v>
      </c>
      <c r="G445" s="217">
        <v>0</v>
      </c>
      <c r="H445" s="308" t="e">
        <f t="shared" si="9"/>
        <v>#DIV/0!</v>
      </c>
    </row>
    <row r="446" spans="1:8" ht="15.75" customHeight="1" thickBot="1">
      <c r="A446" s="98"/>
      <c r="B446" s="98"/>
      <c r="C446" s="98"/>
      <c r="D446" s="98"/>
      <c r="E446" s="99"/>
      <c r="F446" s="237"/>
      <c r="G446" s="237"/>
      <c r="H446" s="319"/>
    </row>
    <row r="447" spans="1:8" s="46" customFormat="1" ht="22.5" customHeight="1" thickBot="1" thickTop="1">
      <c r="A447" s="80"/>
      <c r="B447" s="80"/>
      <c r="C447" s="80"/>
      <c r="D447" s="81" t="s">
        <v>336</v>
      </c>
      <c r="E447" s="82">
        <f>SUM(E411:E446)</f>
        <v>31780</v>
      </c>
      <c r="F447" s="228">
        <f>SUM(F411:F446)</f>
        <v>31780</v>
      </c>
      <c r="G447" s="228">
        <f>SUM(G411:G446)</f>
        <v>37979.5</v>
      </c>
      <c r="H447" s="310">
        <f>(G447/F447)*100</f>
        <v>119.5075519194462</v>
      </c>
    </row>
    <row r="448" spans="1:8" ht="15" customHeight="1">
      <c r="A448" s="46"/>
      <c r="B448" s="66"/>
      <c r="C448" s="66"/>
      <c r="D448" s="66"/>
      <c r="E448" s="96"/>
      <c r="F448" s="235"/>
      <c r="G448" s="235"/>
      <c r="H448" s="318"/>
    </row>
    <row r="449" spans="1:8" ht="15" customHeight="1" hidden="1">
      <c r="A449" s="46"/>
      <c r="B449" s="66"/>
      <c r="C449" s="66"/>
      <c r="D449" s="66"/>
      <c r="E449" s="96"/>
      <c r="F449" s="235"/>
      <c r="G449" s="235"/>
      <c r="H449" s="318"/>
    </row>
    <row r="450" spans="1:8" ht="15" customHeight="1" hidden="1">
      <c r="A450" s="46"/>
      <c r="B450" s="66"/>
      <c r="C450" s="66"/>
      <c r="D450" s="66"/>
      <c r="E450" s="96"/>
      <c r="F450" s="235"/>
      <c r="G450" s="235"/>
      <c r="H450" s="318"/>
    </row>
    <row r="451" spans="1:8" ht="15" customHeight="1" hidden="1">
      <c r="A451" s="46"/>
      <c r="B451" s="66"/>
      <c r="C451" s="66"/>
      <c r="D451" s="66"/>
      <c r="E451" s="96"/>
      <c r="F451" s="235"/>
      <c r="G451" s="209"/>
      <c r="H451" s="301"/>
    </row>
    <row r="452" spans="1:8" ht="15" customHeight="1" hidden="1">
      <c r="A452" s="46"/>
      <c r="B452" s="66"/>
      <c r="C452" s="66"/>
      <c r="D452" s="66"/>
      <c r="E452" s="96"/>
      <c r="F452" s="235"/>
      <c r="G452" s="235"/>
      <c r="H452" s="318"/>
    </row>
    <row r="453" spans="1:8" ht="15" customHeight="1">
      <c r="A453" s="46"/>
      <c r="B453" s="66"/>
      <c r="C453" s="66"/>
      <c r="D453" s="66"/>
      <c r="E453" s="96"/>
      <c r="F453" s="235"/>
      <c r="G453" s="235"/>
      <c r="H453" s="318"/>
    </row>
    <row r="454" spans="1:8" ht="15" customHeight="1" thickBot="1">
      <c r="A454" s="46"/>
      <c r="B454" s="66"/>
      <c r="C454" s="66"/>
      <c r="D454" s="66"/>
      <c r="E454" s="96"/>
      <c r="F454" s="235"/>
      <c r="G454" s="235"/>
      <c r="H454" s="318"/>
    </row>
    <row r="455" spans="1:8" ht="15.75">
      <c r="A455" s="24" t="s">
        <v>28</v>
      </c>
      <c r="B455" s="24" t="s">
        <v>29</v>
      </c>
      <c r="C455" s="24" t="s">
        <v>30</v>
      </c>
      <c r="D455" s="25" t="s">
        <v>31</v>
      </c>
      <c r="E455" s="26" t="s">
        <v>32</v>
      </c>
      <c r="F455" s="213" t="s">
        <v>32</v>
      </c>
      <c r="G455" s="213" t="s">
        <v>8</v>
      </c>
      <c r="H455" s="305" t="s">
        <v>33</v>
      </c>
    </row>
    <row r="456" spans="1:8" ht="15.75" customHeight="1" thickBot="1">
      <c r="A456" s="27"/>
      <c r="B456" s="27"/>
      <c r="C456" s="27"/>
      <c r="D456" s="28"/>
      <c r="E456" s="29" t="s">
        <v>34</v>
      </c>
      <c r="F456" s="214" t="s">
        <v>35</v>
      </c>
      <c r="G456" s="215" t="s">
        <v>36</v>
      </c>
      <c r="H456" s="306" t="s">
        <v>11</v>
      </c>
    </row>
    <row r="457" spans="1:8" ht="16.5" thickTop="1">
      <c r="A457" s="30">
        <v>8888</v>
      </c>
      <c r="B457" s="30"/>
      <c r="C457" s="30"/>
      <c r="D457" s="31"/>
      <c r="E457" s="32"/>
      <c r="F457" s="216"/>
      <c r="G457" s="216"/>
      <c r="H457" s="307"/>
    </row>
    <row r="458" spans="1:8" ht="15">
      <c r="A458" s="33"/>
      <c r="B458" s="33">
        <v>6171</v>
      </c>
      <c r="C458" s="33">
        <v>2329</v>
      </c>
      <c r="D458" s="33" t="s">
        <v>337</v>
      </c>
      <c r="E458" s="34">
        <v>0</v>
      </c>
      <c r="F458" s="217">
        <v>0</v>
      </c>
      <c r="G458" s="217">
        <v>0</v>
      </c>
      <c r="H458" s="308" t="e">
        <f>(G458/F458)*100</f>
        <v>#DIV/0!</v>
      </c>
    </row>
    <row r="459" spans="1:8" ht="15">
      <c r="A459" s="33"/>
      <c r="B459" s="33"/>
      <c r="C459" s="33"/>
      <c r="D459" s="33" t="s">
        <v>338</v>
      </c>
      <c r="E459" s="34"/>
      <c r="F459" s="217"/>
      <c r="G459" s="217"/>
      <c r="H459" s="308"/>
    </row>
    <row r="460" spans="1:8" ht="15.75" thickBot="1">
      <c r="A460" s="77"/>
      <c r="B460" s="77"/>
      <c r="C460" s="77"/>
      <c r="D460" s="77" t="s">
        <v>339</v>
      </c>
      <c r="E460" s="78"/>
      <c r="F460" s="227"/>
      <c r="G460" s="227"/>
      <c r="H460" s="314"/>
    </row>
    <row r="461" spans="1:8" s="46" customFormat="1" ht="22.5" customHeight="1" thickBot="1" thickTop="1">
      <c r="A461" s="80"/>
      <c r="B461" s="80"/>
      <c r="C461" s="80"/>
      <c r="D461" s="81" t="s">
        <v>340</v>
      </c>
      <c r="E461" s="82">
        <f>SUM(E458:E459)</f>
        <v>0</v>
      </c>
      <c r="F461" s="228">
        <f>SUM(F458:F459)</f>
        <v>0</v>
      </c>
      <c r="G461" s="228">
        <f>SUM(G458:G459)</f>
        <v>0</v>
      </c>
      <c r="H461" s="310" t="e">
        <f>(G461/F461)*100</f>
        <v>#DIV/0!</v>
      </c>
    </row>
    <row r="462" spans="1:8" ht="15">
      <c r="A462" s="46"/>
      <c r="B462" s="66"/>
      <c r="C462" s="66"/>
      <c r="D462" s="66"/>
      <c r="E462" s="96"/>
      <c r="F462" s="235"/>
      <c r="G462" s="235"/>
      <c r="H462" s="318"/>
    </row>
    <row r="463" spans="1:8" ht="15" hidden="1">
      <c r="A463" s="46"/>
      <c r="B463" s="66"/>
      <c r="C463" s="66"/>
      <c r="D463" s="66"/>
      <c r="E463" s="96"/>
      <c r="F463" s="235"/>
      <c r="G463" s="235"/>
      <c r="H463" s="318"/>
    </row>
    <row r="464" spans="1:8" ht="15" hidden="1">
      <c r="A464" s="46"/>
      <c r="B464" s="66"/>
      <c r="C464" s="66"/>
      <c r="D464" s="66"/>
      <c r="E464" s="96"/>
      <c r="F464" s="235"/>
      <c r="G464" s="235"/>
      <c r="H464" s="318"/>
    </row>
    <row r="465" spans="1:8" ht="15" hidden="1">
      <c r="A465" s="46"/>
      <c r="B465" s="66"/>
      <c r="C465" s="66"/>
      <c r="D465" s="66"/>
      <c r="E465" s="96"/>
      <c r="F465" s="235"/>
      <c r="G465" s="235"/>
      <c r="H465" s="318"/>
    </row>
    <row r="466" spans="1:8" ht="15" hidden="1">
      <c r="A466" s="46"/>
      <c r="B466" s="66"/>
      <c r="C466" s="66"/>
      <c r="D466" s="66"/>
      <c r="E466" s="96"/>
      <c r="F466" s="235"/>
      <c r="G466" s="235"/>
      <c r="H466" s="318"/>
    </row>
    <row r="467" spans="1:8" ht="15" hidden="1">
      <c r="A467" s="46"/>
      <c r="B467" s="66"/>
      <c r="C467" s="66"/>
      <c r="D467" s="66"/>
      <c r="E467" s="96"/>
      <c r="F467" s="235"/>
      <c r="G467" s="235"/>
      <c r="H467" s="318"/>
    </row>
    <row r="468" spans="1:8" ht="15" customHeight="1">
      <c r="A468" s="46"/>
      <c r="B468" s="66"/>
      <c r="C468" s="66"/>
      <c r="D468" s="66"/>
      <c r="E468" s="96"/>
      <c r="F468" s="235"/>
      <c r="G468" s="235"/>
      <c r="H468" s="318"/>
    </row>
    <row r="469" spans="1:8" ht="15" customHeight="1" thickBot="1">
      <c r="A469" s="46"/>
      <c r="B469" s="46"/>
      <c r="C469" s="46"/>
      <c r="D469" s="46"/>
      <c r="E469" s="47"/>
      <c r="F469" s="222"/>
      <c r="G469" s="222"/>
      <c r="H469" s="311"/>
    </row>
    <row r="470" spans="1:8" ht="15.75">
      <c r="A470" s="24" t="s">
        <v>28</v>
      </c>
      <c r="B470" s="24" t="s">
        <v>29</v>
      </c>
      <c r="C470" s="24" t="s">
        <v>30</v>
      </c>
      <c r="D470" s="25" t="s">
        <v>31</v>
      </c>
      <c r="E470" s="26" t="s">
        <v>32</v>
      </c>
      <c r="F470" s="213" t="s">
        <v>32</v>
      </c>
      <c r="G470" s="213" t="s">
        <v>8</v>
      </c>
      <c r="H470" s="305" t="s">
        <v>33</v>
      </c>
    </row>
    <row r="471" spans="1:8" ht="15.75" customHeight="1" thickBot="1">
      <c r="A471" s="27"/>
      <c r="B471" s="27"/>
      <c r="C471" s="27"/>
      <c r="D471" s="28"/>
      <c r="E471" s="29" t="s">
        <v>34</v>
      </c>
      <c r="F471" s="214" t="s">
        <v>35</v>
      </c>
      <c r="G471" s="215" t="s">
        <v>36</v>
      </c>
      <c r="H471" s="306" t="s">
        <v>11</v>
      </c>
    </row>
    <row r="472" spans="1:8" s="46" customFormat="1" ht="30.75" customHeight="1" thickBot="1" thickTop="1">
      <c r="A472" s="81"/>
      <c r="B472" s="100"/>
      <c r="C472" s="101"/>
      <c r="D472" s="102" t="s">
        <v>341</v>
      </c>
      <c r="E472" s="103">
        <f>SUM(E53,E133,E190,E246,E273,E308,E334,E354,E393,E447,E461)</f>
        <v>439083</v>
      </c>
      <c r="F472" s="238">
        <f>SUM(F53,F133,F190,F246,F273,F308,F334,F354,F393,F447,F461)</f>
        <v>484654.6</v>
      </c>
      <c r="G472" s="238">
        <f>SUM(G53,G133,G190,G246,G273,G308,G334,G354,G393,G447,G461)</f>
        <v>512977.79999999993</v>
      </c>
      <c r="H472" s="320">
        <f>(G472/F472)*100</f>
        <v>105.84399694132686</v>
      </c>
    </row>
    <row r="473" spans="1:8" ht="15" customHeight="1">
      <c r="A473" s="21"/>
      <c r="B473" s="104"/>
      <c r="C473" s="105"/>
      <c r="D473" s="106"/>
      <c r="E473" s="107"/>
      <c r="F473" s="239"/>
      <c r="G473" s="239"/>
      <c r="H473" s="321"/>
    </row>
    <row r="474" spans="1:8" ht="15" customHeight="1" hidden="1">
      <c r="A474" s="21"/>
      <c r="B474" s="104"/>
      <c r="C474" s="105"/>
      <c r="D474" s="106"/>
      <c r="E474" s="107"/>
      <c r="F474" s="239"/>
      <c r="G474" s="239"/>
      <c r="H474" s="321"/>
    </row>
    <row r="475" spans="1:8" ht="12.75" customHeight="1" hidden="1">
      <c r="A475" s="21"/>
      <c r="B475" s="104"/>
      <c r="C475" s="105"/>
      <c r="D475" s="106"/>
      <c r="E475" s="107"/>
      <c r="F475" s="239"/>
      <c r="G475" s="239"/>
      <c r="H475" s="321"/>
    </row>
    <row r="476" spans="1:8" ht="12.75" customHeight="1" hidden="1">
      <c r="A476" s="21"/>
      <c r="B476" s="104"/>
      <c r="C476" s="105"/>
      <c r="D476" s="106"/>
      <c r="E476" s="107"/>
      <c r="F476" s="239"/>
      <c r="G476" s="239"/>
      <c r="H476" s="321"/>
    </row>
    <row r="477" spans="1:8" ht="12.75" customHeight="1" hidden="1">
      <c r="A477" s="21"/>
      <c r="B477" s="104"/>
      <c r="C477" s="105"/>
      <c r="D477" s="106"/>
      <c r="E477" s="107"/>
      <c r="F477" s="239"/>
      <c r="G477" s="239"/>
      <c r="H477" s="321"/>
    </row>
    <row r="478" spans="1:8" ht="12.75" customHeight="1" hidden="1">
      <c r="A478" s="21"/>
      <c r="B478" s="104"/>
      <c r="C478" s="105"/>
      <c r="D478" s="106"/>
      <c r="E478" s="107"/>
      <c r="F478" s="239"/>
      <c r="G478" s="239"/>
      <c r="H478" s="321"/>
    </row>
    <row r="479" spans="1:8" ht="12.75" customHeight="1" hidden="1">
      <c r="A479" s="21"/>
      <c r="B479" s="104"/>
      <c r="C479" s="105"/>
      <c r="D479" s="106"/>
      <c r="E479" s="107"/>
      <c r="F479" s="239"/>
      <c r="G479" s="239"/>
      <c r="H479" s="321"/>
    </row>
    <row r="480" spans="1:8" ht="12.75" customHeight="1" hidden="1">
      <c r="A480" s="21"/>
      <c r="B480" s="104"/>
      <c r="C480" s="105"/>
      <c r="D480" s="106"/>
      <c r="E480" s="107"/>
      <c r="F480" s="239"/>
      <c r="G480" s="239"/>
      <c r="H480" s="321"/>
    </row>
    <row r="481" spans="1:8" ht="15" customHeight="1">
      <c r="A481" s="21"/>
      <c r="B481" s="104"/>
      <c r="C481" s="105"/>
      <c r="D481" s="106"/>
      <c r="E481" s="107"/>
      <c r="F481" s="239"/>
      <c r="G481" s="239"/>
      <c r="H481" s="321"/>
    </row>
    <row r="482" spans="1:8" ht="15" customHeight="1" thickBot="1">
      <c r="A482" s="21"/>
      <c r="B482" s="104"/>
      <c r="C482" s="105"/>
      <c r="D482" s="106"/>
      <c r="E482" s="108"/>
      <c r="F482" s="240"/>
      <c r="G482" s="240"/>
      <c r="H482" s="322"/>
    </row>
    <row r="483" spans="1:8" ht="15.75">
      <c r="A483" s="24" t="s">
        <v>28</v>
      </c>
      <c r="B483" s="24" t="s">
        <v>29</v>
      </c>
      <c r="C483" s="24" t="s">
        <v>30</v>
      </c>
      <c r="D483" s="25" t="s">
        <v>31</v>
      </c>
      <c r="E483" s="26" t="s">
        <v>32</v>
      </c>
      <c r="F483" s="213" t="s">
        <v>32</v>
      </c>
      <c r="G483" s="213" t="s">
        <v>8</v>
      </c>
      <c r="H483" s="305" t="s">
        <v>33</v>
      </c>
    </row>
    <row r="484" spans="1:8" ht="15.75" customHeight="1" thickBot="1">
      <c r="A484" s="27"/>
      <c r="B484" s="27"/>
      <c r="C484" s="27"/>
      <c r="D484" s="28"/>
      <c r="E484" s="29" t="s">
        <v>34</v>
      </c>
      <c r="F484" s="214" t="s">
        <v>35</v>
      </c>
      <c r="G484" s="215" t="s">
        <v>36</v>
      </c>
      <c r="H484" s="306" t="s">
        <v>11</v>
      </c>
    </row>
    <row r="485" spans="1:8" ht="16.5" customHeight="1" thickTop="1">
      <c r="A485" s="90">
        <v>110</v>
      </c>
      <c r="B485" s="90"/>
      <c r="C485" s="90"/>
      <c r="D485" s="109" t="s">
        <v>342</v>
      </c>
      <c r="E485" s="110"/>
      <c r="F485" s="241"/>
      <c r="G485" s="241"/>
      <c r="H485" s="323"/>
    </row>
    <row r="486" spans="1:8" ht="14.25" customHeight="1">
      <c r="A486" s="111"/>
      <c r="B486" s="111"/>
      <c r="C486" s="111"/>
      <c r="D486" s="21"/>
      <c r="E486" s="110"/>
      <c r="F486" s="241"/>
      <c r="G486" s="241"/>
      <c r="H486" s="323"/>
    </row>
    <row r="487" spans="1:8" ht="15" customHeight="1">
      <c r="A487" s="33"/>
      <c r="B487" s="33"/>
      <c r="C487" s="33">
        <v>8115</v>
      </c>
      <c r="D487" s="36" t="s">
        <v>343</v>
      </c>
      <c r="E487" s="112">
        <v>5040</v>
      </c>
      <c r="F487" s="242">
        <v>20891.5</v>
      </c>
      <c r="G487" s="242">
        <v>-52557.7</v>
      </c>
      <c r="H487" s="308">
        <f aca="true" t="shared" si="10" ref="H487:H493">(G487/F487)*100</f>
        <v>-251.5745638178206</v>
      </c>
    </row>
    <row r="488" spans="1:8" ht="15" hidden="1">
      <c r="A488" s="33"/>
      <c r="B488" s="33"/>
      <c r="C488" s="33">
        <v>8123</v>
      </c>
      <c r="D488" s="113" t="s">
        <v>344</v>
      </c>
      <c r="E488" s="39"/>
      <c r="F488" s="218"/>
      <c r="G488" s="218"/>
      <c r="H488" s="308" t="e">
        <f t="shared" si="10"/>
        <v>#DIV/0!</v>
      </c>
    </row>
    <row r="489" spans="1:8" ht="15" hidden="1">
      <c r="A489" s="33"/>
      <c r="B489" s="33"/>
      <c r="C489" s="33">
        <v>8123</v>
      </c>
      <c r="D489" s="113" t="s">
        <v>345</v>
      </c>
      <c r="E489" s="39">
        <v>0</v>
      </c>
      <c r="F489" s="218">
        <v>0</v>
      </c>
      <c r="G489" s="242"/>
      <c r="H489" s="308" t="e">
        <f t="shared" si="10"/>
        <v>#DIV/0!</v>
      </c>
    </row>
    <row r="490" spans="1:8" ht="14.25" customHeight="1">
      <c r="A490" s="33"/>
      <c r="B490" s="33"/>
      <c r="C490" s="33">
        <v>8124</v>
      </c>
      <c r="D490" s="36" t="s">
        <v>346</v>
      </c>
      <c r="E490" s="34">
        <v>-5040</v>
      </c>
      <c r="F490" s="217">
        <v>-5040</v>
      </c>
      <c r="G490" s="217">
        <v>-5040</v>
      </c>
      <c r="H490" s="308">
        <f t="shared" si="10"/>
        <v>100</v>
      </c>
    </row>
    <row r="491" spans="1:8" ht="15" customHeight="1" hidden="1">
      <c r="A491" s="41"/>
      <c r="B491" s="41"/>
      <c r="C491" s="41">
        <v>8902</v>
      </c>
      <c r="D491" s="114" t="s">
        <v>347</v>
      </c>
      <c r="E491" s="42"/>
      <c r="F491" s="220"/>
      <c r="G491" s="220"/>
      <c r="H491" s="324" t="e">
        <f t="shared" si="10"/>
        <v>#DIV/0!</v>
      </c>
    </row>
    <row r="492" spans="1:8" ht="14.25" customHeight="1" hidden="1">
      <c r="A492" s="33"/>
      <c r="B492" s="33"/>
      <c r="C492" s="33">
        <v>8905</v>
      </c>
      <c r="D492" s="36" t="s">
        <v>348</v>
      </c>
      <c r="E492" s="34"/>
      <c r="F492" s="217"/>
      <c r="G492" s="217"/>
      <c r="H492" s="308" t="e">
        <f t="shared" si="10"/>
        <v>#DIV/0!</v>
      </c>
    </row>
    <row r="493" spans="1:8" ht="15" customHeight="1" thickBot="1">
      <c r="A493" s="77"/>
      <c r="B493" s="77"/>
      <c r="C493" s="77">
        <v>8901</v>
      </c>
      <c r="D493" s="76" t="s">
        <v>349</v>
      </c>
      <c r="E493" s="78">
        <v>0</v>
      </c>
      <c r="F493" s="227">
        <v>0</v>
      </c>
      <c r="G493" s="227">
        <v>145</v>
      </c>
      <c r="H493" s="314" t="e">
        <f t="shared" si="10"/>
        <v>#DIV/0!</v>
      </c>
    </row>
    <row r="494" spans="1:8" s="46" customFormat="1" ht="22.5" customHeight="1" thickBot="1" thickTop="1">
      <c r="A494" s="80"/>
      <c r="B494" s="80"/>
      <c r="C494" s="80"/>
      <c r="D494" s="115" t="s">
        <v>350</v>
      </c>
      <c r="E494" s="82">
        <f>SUM(E487:E493)</f>
        <v>0</v>
      </c>
      <c r="F494" s="228">
        <f>SUM(F487:F493)</f>
        <v>15851.5</v>
      </c>
      <c r="G494" s="228">
        <f>SUM(G487:G493)</f>
        <v>-57452.7</v>
      </c>
      <c r="H494" s="315">
        <f>SUM(G494/F487)*100</f>
        <v>-275.0051456333916</v>
      </c>
    </row>
    <row r="495" spans="1:8" s="46" customFormat="1" ht="22.5" customHeight="1">
      <c r="A495" s="66"/>
      <c r="B495" s="66"/>
      <c r="C495" s="66"/>
      <c r="D495" s="21"/>
      <c r="E495" s="67"/>
      <c r="F495" s="243"/>
      <c r="G495" s="223"/>
      <c r="H495" s="312"/>
    </row>
    <row r="496" spans="1:8" ht="15" customHeight="1">
      <c r="A496" s="46" t="s">
        <v>351</v>
      </c>
      <c r="B496" s="46"/>
      <c r="C496" s="46"/>
      <c r="D496" s="21"/>
      <c r="E496" s="67"/>
      <c r="F496" s="243"/>
      <c r="G496" s="223"/>
      <c r="H496" s="312"/>
    </row>
    <row r="497" spans="1:8" ht="15">
      <c r="A497" s="66"/>
      <c r="B497" s="46"/>
      <c r="C497" s="66"/>
      <c r="D497" s="46"/>
      <c r="E497" s="47"/>
      <c r="F497" s="244"/>
      <c r="G497" s="222"/>
      <c r="H497" s="311"/>
    </row>
    <row r="498" spans="1:8" ht="15">
      <c r="A498" s="66"/>
      <c r="B498" s="66"/>
      <c r="C498" s="66"/>
      <c r="D498" s="46"/>
      <c r="E498" s="47"/>
      <c r="F498" s="222"/>
      <c r="G498" s="222"/>
      <c r="H498" s="311"/>
    </row>
    <row r="499" spans="1:8" ht="15" hidden="1">
      <c r="A499" s="116"/>
      <c r="B499" s="116"/>
      <c r="C499" s="116"/>
      <c r="D499" s="117" t="s">
        <v>352</v>
      </c>
      <c r="E499" s="118" t="e">
        <f>SUM(#REF!,#REF!,#REF!,#REF!,E348,E380,#REF!)</f>
        <v>#REF!</v>
      </c>
      <c r="F499" s="245"/>
      <c r="G499" s="245"/>
      <c r="H499" s="325"/>
    </row>
    <row r="500" spans="1:8" ht="15">
      <c r="A500" s="116"/>
      <c r="B500" s="116"/>
      <c r="C500" s="116"/>
      <c r="D500" s="119" t="s">
        <v>353</v>
      </c>
      <c r="E500" s="120">
        <f>E472+E494</f>
        <v>439083</v>
      </c>
      <c r="F500" s="246">
        <f>F472+F494</f>
        <v>500506.1</v>
      </c>
      <c r="G500" s="246">
        <f>G472+G494</f>
        <v>455525.0999999999</v>
      </c>
      <c r="H500" s="308">
        <f>(G500/F500)*100</f>
        <v>91.01289674591378</v>
      </c>
    </row>
    <row r="501" spans="1:8" ht="15" hidden="1">
      <c r="A501" s="116"/>
      <c r="B501" s="116"/>
      <c r="C501" s="116"/>
      <c r="D501" s="119" t="s">
        <v>354</v>
      </c>
      <c r="E501" s="120"/>
      <c r="F501" s="246"/>
      <c r="G501" s="246"/>
      <c r="H501" s="326"/>
    </row>
    <row r="502" spans="1:8" ht="15" hidden="1">
      <c r="A502" s="116"/>
      <c r="B502" s="116"/>
      <c r="C502" s="116"/>
      <c r="D502" s="116" t="s">
        <v>355</v>
      </c>
      <c r="E502" s="121" t="e">
        <f>SUM(E351,E418,E425,E442,#REF!)</f>
        <v>#REF!</v>
      </c>
      <c r="F502" s="247"/>
      <c r="G502" s="247"/>
      <c r="H502" s="327"/>
    </row>
    <row r="503" spans="1:8" ht="15" hidden="1">
      <c r="A503" s="117"/>
      <c r="B503" s="117"/>
      <c r="C503" s="117"/>
      <c r="D503" s="117" t="s">
        <v>356</v>
      </c>
      <c r="E503" s="118"/>
      <c r="F503" s="245"/>
      <c r="G503" s="245"/>
      <c r="H503" s="325"/>
    </row>
    <row r="504" spans="1:8" ht="15" hidden="1">
      <c r="A504" s="117"/>
      <c r="B504" s="117"/>
      <c r="C504" s="117"/>
      <c r="D504" s="117" t="s">
        <v>355</v>
      </c>
      <c r="E504" s="118"/>
      <c r="F504" s="245"/>
      <c r="G504" s="245"/>
      <c r="H504" s="325"/>
    </row>
    <row r="505" spans="1:8" ht="15" hidden="1">
      <c r="A505" s="117"/>
      <c r="B505" s="117"/>
      <c r="C505" s="117"/>
      <c r="D505" s="117"/>
      <c r="E505" s="118"/>
      <c r="F505" s="245"/>
      <c r="G505" s="245"/>
      <c r="H505" s="325"/>
    </row>
    <row r="506" spans="1:8" ht="15" hidden="1">
      <c r="A506" s="117"/>
      <c r="B506" s="117"/>
      <c r="C506" s="117"/>
      <c r="D506" s="117" t="s">
        <v>357</v>
      </c>
      <c r="E506" s="118"/>
      <c r="F506" s="245"/>
      <c r="G506" s="245"/>
      <c r="H506" s="325"/>
    </row>
    <row r="507" spans="1:8" ht="15" hidden="1">
      <c r="A507" s="117"/>
      <c r="B507" s="117"/>
      <c r="C507" s="117"/>
      <c r="D507" s="117" t="s">
        <v>358</v>
      </c>
      <c r="E507" s="118"/>
      <c r="F507" s="245"/>
      <c r="G507" s="245"/>
      <c r="H507" s="325"/>
    </row>
    <row r="508" spans="1:8" ht="15" hidden="1">
      <c r="A508" s="117"/>
      <c r="B508" s="117"/>
      <c r="C508" s="117"/>
      <c r="D508" s="117" t="s">
        <v>359</v>
      </c>
      <c r="E508" s="118" t="e">
        <f>SUM(#REF!,E9,#REF!,#REF!,#REF!,E199,E257,E258,E259,E260,E261,#REF!,E294,E296,E349,E363,E364,E365,E366,E367,E368,#REF!,#REF!,E374,E376,E377,E378)</f>
        <v>#REF!</v>
      </c>
      <c r="F508" s="245"/>
      <c r="G508" s="245"/>
      <c r="H508" s="325"/>
    </row>
    <row r="509" spans="1:8" ht="15.75" hidden="1">
      <c r="A509" s="117"/>
      <c r="B509" s="117"/>
      <c r="C509" s="117"/>
      <c r="D509" s="122" t="s">
        <v>360</v>
      </c>
      <c r="E509" s="123">
        <v>0</v>
      </c>
      <c r="F509" s="248"/>
      <c r="G509" s="248"/>
      <c r="H509" s="328"/>
    </row>
    <row r="510" spans="1:8" ht="15" hidden="1">
      <c r="A510" s="117"/>
      <c r="B510" s="117"/>
      <c r="C510" s="117"/>
      <c r="D510" s="117"/>
      <c r="E510" s="118"/>
      <c r="F510" s="245"/>
      <c r="G510" s="245"/>
      <c r="H510" s="325"/>
    </row>
    <row r="511" spans="1:8" ht="15" hidden="1">
      <c r="A511" s="117"/>
      <c r="B511" s="117"/>
      <c r="C511" s="117"/>
      <c r="D511" s="117"/>
      <c r="E511" s="118"/>
      <c r="F511" s="245"/>
      <c r="G511" s="245"/>
      <c r="H511" s="325"/>
    </row>
    <row r="512" spans="1:8" ht="15">
      <c r="A512" s="117"/>
      <c r="B512" s="117"/>
      <c r="C512" s="117"/>
      <c r="D512" s="117"/>
      <c r="E512" s="118"/>
      <c r="F512" s="245"/>
      <c r="G512" s="245"/>
      <c r="H512" s="325"/>
    </row>
    <row r="513" spans="1:8" ht="15">
      <c r="A513" s="117"/>
      <c r="B513" s="117"/>
      <c r="C513" s="117"/>
      <c r="D513" s="117"/>
      <c r="E513" s="118"/>
      <c r="F513" s="245"/>
      <c r="G513" s="245"/>
      <c r="H513" s="325"/>
    </row>
    <row r="514" spans="1:8" ht="15.75" hidden="1">
      <c r="A514" s="117"/>
      <c r="B514" s="117"/>
      <c r="C514" s="117"/>
      <c r="D514" s="117" t="s">
        <v>356</v>
      </c>
      <c r="E514" s="123" t="e">
        <f>SUM(#REF!,E9,#REF!,#REF!,#REF!,E153,E199,E257,E258,E259,E260,E261,#REF!,E294,E295,E296,E348,E363,E364,E365,E366,E367,E368,#REF!,#REF!,E374,E376,E377,E378)</f>
        <v>#REF!</v>
      </c>
      <c r="F514" s="248" t="e">
        <f>SUM(#REF!,F9,#REF!,#REF!,#REF!,F153,F199,F257,F258,F259,F260,F261,#REF!,F294,F295,F296,F348,F363,F364,F365,F366,F367,F368,#REF!,#REF!,F374,F376,F377,F378)</f>
        <v>#REF!</v>
      </c>
      <c r="G514" s="248" t="e">
        <f>SUM(#REF!,G9,#REF!,#REF!,#REF!,G153,G199,G257,G258,G259,G260,G261,#REF!,G294,G295,G296,G348,G363,G364,G365,G366,G367,G368,#REF!,#REF!,G374,G376,G377,G378)</f>
        <v>#REF!</v>
      </c>
      <c r="H514" s="328" t="e">
        <f>SUM(#REF!,H9,#REF!,#REF!,#REF!,H153,H199,H257,H258,H259,H260,H261,#REF!,H294,H295,H296,H348,H363,H364,H365,H366,H367,H368,#REF!,#REF!,H374,H376,H377,H378)</f>
        <v>#REF!</v>
      </c>
    </row>
    <row r="515" spans="1:8" ht="15" hidden="1">
      <c r="A515" s="117"/>
      <c r="B515" s="117"/>
      <c r="C515" s="117"/>
      <c r="D515" s="117" t="s">
        <v>361</v>
      </c>
      <c r="E515" s="118">
        <f>SUM(E363,E364,E365,E366,E368)</f>
        <v>231800</v>
      </c>
      <c r="F515" s="245">
        <f>SUM(F363,F364,F365,F366,F368)</f>
        <v>231800</v>
      </c>
      <c r="G515" s="245">
        <f>SUM(G363,G364,G365,G366,G368)</f>
        <v>245062.5</v>
      </c>
      <c r="H515" s="325">
        <f>SUM(H363,H364,H365,H366,H368)</f>
        <v>661.2977001239158</v>
      </c>
    </row>
    <row r="516" spans="1:8" ht="15" hidden="1">
      <c r="A516" s="117"/>
      <c r="B516" s="117"/>
      <c r="C516" s="117"/>
      <c r="D516" s="117" t="s">
        <v>362</v>
      </c>
      <c r="E516" s="118" t="e">
        <f>SUM(#REF!,#REF!,#REF!,#REF!,#REF!,#REF!,E374)</f>
        <v>#REF!</v>
      </c>
      <c r="F516" s="245" t="e">
        <f>SUM(#REF!,#REF!,#REF!,#REF!,#REF!,#REF!,F374)</f>
        <v>#REF!</v>
      </c>
      <c r="G516" s="245" t="e">
        <f>SUM(#REF!,#REF!,#REF!,#REF!,#REF!,#REF!,G374)</f>
        <v>#REF!</v>
      </c>
      <c r="H516" s="325" t="e">
        <f>SUM(#REF!,#REF!,#REF!,#REF!,#REF!,#REF!,H374)</f>
        <v>#REF!</v>
      </c>
    </row>
    <row r="517" spans="1:8" ht="15" hidden="1">
      <c r="A517" s="117"/>
      <c r="B517" s="117"/>
      <c r="C517" s="117"/>
      <c r="D517" s="117" t="s">
        <v>363</v>
      </c>
      <c r="E517" s="118" t="e">
        <f>SUM(E9,E153,E199,E261,#REF!,E296,E348,E377)</f>
        <v>#REF!</v>
      </c>
      <c r="F517" s="245" t="e">
        <f>SUM(F9,F153,F199,F261,#REF!,F296,F348,F377)</f>
        <v>#REF!</v>
      </c>
      <c r="G517" s="245" t="e">
        <f>SUM(G9,G153,G199,G261,#REF!,G296,G348,G377)</f>
        <v>#REF!</v>
      </c>
      <c r="H517" s="325" t="e">
        <f>SUM(H9,H153,H199,H261,#REF!,H296,H348,H377)</f>
        <v>#REF!</v>
      </c>
    </row>
    <row r="518" spans="1:8" ht="15" hidden="1">
      <c r="A518" s="117"/>
      <c r="B518" s="117"/>
      <c r="C518" s="117"/>
      <c r="D518" s="117" t="s">
        <v>364</v>
      </c>
      <c r="E518" s="118"/>
      <c r="F518" s="245"/>
      <c r="G518" s="245"/>
      <c r="H518" s="325"/>
    </row>
    <row r="519" spans="1:8" ht="15" hidden="1">
      <c r="A519" s="117"/>
      <c r="B519" s="117"/>
      <c r="C519" s="117"/>
      <c r="D519" s="117" t="s">
        <v>365</v>
      </c>
      <c r="E519" s="118" t="e">
        <f>+E472-E514-E522-E523</f>
        <v>#REF!</v>
      </c>
      <c r="F519" s="245" t="e">
        <f>+F472-F514-F522-F523</f>
        <v>#REF!</v>
      </c>
      <c r="G519" s="245" t="e">
        <f>+G472-G514-G522-G523</f>
        <v>#REF!</v>
      </c>
      <c r="H519" s="325" t="e">
        <f>+H472-H514-H522-H523</f>
        <v>#REF!</v>
      </c>
    </row>
    <row r="520" spans="1:8" ht="15" hidden="1">
      <c r="A520" s="117"/>
      <c r="B520" s="117"/>
      <c r="C520" s="117"/>
      <c r="D520" s="117" t="s">
        <v>366</v>
      </c>
      <c r="E520" s="118" t="e">
        <f>SUM(E29,E41,#REF!,#REF!,#REF!,#REF!,#REF!,#REF!,#REF!,E180,E412,E420,E432,E436)</f>
        <v>#REF!</v>
      </c>
      <c r="F520" s="245" t="e">
        <f>SUM(F29,F41,#REF!,#REF!,#REF!,#REF!,#REF!,#REF!,#REF!,F180,F412,F420,F432,F436)</f>
        <v>#REF!</v>
      </c>
      <c r="G520" s="245" t="e">
        <f>SUM(G29,G41,#REF!,#REF!,#REF!,#REF!,#REF!,#REF!,#REF!,G180,G412,G420,G432,G436)</f>
        <v>#REF!</v>
      </c>
      <c r="H520" s="325" t="e">
        <f>SUM(H29,H41,#REF!,#REF!,#REF!,#REF!,#REF!,#REF!,#REF!,H180,H412,H420,H432,H436)</f>
        <v>#REF!</v>
      </c>
    </row>
    <row r="521" spans="1:8" ht="15" hidden="1">
      <c r="A521" s="117"/>
      <c r="B521" s="117"/>
      <c r="C521" s="117"/>
      <c r="D521" s="117" t="s">
        <v>367</v>
      </c>
      <c r="E521" s="118" t="e">
        <f>SUM(E124,#REF!,E242,E269,#REF!,E303,E326,E350)</f>
        <v>#REF!</v>
      </c>
      <c r="F521" s="245" t="e">
        <f>SUM(F124,#REF!,F242,F269,#REF!,F303,F326,F350)</f>
        <v>#REF!</v>
      </c>
      <c r="G521" s="245" t="e">
        <f>SUM(G124,#REF!,G242,G269,#REF!,G303,G326,G350)</f>
        <v>#REF!</v>
      </c>
      <c r="H521" s="325" t="e">
        <f>SUM(H124,#REF!,H242,H269,#REF!,H303,H326,H350)</f>
        <v>#REF!</v>
      </c>
    </row>
    <row r="522" spans="1:8" ht="15" hidden="1">
      <c r="A522" s="117"/>
      <c r="B522" s="117"/>
      <c r="C522" s="117"/>
      <c r="D522" s="117" t="s">
        <v>355</v>
      </c>
      <c r="E522" s="118" t="e">
        <f>SUM(#REF!,E351,E418,E425,E442,#REF!)</f>
        <v>#REF!</v>
      </c>
      <c r="F522" s="245" t="e">
        <f>SUM(#REF!,F351,F418,F425,F442,#REF!)</f>
        <v>#REF!</v>
      </c>
      <c r="G522" s="245" t="e">
        <f>SUM(#REF!,G351,G418,G425,G442,#REF!)</f>
        <v>#REF!</v>
      </c>
      <c r="H522" s="325" t="e">
        <f>SUM(#REF!,H351,H418,H425,H442,#REF!)</f>
        <v>#REF!</v>
      </c>
    </row>
    <row r="523" spans="1:8" ht="15" hidden="1">
      <c r="A523" s="117"/>
      <c r="B523" s="117"/>
      <c r="C523" s="117"/>
      <c r="D523" s="117" t="s">
        <v>357</v>
      </c>
      <c r="E523" s="118" t="e">
        <f>SUM(E11,#REF!,E18,E88,#REF!,#REF!,#REF!,#REF!,E130,#REF!,#REF!,#REF!,#REF!,#REF!,#REF!,#REF!,#REF!,#REF!,E161,#REF!,#REF!,E166,#REF!,#REF!,#REF!,E263,#REF!,E349,E380)</f>
        <v>#REF!</v>
      </c>
      <c r="F523" s="245" t="e">
        <f>SUM(F11,#REF!,F18,F88,#REF!,#REF!,#REF!,#REF!,F130,#REF!,#REF!,#REF!,#REF!,#REF!,#REF!,#REF!,#REF!,#REF!,F161,#REF!,#REF!,F166,#REF!,#REF!,#REF!,F263,#REF!,F349,F380)</f>
        <v>#REF!</v>
      </c>
      <c r="G523" s="245" t="e">
        <f>SUM(G11,#REF!,G18,G88,#REF!,#REF!,#REF!,#REF!,G130,#REF!,#REF!,#REF!,#REF!,#REF!,#REF!,#REF!,#REF!,#REF!,G161,#REF!,#REF!,G166,#REF!,#REF!,#REF!,G263,#REF!,G349,G380)</f>
        <v>#REF!</v>
      </c>
      <c r="H523" s="325" t="e">
        <f>SUM(H11,#REF!,H18,H88,#REF!,#REF!,#REF!,#REF!,H130,#REF!,#REF!,#REF!,#REF!,#REF!,#REF!,#REF!,#REF!,#REF!,H161,#REF!,#REF!,H166,#REF!,#REF!,#REF!,H263,#REF!,H349,H380)</f>
        <v>#REF!</v>
      </c>
    </row>
    <row r="524" spans="1:8" ht="15" hidden="1">
      <c r="A524" s="117"/>
      <c r="B524" s="117"/>
      <c r="C524" s="117"/>
      <c r="D524" s="117"/>
      <c r="E524" s="118"/>
      <c r="F524" s="245"/>
      <c r="G524" s="245"/>
      <c r="H524" s="325"/>
    </row>
    <row r="525" spans="1:8" ht="15" hidden="1">
      <c r="A525" s="117"/>
      <c r="B525" s="117"/>
      <c r="C525" s="117"/>
      <c r="D525" s="117"/>
      <c r="E525" s="118"/>
      <c r="F525" s="245"/>
      <c r="G525" s="245"/>
      <c r="H525" s="325"/>
    </row>
    <row r="526" spans="1:8" ht="15" hidden="1">
      <c r="A526" s="117"/>
      <c r="B526" s="117"/>
      <c r="C526" s="117"/>
      <c r="D526" s="117"/>
      <c r="E526" s="118" t="e">
        <f>SUM(E415,E418,E425,E442,#REF!)</f>
        <v>#REF!</v>
      </c>
      <c r="F526" s="245" t="e">
        <f>SUM(F415,F418,F425,F442,#REF!)</f>
        <v>#REF!</v>
      </c>
      <c r="G526" s="245" t="e">
        <f>SUM(G415,G418,G425,G442,#REF!)</f>
        <v>#REF!</v>
      </c>
      <c r="H526" s="325" t="e">
        <f>SUM(H415,H418,H425,H442,#REF!)</f>
        <v>#REF!</v>
      </c>
    </row>
    <row r="527" spans="1:8" ht="15" hidden="1">
      <c r="A527" s="117"/>
      <c r="B527" s="117"/>
      <c r="C527" s="117"/>
      <c r="D527" s="117"/>
      <c r="E527" s="118" t="e">
        <f>SUM(#REF!,#REF!,E130,#REF!,#REF!,#REF!,#REF!,#REF!,#REF!,E349)</f>
        <v>#REF!</v>
      </c>
      <c r="F527" s="245" t="e">
        <f>SUM(#REF!,#REF!,F130,#REF!,#REF!,#REF!,#REF!,#REF!,#REF!,F349)</f>
        <v>#REF!</v>
      </c>
      <c r="G527" s="245" t="e">
        <f>SUM(#REF!,#REF!,G130,#REF!,#REF!,#REF!,#REF!,#REF!,#REF!,G349)</f>
        <v>#REF!</v>
      </c>
      <c r="H527" s="325" t="e">
        <f>SUM(#REF!,#REF!,H130,#REF!,#REF!,#REF!,#REF!,#REF!,#REF!,H349)</f>
        <v>#REF!</v>
      </c>
    </row>
    <row r="528" spans="1:8" ht="15" hidden="1">
      <c r="A528" s="117"/>
      <c r="B528" s="117"/>
      <c r="C528" s="117"/>
      <c r="D528" s="117"/>
      <c r="E528" s="118"/>
      <c r="F528" s="245"/>
      <c r="G528" s="245"/>
      <c r="H528" s="325"/>
    </row>
    <row r="529" spans="1:8" ht="15" hidden="1">
      <c r="A529" s="117"/>
      <c r="B529" s="117"/>
      <c r="C529" s="117"/>
      <c r="D529" s="117"/>
      <c r="E529" s="118" t="e">
        <f>SUM(E526:E528)</f>
        <v>#REF!</v>
      </c>
      <c r="F529" s="245" t="e">
        <f>SUM(F526:F528)</f>
        <v>#REF!</v>
      </c>
      <c r="G529" s="245" t="e">
        <f>SUM(G526:G528)</f>
        <v>#REF!</v>
      </c>
      <c r="H529" s="325" t="e">
        <f>SUM(H526:H528)</f>
        <v>#REF!</v>
      </c>
    </row>
    <row r="530" spans="1:8" ht="15">
      <c r="A530" s="117"/>
      <c r="B530" s="117"/>
      <c r="C530" s="117"/>
      <c r="D530" s="117"/>
      <c r="E530" s="118"/>
      <c r="F530" s="245"/>
      <c r="G530" s="245"/>
      <c r="H530" s="325"/>
    </row>
    <row r="531" spans="1:8" ht="15">
      <c r="A531" s="117"/>
      <c r="B531" s="117"/>
      <c r="C531" s="117"/>
      <c r="D531" s="117"/>
      <c r="E531" s="118"/>
      <c r="F531" s="245"/>
      <c r="G531" s="245"/>
      <c r="H531" s="325"/>
    </row>
    <row r="532" spans="1:8" ht="15">
      <c r="A532" s="117"/>
      <c r="B532" s="117"/>
      <c r="C532" s="117"/>
      <c r="D532" s="117"/>
      <c r="E532" s="118"/>
      <c r="F532" s="245"/>
      <c r="G532" s="245"/>
      <c r="H532" s="325"/>
    </row>
    <row r="533" spans="1:8" ht="15">
      <c r="A533" s="117"/>
      <c r="B533" s="117"/>
      <c r="C533" s="117"/>
      <c r="D533" s="117"/>
      <c r="E533" s="118"/>
      <c r="F533" s="245"/>
      <c r="G533" s="245"/>
      <c r="H533" s="325"/>
    </row>
    <row r="534" spans="1:8" ht="15">
      <c r="A534" s="117"/>
      <c r="B534" s="117"/>
      <c r="C534" s="117"/>
      <c r="D534" s="117"/>
      <c r="E534" s="118"/>
      <c r="F534" s="245"/>
      <c r="G534" s="245"/>
      <c r="H534" s="325"/>
    </row>
    <row r="535" spans="1:8" ht="15">
      <c r="A535" s="117"/>
      <c r="B535" s="117"/>
      <c r="C535" s="117"/>
      <c r="D535" s="117"/>
      <c r="E535" s="118"/>
      <c r="F535" s="245"/>
      <c r="G535" s="245"/>
      <c r="H535" s="325"/>
    </row>
    <row r="536" spans="1:8" ht="15">
      <c r="A536" s="117"/>
      <c r="B536" s="117"/>
      <c r="C536" s="117"/>
      <c r="D536" s="117"/>
      <c r="E536" s="118"/>
      <c r="F536" s="245"/>
      <c r="G536" s="245"/>
      <c r="H536" s="325"/>
    </row>
    <row r="537" spans="1:8" ht="15">
      <c r="A537" s="117"/>
      <c r="B537" s="117"/>
      <c r="C537" s="117"/>
      <c r="D537" s="117"/>
      <c r="E537" s="118"/>
      <c r="F537" s="245"/>
      <c r="G537" s="245"/>
      <c r="H537" s="325"/>
    </row>
    <row r="538" spans="1:8" ht="15">
      <c r="A538" s="117"/>
      <c r="B538" s="117"/>
      <c r="C538" s="117"/>
      <c r="D538" s="117"/>
      <c r="E538" s="118"/>
      <c r="F538" s="245"/>
      <c r="G538" s="245"/>
      <c r="H538" s="325"/>
    </row>
    <row r="539" spans="1:8" ht="15">
      <c r="A539" s="117"/>
      <c r="B539" s="117"/>
      <c r="C539" s="117"/>
      <c r="D539" s="117"/>
      <c r="E539" s="118"/>
      <c r="F539" s="245"/>
      <c r="G539" s="245"/>
      <c r="H539" s="325"/>
    </row>
    <row r="540" spans="1:8" ht="15">
      <c r="A540" s="117"/>
      <c r="B540" s="117"/>
      <c r="C540" s="117"/>
      <c r="D540" s="117"/>
      <c r="E540" s="118"/>
      <c r="F540" s="245"/>
      <c r="G540" s="245"/>
      <c r="H540" s="325"/>
    </row>
    <row r="541" spans="1:8" ht="15">
      <c r="A541" s="117"/>
      <c r="B541" s="117"/>
      <c r="C541" s="117"/>
      <c r="D541" s="117"/>
      <c r="E541" s="118"/>
      <c r="F541" s="245"/>
      <c r="G541" s="245"/>
      <c r="H541" s="325"/>
    </row>
    <row r="542" spans="1:8" ht="15">
      <c r="A542" s="117"/>
      <c r="B542" s="117"/>
      <c r="C542" s="117"/>
      <c r="D542" s="117"/>
      <c r="E542" s="118"/>
      <c r="F542" s="245"/>
      <c r="G542" s="245"/>
      <c r="H542" s="325"/>
    </row>
    <row r="543" spans="1:8" ht="15">
      <c r="A543" s="117"/>
      <c r="B543" s="117"/>
      <c r="C543" s="117"/>
      <c r="D543" s="117"/>
      <c r="E543" s="118"/>
      <c r="F543" s="245"/>
      <c r="G543" s="245"/>
      <c r="H543" s="325"/>
    </row>
    <row r="544" spans="1:8" ht="15">
      <c r="A544" s="117"/>
      <c r="B544" s="117"/>
      <c r="C544" s="117"/>
      <c r="D544" s="117"/>
      <c r="E544" s="118"/>
      <c r="F544" s="245"/>
      <c r="G544" s="245"/>
      <c r="H544" s="325"/>
    </row>
    <row r="545" spans="1:8" ht="15">
      <c r="A545" s="117"/>
      <c r="B545" s="117"/>
      <c r="C545" s="117"/>
      <c r="D545" s="117"/>
      <c r="E545" s="118"/>
      <c r="F545" s="245"/>
      <c r="G545" s="245"/>
      <c r="H545" s="325"/>
    </row>
    <row r="546" spans="1:8" ht="15">
      <c r="A546" s="117"/>
      <c r="B546" s="117"/>
      <c r="C546" s="117"/>
      <c r="D546" s="117"/>
      <c r="E546" s="118"/>
      <c r="F546" s="245"/>
      <c r="G546" s="245"/>
      <c r="H546" s="325"/>
    </row>
    <row r="547" spans="1:8" ht="15">
      <c r="A547" s="117"/>
      <c r="B547" s="117"/>
      <c r="C547" s="117"/>
      <c r="D547" s="117"/>
      <c r="E547" s="118"/>
      <c r="F547" s="245"/>
      <c r="G547" s="245"/>
      <c r="H547" s="325"/>
    </row>
    <row r="548" spans="1:8" ht="15">
      <c r="A548" s="117"/>
      <c r="B548" s="117"/>
      <c r="C548" s="117"/>
      <c r="D548" s="117"/>
      <c r="E548" s="118"/>
      <c r="F548" s="245"/>
      <c r="G548" s="245"/>
      <c r="H548" s="325"/>
    </row>
    <row r="549" spans="1:8" ht="15">
      <c r="A549" s="117"/>
      <c r="B549" s="117"/>
      <c r="C549" s="117"/>
      <c r="D549" s="117"/>
      <c r="E549" s="118"/>
      <c r="F549" s="245"/>
      <c r="G549" s="245"/>
      <c r="H549" s="325"/>
    </row>
    <row r="550" spans="1:8" ht="15">
      <c r="A550" s="117"/>
      <c r="B550" s="117"/>
      <c r="C550" s="117"/>
      <c r="D550" s="117"/>
      <c r="E550" s="118"/>
      <c r="F550" s="245"/>
      <c r="G550" s="245"/>
      <c r="H550" s="325"/>
    </row>
    <row r="551" spans="1:8" ht="15">
      <c r="A551" s="117"/>
      <c r="B551" s="117"/>
      <c r="C551" s="117"/>
      <c r="D551" s="117"/>
      <c r="E551" s="118"/>
      <c r="F551" s="245"/>
      <c r="G551" s="245"/>
      <c r="H551" s="325"/>
    </row>
    <row r="552" spans="1:8" ht="15">
      <c r="A552" s="117"/>
      <c r="B552" s="117"/>
      <c r="C552" s="117"/>
      <c r="D552" s="117"/>
      <c r="E552" s="118"/>
      <c r="F552" s="245"/>
      <c r="G552" s="245"/>
      <c r="H552" s="325"/>
    </row>
    <row r="553" spans="1:8" ht="15">
      <c r="A553" s="117"/>
      <c r="B553" s="117"/>
      <c r="C553" s="117"/>
      <c r="D553" s="117"/>
      <c r="E553" s="118"/>
      <c r="F553" s="245"/>
      <c r="G553" s="245"/>
      <c r="H553" s="325"/>
    </row>
    <row r="554" spans="1:8" ht="15">
      <c r="A554" s="117"/>
      <c r="B554" s="117"/>
      <c r="C554" s="117"/>
      <c r="D554" s="117"/>
      <c r="E554" s="118"/>
      <c r="F554" s="245"/>
      <c r="G554" s="245"/>
      <c r="H554" s="325"/>
    </row>
    <row r="555" spans="1:8" ht="15">
      <c r="A555" s="117"/>
      <c r="B555" s="117"/>
      <c r="C555" s="117"/>
      <c r="D555" s="117"/>
      <c r="E555" s="118"/>
      <c r="F555" s="245"/>
      <c r="G555" s="245"/>
      <c r="H555" s="325"/>
    </row>
    <row r="556" spans="1:8" ht="15">
      <c r="A556" s="117"/>
      <c r="B556" s="117"/>
      <c r="C556" s="117"/>
      <c r="D556" s="117"/>
      <c r="E556" s="118"/>
      <c r="F556" s="245"/>
      <c r="G556" s="245"/>
      <c r="H556" s="325"/>
    </row>
    <row r="557" spans="1:8" ht="15">
      <c r="A557" s="117"/>
      <c r="B557" s="117"/>
      <c r="C557" s="117"/>
      <c r="D557" s="117"/>
      <c r="E557" s="118"/>
      <c r="F557" s="245"/>
      <c r="G557" s="245"/>
      <c r="H557" s="325"/>
    </row>
    <row r="558" spans="1:8" ht="15">
      <c r="A558" s="117"/>
      <c r="B558" s="117"/>
      <c r="C558" s="117"/>
      <c r="D558" s="117"/>
      <c r="E558" s="118"/>
      <c r="F558" s="245"/>
      <c r="G558" s="245"/>
      <c r="H558" s="325"/>
    </row>
    <row r="559" spans="1:8" ht="15">
      <c r="A559" s="117"/>
      <c r="B559" s="117"/>
      <c r="C559" s="117"/>
      <c r="D559" s="117"/>
      <c r="E559" s="118"/>
      <c r="F559" s="245"/>
      <c r="G559" s="245"/>
      <c r="H559" s="325"/>
    </row>
    <row r="560" spans="1:8" ht="15">
      <c r="A560" s="117"/>
      <c r="B560" s="117"/>
      <c r="C560" s="117"/>
      <c r="D560" s="117"/>
      <c r="E560" s="118"/>
      <c r="F560" s="245"/>
      <c r="G560" s="245"/>
      <c r="H560" s="325"/>
    </row>
    <row r="561" spans="1:8" ht="15">
      <c r="A561" s="117"/>
      <c r="B561" s="117"/>
      <c r="C561" s="117"/>
      <c r="D561" s="117"/>
      <c r="E561" s="118"/>
      <c r="F561" s="245"/>
      <c r="G561" s="245"/>
      <c r="H561" s="325"/>
    </row>
    <row r="562" spans="1:8" ht="15">
      <c r="A562" s="117"/>
      <c r="B562" s="117"/>
      <c r="C562" s="117"/>
      <c r="D562" s="117"/>
      <c r="E562" s="118"/>
      <c r="F562" s="245"/>
      <c r="G562" s="245"/>
      <c r="H562" s="325"/>
    </row>
    <row r="563" spans="1:8" ht="15">
      <c r="A563" s="117"/>
      <c r="B563" s="117"/>
      <c r="C563" s="117"/>
      <c r="D563" s="117"/>
      <c r="E563" s="118"/>
      <c r="F563" s="245"/>
      <c r="G563" s="245"/>
      <c r="H563" s="325"/>
    </row>
    <row r="564" spans="1:8" ht="15">
      <c r="A564" s="117"/>
      <c r="B564" s="117"/>
      <c r="C564" s="117"/>
      <c r="D564" s="117"/>
      <c r="E564" s="118"/>
      <c r="F564" s="245"/>
      <c r="G564" s="245"/>
      <c r="H564" s="325"/>
    </row>
    <row r="565" spans="1:8" ht="15">
      <c r="A565" s="117"/>
      <c r="B565" s="117"/>
      <c r="C565" s="117"/>
      <c r="D565" s="117"/>
      <c r="E565" s="118"/>
      <c r="F565" s="245"/>
      <c r="G565" s="245"/>
      <c r="H565" s="325"/>
    </row>
  </sheetData>
  <sheetProtection/>
  <mergeCells count="2">
    <mergeCell ref="A1:C1"/>
    <mergeCell ref="A3:E3"/>
  </mergeCells>
  <printOptions/>
  <pageMargins left="0.6692913385826772" right="0.1968503937007874" top="0.2362204724409449" bottom="0.2362204724409449" header="0.03937007874015748" footer="0.07874015748031496"/>
  <pageSetup horizontalDpi="600" verticalDpi="6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D375"/>
  <sheetViews>
    <sheetView zoomScale="80" zoomScaleNormal="80" zoomScaleSheetLayoutView="100" zoomScalePageLayoutView="0" workbookViewId="0" topLeftCell="A1">
      <selection activeCell="J356" sqref="J355:J356"/>
    </sheetView>
  </sheetViews>
  <sheetFormatPr defaultColWidth="9.140625" defaultRowHeight="12.75"/>
  <cols>
    <col min="1" max="1" width="13.7109375" style="127" customWidth="1"/>
    <col min="2" max="2" width="12.7109375" style="127" customWidth="1"/>
    <col min="3" max="3" width="79.7109375" style="127" customWidth="1"/>
    <col min="4" max="4" width="15.7109375" style="127" customWidth="1"/>
    <col min="5" max="6" width="15.8515625" style="252" customWidth="1"/>
    <col min="7" max="7" width="13.28125" style="127" customWidth="1"/>
    <col min="8" max="8" width="9.140625" style="127" customWidth="1"/>
    <col min="9" max="9" width="10.140625" style="127" bestFit="1" customWidth="1"/>
    <col min="10" max="16384" width="9.140625" style="127" customWidth="1"/>
  </cols>
  <sheetData>
    <row r="1" spans="1:7" ht="21" customHeight="1">
      <c r="A1" s="19" t="s">
        <v>368</v>
      </c>
      <c r="B1" s="20"/>
      <c r="C1" s="124"/>
      <c r="D1" s="125"/>
      <c r="E1" s="250"/>
      <c r="F1" s="250"/>
      <c r="G1" s="126"/>
    </row>
    <row r="2" spans="1:5" ht="6" customHeight="1">
      <c r="A2" s="19"/>
      <c r="B2" s="20"/>
      <c r="C2" s="128"/>
      <c r="E2" s="251"/>
    </row>
    <row r="3" spans="1:7" s="132" customFormat="1" ht="24" customHeight="1">
      <c r="A3" s="129" t="s">
        <v>369</v>
      </c>
      <c r="B3" s="129"/>
      <c r="C3" s="129"/>
      <c r="D3" s="130"/>
      <c r="E3" s="253"/>
      <c r="F3" s="254"/>
      <c r="G3" s="131"/>
    </row>
    <row r="4" spans="4:7" s="117" customFormat="1" ht="15.75" customHeight="1" thickBot="1">
      <c r="D4" s="133"/>
      <c r="E4" s="255"/>
      <c r="F4" s="254" t="s">
        <v>4</v>
      </c>
      <c r="G4" s="133"/>
    </row>
    <row r="5" spans="1:7" s="117" customFormat="1" ht="15.75" customHeight="1">
      <c r="A5" s="134" t="s">
        <v>28</v>
      </c>
      <c r="B5" s="135" t="s">
        <v>29</v>
      </c>
      <c r="C5" s="134" t="s">
        <v>31</v>
      </c>
      <c r="D5" s="134" t="s">
        <v>32</v>
      </c>
      <c r="E5" s="256" t="s">
        <v>32</v>
      </c>
      <c r="F5" s="213" t="s">
        <v>8</v>
      </c>
      <c r="G5" s="134" t="s">
        <v>370</v>
      </c>
    </row>
    <row r="6" spans="1:7" s="117" customFormat="1" ht="15.75" customHeight="1" thickBot="1">
      <c r="A6" s="136"/>
      <c r="B6" s="137"/>
      <c r="C6" s="138"/>
      <c r="D6" s="139" t="s">
        <v>34</v>
      </c>
      <c r="E6" s="257" t="s">
        <v>35</v>
      </c>
      <c r="F6" s="215" t="s">
        <v>36</v>
      </c>
      <c r="G6" s="139" t="s">
        <v>371</v>
      </c>
    </row>
    <row r="7" spans="1:7" s="117" customFormat="1" ht="16.5" customHeight="1" thickTop="1">
      <c r="A7" s="140">
        <v>10</v>
      </c>
      <c r="B7" s="141"/>
      <c r="C7" s="142" t="s">
        <v>372</v>
      </c>
      <c r="D7" s="143"/>
      <c r="E7" s="258"/>
      <c r="F7" s="258"/>
      <c r="G7" s="143"/>
    </row>
    <row r="8" spans="1:7" s="117" customFormat="1" ht="15" customHeight="1">
      <c r="A8" s="88"/>
      <c r="B8" s="144"/>
      <c r="C8" s="88" t="s">
        <v>373</v>
      </c>
      <c r="D8" s="91"/>
      <c r="E8" s="232"/>
      <c r="F8" s="232"/>
      <c r="G8" s="91"/>
    </row>
    <row r="9" spans="1:7" s="117" customFormat="1" ht="15" customHeight="1">
      <c r="A9" s="88"/>
      <c r="B9" s="145">
        <v>2143</v>
      </c>
      <c r="C9" s="50" t="s">
        <v>374</v>
      </c>
      <c r="D9" s="91">
        <v>2860</v>
      </c>
      <c r="E9" s="232">
        <v>1860.8</v>
      </c>
      <c r="F9" s="232">
        <v>1853.5</v>
      </c>
      <c r="G9" s="330">
        <f aca="true" t="shared" si="0" ref="G9:G33">(F9/E9)*100</f>
        <v>99.60769561478934</v>
      </c>
    </row>
    <row r="10" spans="1:7" s="117" customFormat="1" ht="15">
      <c r="A10" s="50"/>
      <c r="B10" s="145">
        <v>3111</v>
      </c>
      <c r="C10" s="50" t="s">
        <v>375</v>
      </c>
      <c r="D10" s="146">
        <v>7600</v>
      </c>
      <c r="E10" s="259">
        <v>4027.2</v>
      </c>
      <c r="F10" s="259">
        <v>4027.2</v>
      </c>
      <c r="G10" s="330">
        <f t="shared" si="0"/>
        <v>100</v>
      </c>
    </row>
    <row r="11" spans="1:7" s="117" customFormat="1" ht="15">
      <c r="A11" s="50"/>
      <c r="B11" s="145">
        <v>3113</v>
      </c>
      <c r="C11" s="50" t="s">
        <v>376</v>
      </c>
      <c r="D11" s="146">
        <v>29150</v>
      </c>
      <c r="E11" s="259">
        <v>14849.9</v>
      </c>
      <c r="F11" s="259">
        <v>14849.9</v>
      </c>
      <c r="G11" s="330">
        <f t="shared" si="0"/>
        <v>100</v>
      </c>
    </row>
    <row r="12" spans="1:7" s="117" customFormat="1" ht="15" hidden="1">
      <c r="A12" s="50"/>
      <c r="B12" s="145">
        <v>3114</v>
      </c>
      <c r="C12" s="50" t="s">
        <v>377</v>
      </c>
      <c r="D12" s="146"/>
      <c r="E12" s="259"/>
      <c r="F12" s="259"/>
      <c r="G12" s="330" t="e">
        <f t="shared" si="0"/>
        <v>#DIV/0!</v>
      </c>
    </row>
    <row r="13" spans="1:7" s="117" customFormat="1" ht="15" hidden="1">
      <c r="A13" s="50"/>
      <c r="B13" s="145">
        <v>3122</v>
      </c>
      <c r="C13" s="50" t="s">
        <v>378</v>
      </c>
      <c r="D13" s="146"/>
      <c r="E13" s="259"/>
      <c r="F13" s="259"/>
      <c r="G13" s="330" t="e">
        <f t="shared" si="0"/>
        <v>#DIV/0!</v>
      </c>
    </row>
    <row r="14" spans="1:7" s="117" customFormat="1" ht="15">
      <c r="A14" s="50"/>
      <c r="B14" s="145">
        <v>3231</v>
      </c>
      <c r="C14" s="50" t="s">
        <v>379</v>
      </c>
      <c r="D14" s="146">
        <v>600</v>
      </c>
      <c r="E14" s="259">
        <v>300</v>
      </c>
      <c r="F14" s="259">
        <v>300</v>
      </c>
      <c r="G14" s="330">
        <f t="shared" si="0"/>
        <v>100</v>
      </c>
    </row>
    <row r="15" spans="1:7" s="117" customFormat="1" ht="15">
      <c r="A15" s="50"/>
      <c r="B15" s="145">
        <v>3313</v>
      </c>
      <c r="C15" s="50" t="s">
        <v>380</v>
      </c>
      <c r="D15" s="91">
        <v>1400</v>
      </c>
      <c r="E15" s="232">
        <v>872.6</v>
      </c>
      <c r="F15" s="232">
        <v>872.5</v>
      </c>
      <c r="G15" s="330">
        <f t="shared" si="0"/>
        <v>99.98853999541599</v>
      </c>
    </row>
    <row r="16" spans="1:7" s="117" customFormat="1" ht="15" customHeight="1" hidden="1">
      <c r="A16" s="50"/>
      <c r="B16" s="145">
        <v>3314</v>
      </c>
      <c r="C16" s="50" t="s">
        <v>381</v>
      </c>
      <c r="D16" s="91"/>
      <c r="E16" s="232"/>
      <c r="F16" s="232"/>
      <c r="G16" s="330" t="e">
        <f t="shared" si="0"/>
        <v>#DIV/0!</v>
      </c>
    </row>
    <row r="17" spans="1:7" s="117" customFormat="1" ht="15">
      <c r="A17" s="50"/>
      <c r="B17" s="145">
        <v>3314</v>
      </c>
      <c r="C17" s="50" t="s">
        <v>382</v>
      </c>
      <c r="D17" s="91">
        <v>7280</v>
      </c>
      <c r="E17" s="232">
        <v>4388</v>
      </c>
      <c r="F17" s="232">
        <v>4388</v>
      </c>
      <c r="G17" s="330">
        <f t="shared" si="0"/>
        <v>100</v>
      </c>
    </row>
    <row r="18" spans="1:7" s="117" customFormat="1" ht="13.5" customHeight="1" hidden="1">
      <c r="A18" s="50"/>
      <c r="B18" s="145">
        <v>3315</v>
      </c>
      <c r="C18" s="50" t="s">
        <v>383</v>
      </c>
      <c r="D18" s="91"/>
      <c r="E18" s="232"/>
      <c r="F18" s="232"/>
      <c r="G18" s="330" t="e">
        <f t="shared" si="0"/>
        <v>#DIV/0!</v>
      </c>
    </row>
    <row r="19" spans="1:7" s="117" customFormat="1" ht="15">
      <c r="A19" s="50"/>
      <c r="B19" s="145">
        <v>3315</v>
      </c>
      <c r="C19" s="50" t="s">
        <v>384</v>
      </c>
      <c r="D19" s="91">
        <v>6720</v>
      </c>
      <c r="E19" s="232">
        <v>4455</v>
      </c>
      <c r="F19" s="232">
        <v>4455</v>
      </c>
      <c r="G19" s="330">
        <f t="shared" si="0"/>
        <v>100</v>
      </c>
    </row>
    <row r="20" spans="1:7" s="117" customFormat="1" ht="15">
      <c r="A20" s="50"/>
      <c r="B20" s="145">
        <v>3319</v>
      </c>
      <c r="C20" s="50" t="s">
        <v>385</v>
      </c>
      <c r="D20" s="91">
        <v>900</v>
      </c>
      <c r="E20" s="232">
        <v>299.1</v>
      </c>
      <c r="F20" s="232">
        <v>298.5</v>
      </c>
      <c r="G20" s="330">
        <f t="shared" si="0"/>
        <v>99.79939819458374</v>
      </c>
    </row>
    <row r="21" spans="1:7" s="117" customFormat="1" ht="15">
      <c r="A21" s="50"/>
      <c r="B21" s="145">
        <v>3322</v>
      </c>
      <c r="C21" s="50" t="s">
        <v>386</v>
      </c>
      <c r="D21" s="91">
        <v>50</v>
      </c>
      <c r="E21" s="232">
        <v>0</v>
      </c>
      <c r="F21" s="232">
        <v>0</v>
      </c>
      <c r="G21" s="330" t="e">
        <f t="shared" si="0"/>
        <v>#DIV/0!</v>
      </c>
    </row>
    <row r="22" spans="1:7" s="117" customFormat="1" ht="15">
      <c r="A22" s="50"/>
      <c r="B22" s="145">
        <v>3326</v>
      </c>
      <c r="C22" s="50" t="s">
        <v>387</v>
      </c>
      <c r="D22" s="91">
        <v>20</v>
      </c>
      <c r="E22" s="232">
        <v>18.7</v>
      </c>
      <c r="F22" s="232">
        <v>18.6</v>
      </c>
      <c r="G22" s="330">
        <f t="shared" si="0"/>
        <v>99.46524064171123</v>
      </c>
    </row>
    <row r="23" spans="1:7" s="117" customFormat="1" ht="15">
      <c r="A23" s="50"/>
      <c r="B23" s="145">
        <v>3330</v>
      </c>
      <c r="C23" s="50" t="s">
        <v>388</v>
      </c>
      <c r="D23" s="91">
        <v>150</v>
      </c>
      <c r="E23" s="232">
        <v>5</v>
      </c>
      <c r="F23" s="232">
        <v>5</v>
      </c>
      <c r="G23" s="330">
        <f t="shared" si="0"/>
        <v>100</v>
      </c>
    </row>
    <row r="24" spans="1:7" s="117" customFormat="1" ht="15">
      <c r="A24" s="50"/>
      <c r="B24" s="145">
        <v>3392</v>
      </c>
      <c r="C24" s="50" t="s">
        <v>389</v>
      </c>
      <c r="D24" s="91">
        <v>800</v>
      </c>
      <c r="E24" s="232">
        <v>490</v>
      </c>
      <c r="F24" s="232">
        <v>489.4</v>
      </c>
      <c r="G24" s="330">
        <f t="shared" si="0"/>
        <v>99.87755102040816</v>
      </c>
    </row>
    <row r="25" spans="1:7" s="117" customFormat="1" ht="15">
      <c r="A25" s="50"/>
      <c r="B25" s="145">
        <v>3399</v>
      </c>
      <c r="C25" s="50" t="s">
        <v>390</v>
      </c>
      <c r="D25" s="91">
        <v>1750</v>
      </c>
      <c r="E25" s="232">
        <v>557.1</v>
      </c>
      <c r="F25" s="232">
        <v>488.9</v>
      </c>
      <c r="G25" s="330">
        <f t="shared" si="0"/>
        <v>87.75803266917967</v>
      </c>
    </row>
    <row r="26" spans="1:7" s="117" customFormat="1" ht="15">
      <c r="A26" s="50"/>
      <c r="B26" s="145">
        <v>3412</v>
      </c>
      <c r="C26" s="50" t="s">
        <v>391</v>
      </c>
      <c r="D26" s="91">
        <f>24707+0</f>
        <v>24707</v>
      </c>
      <c r="E26" s="232">
        <f>14526.5+60.5</f>
        <v>14587</v>
      </c>
      <c r="F26" s="232">
        <f>14526.4+60.5</f>
        <v>14586.9</v>
      </c>
      <c r="G26" s="330">
        <f t="shared" si="0"/>
        <v>99.99931445807911</v>
      </c>
    </row>
    <row r="27" spans="1:7" s="117" customFormat="1" ht="15">
      <c r="A27" s="50"/>
      <c r="B27" s="145">
        <v>3412</v>
      </c>
      <c r="C27" s="50" t="s">
        <v>392</v>
      </c>
      <c r="D27" s="91">
        <f>27207-24707</f>
        <v>2500</v>
      </c>
      <c r="E27" s="232">
        <f>16794.5-14526.5-60.5</f>
        <v>2207.5</v>
      </c>
      <c r="F27" s="232">
        <f>16794.2-14526.4-60.5</f>
        <v>2207.300000000001</v>
      </c>
      <c r="G27" s="330">
        <f t="shared" si="0"/>
        <v>99.99093997735</v>
      </c>
    </row>
    <row r="28" spans="1:7" s="117" customFormat="1" ht="15">
      <c r="A28" s="50"/>
      <c r="B28" s="145">
        <v>3419</v>
      </c>
      <c r="C28" s="50" t="s">
        <v>393</v>
      </c>
      <c r="D28" s="146">
        <v>1600</v>
      </c>
      <c r="E28" s="259">
        <v>90.2</v>
      </c>
      <c r="F28" s="259">
        <v>80.2</v>
      </c>
      <c r="G28" s="330">
        <f t="shared" si="0"/>
        <v>88.91352549889136</v>
      </c>
    </row>
    <row r="29" spans="1:7" s="117" customFormat="1" ht="15">
      <c r="A29" s="50"/>
      <c r="B29" s="145">
        <v>3421</v>
      </c>
      <c r="C29" s="50" t="s">
        <v>394</v>
      </c>
      <c r="D29" s="146">
        <v>5300</v>
      </c>
      <c r="E29" s="259">
        <v>4836</v>
      </c>
      <c r="F29" s="259">
        <v>4835.7</v>
      </c>
      <c r="G29" s="330">
        <f t="shared" si="0"/>
        <v>99.9937965260546</v>
      </c>
    </row>
    <row r="30" spans="1:7" s="117" customFormat="1" ht="15">
      <c r="A30" s="50"/>
      <c r="B30" s="145">
        <v>3429</v>
      </c>
      <c r="C30" s="50" t="s">
        <v>395</v>
      </c>
      <c r="D30" s="146">
        <v>1500</v>
      </c>
      <c r="E30" s="259">
        <v>1598.5</v>
      </c>
      <c r="F30" s="259">
        <v>1543.6</v>
      </c>
      <c r="G30" s="330">
        <f t="shared" si="0"/>
        <v>96.56553018454801</v>
      </c>
    </row>
    <row r="31" spans="1:7" s="117" customFormat="1" ht="15">
      <c r="A31" s="50"/>
      <c r="B31" s="145">
        <v>6223</v>
      </c>
      <c r="C31" s="50" t="s">
        <v>396</v>
      </c>
      <c r="D31" s="91">
        <v>150</v>
      </c>
      <c r="E31" s="232">
        <v>15</v>
      </c>
      <c r="F31" s="232">
        <v>15</v>
      </c>
      <c r="G31" s="330">
        <f t="shared" si="0"/>
        <v>100</v>
      </c>
    </row>
    <row r="32" spans="1:7" s="117" customFormat="1" ht="15" hidden="1">
      <c r="A32" s="50"/>
      <c r="B32" s="145">
        <v>6402</v>
      </c>
      <c r="C32" s="50" t="s">
        <v>397</v>
      </c>
      <c r="D32" s="91"/>
      <c r="E32" s="232"/>
      <c r="F32" s="232"/>
      <c r="G32" s="330" t="e">
        <f t="shared" si="0"/>
        <v>#DIV/0!</v>
      </c>
    </row>
    <row r="33" spans="1:7" s="117" customFormat="1" ht="15" hidden="1">
      <c r="A33" s="50"/>
      <c r="B33" s="145">
        <v>6409</v>
      </c>
      <c r="C33" s="50" t="s">
        <v>398</v>
      </c>
      <c r="D33" s="91"/>
      <c r="E33" s="232"/>
      <c r="F33" s="232"/>
      <c r="G33" s="330" t="e">
        <f t="shared" si="0"/>
        <v>#DIV/0!</v>
      </c>
    </row>
    <row r="34" spans="1:7" s="117" customFormat="1" ht="14.25" customHeight="1" thickBot="1">
      <c r="A34" s="147"/>
      <c r="B34" s="148"/>
      <c r="C34" s="149"/>
      <c r="D34" s="150"/>
      <c r="E34" s="260"/>
      <c r="F34" s="260"/>
      <c r="G34" s="331"/>
    </row>
    <row r="35" spans="1:7" s="117" customFormat="1" ht="18.75" customHeight="1" thickBot="1" thickTop="1">
      <c r="A35" s="151"/>
      <c r="B35" s="152"/>
      <c r="C35" s="153" t="s">
        <v>399</v>
      </c>
      <c r="D35" s="154">
        <f>SUM(D9:D34)</f>
        <v>95037</v>
      </c>
      <c r="E35" s="261">
        <f>SUM(E9:E34)</f>
        <v>55457.59999999999</v>
      </c>
      <c r="F35" s="261">
        <f>SUM(F9:F34)</f>
        <v>55315.2</v>
      </c>
      <c r="G35" s="332">
        <f>(F35/E35)*100</f>
        <v>99.74322725830184</v>
      </c>
    </row>
    <row r="36" spans="1:7" s="117" customFormat="1" ht="15.75" customHeight="1">
      <c r="A36" s="116"/>
      <c r="B36" s="119"/>
      <c r="C36" s="155"/>
      <c r="D36" s="156"/>
      <c r="E36" s="262"/>
      <c r="F36" s="262"/>
      <c r="G36" s="333"/>
    </row>
    <row r="37" spans="1:7" s="117" customFormat="1" ht="18.75" customHeight="1" hidden="1">
      <c r="A37" s="116"/>
      <c r="B37" s="119"/>
      <c r="C37" s="155"/>
      <c r="D37" s="156"/>
      <c r="E37" s="262"/>
      <c r="F37" s="262"/>
      <c r="G37" s="333"/>
    </row>
    <row r="38" spans="1:7" s="117" customFormat="1" ht="18.75" customHeight="1" hidden="1">
      <c r="A38" s="116"/>
      <c r="B38" s="119"/>
      <c r="C38" s="155"/>
      <c r="D38" s="156"/>
      <c r="E38" s="262"/>
      <c r="F38" s="262"/>
      <c r="G38" s="333"/>
    </row>
    <row r="39" spans="1:7" s="117" customFormat="1" ht="15.75" customHeight="1" hidden="1">
      <c r="A39" s="116"/>
      <c r="B39" s="119"/>
      <c r="C39" s="155"/>
      <c r="D39" s="156"/>
      <c r="E39" s="262"/>
      <c r="F39" s="262"/>
      <c r="G39" s="333"/>
    </row>
    <row r="40" spans="1:7" s="117" customFormat="1" ht="15.75" customHeight="1" hidden="1">
      <c r="A40" s="116"/>
      <c r="B40" s="119"/>
      <c r="C40" s="155"/>
      <c r="D40" s="157"/>
      <c r="E40" s="263"/>
      <c r="F40" s="263"/>
      <c r="G40" s="333"/>
    </row>
    <row r="41" spans="1:7" s="117" customFormat="1" ht="12.75" customHeight="1" hidden="1">
      <c r="A41" s="116"/>
      <c r="B41" s="119"/>
      <c r="C41" s="155"/>
      <c r="D41" s="157"/>
      <c r="E41" s="263"/>
      <c r="F41" s="263"/>
      <c r="G41" s="333"/>
    </row>
    <row r="42" spans="1:7" s="117" customFormat="1" ht="12.75" customHeight="1" hidden="1">
      <c r="A42" s="116"/>
      <c r="B42" s="119"/>
      <c r="C42" s="155"/>
      <c r="D42" s="157"/>
      <c r="E42" s="263"/>
      <c r="F42" s="263"/>
      <c r="G42" s="333"/>
    </row>
    <row r="43" spans="2:7" s="117" customFormat="1" ht="15.75" customHeight="1" thickBot="1">
      <c r="B43" s="158"/>
      <c r="E43" s="264"/>
      <c r="F43" s="264"/>
      <c r="G43" s="325"/>
    </row>
    <row r="44" spans="1:7" s="117" customFormat="1" ht="15.75">
      <c r="A44" s="134" t="s">
        <v>28</v>
      </c>
      <c r="B44" s="135" t="s">
        <v>29</v>
      </c>
      <c r="C44" s="134" t="s">
        <v>31</v>
      </c>
      <c r="D44" s="134" t="s">
        <v>32</v>
      </c>
      <c r="E44" s="256" t="s">
        <v>32</v>
      </c>
      <c r="F44" s="213" t="s">
        <v>8</v>
      </c>
      <c r="G44" s="334" t="s">
        <v>370</v>
      </c>
    </row>
    <row r="45" spans="1:7" s="117" customFormat="1" ht="15.75" customHeight="1" thickBot="1">
      <c r="A45" s="136"/>
      <c r="B45" s="137"/>
      <c r="C45" s="138"/>
      <c r="D45" s="139" t="s">
        <v>34</v>
      </c>
      <c r="E45" s="257" t="s">
        <v>35</v>
      </c>
      <c r="F45" s="215" t="s">
        <v>36</v>
      </c>
      <c r="G45" s="335" t="s">
        <v>371</v>
      </c>
    </row>
    <row r="46" spans="1:7" s="117" customFormat="1" ht="16.5" customHeight="1" thickTop="1">
      <c r="A46" s="140">
        <v>20</v>
      </c>
      <c r="B46" s="141"/>
      <c r="C46" s="31" t="s">
        <v>400</v>
      </c>
      <c r="D46" s="75"/>
      <c r="E46" s="226"/>
      <c r="F46" s="226"/>
      <c r="G46" s="336"/>
    </row>
    <row r="47" spans="1:7" s="117" customFormat="1" ht="8.25" customHeight="1">
      <c r="A47" s="140"/>
      <c r="B47" s="141"/>
      <c r="C47" s="31"/>
      <c r="D47" s="75"/>
      <c r="E47" s="226"/>
      <c r="F47" s="226"/>
      <c r="G47" s="336"/>
    </row>
    <row r="48" spans="1:7" s="117" customFormat="1" ht="15" customHeight="1">
      <c r="A48" s="88"/>
      <c r="B48" s="144"/>
      <c r="C48" s="31" t="s">
        <v>401</v>
      </c>
      <c r="D48" s="91"/>
      <c r="E48" s="232"/>
      <c r="F48" s="232"/>
      <c r="G48" s="330"/>
    </row>
    <row r="49" spans="1:7" s="117" customFormat="1" ht="15">
      <c r="A49" s="50"/>
      <c r="B49" s="145">
        <v>2143</v>
      </c>
      <c r="C49" s="92" t="s">
        <v>402</v>
      </c>
      <c r="D49" s="37">
        <v>0</v>
      </c>
      <c r="E49" s="217">
        <v>1203.9</v>
      </c>
      <c r="F49" s="217">
        <v>1193.6</v>
      </c>
      <c r="G49" s="330">
        <f aca="true" t="shared" si="1" ref="G49:G73">(F49/E49)*100</f>
        <v>99.14444721322367</v>
      </c>
    </row>
    <row r="50" spans="1:7" s="117" customFormat="1" ht="15">
      <c r="A50" s="50"/>
      <c r="B50" s="145">
        <v>2212</v>
      </c>
      <c r="C50" s="92" t="s">
        <v>403</v>
      </c>
      <c r="D50" s="37">
        <v>13455</v>
      </c>
      <c r="E50" s="217">
        <v>16659</v>
      </c>
      <c r="F50" s="217">
        <v>13303.4</v>
      </c>
      <c r="G50" s="330">
        <f t="shared" si="1"/>
        <v>79.85713428176962</v>
      </c>
    </row>
    <row r="51" spans="1:7" s="117" customFormat="1" ht="15" customHeight="1">
      <c r="A51" s="50"/>
      <c r="B51" s="145">
        <v>2219</v>
      </c>
      <c r="C51" s="92" t="s">
        <v>404</v>
      </c>
      <c r="D51" s="37">
        <v>26323</v>
      </c>
      <c r="E51" s="217">
        <v>40592.4</v>
      </c>
      <c r="F51" s="217">
        <v>31317</v>
      </c>
      <c r="G51" s="330">
        <f t="shared" si="1"/>
        <v>77.14990983533863</v>
      </c>
    </row>
    <row r="52" spans="1:7" s="117" customFormat="1" ht="15">
      <c r="A52" s="50"/>
      <c r="B52" s="145">
        <v>2221</v>
      </c>
      <c r="C52" s="92" t="s">
        <v>405</v>
      </c>
      <c r="D52" s="37">
        <v>100</v>
      </c>
      <c r="E52" s="217">
        <v>42.9</v>
      </c>
      <c r="F52" s="217">
        <v>41.6</v>
      </c>
      <c r="G52" s="330">
        <f t="shared" si="1"/>
        <v>96.96969696969697</v>
      </c>
    </row>
    <row r="53" spans="1:7" s="117" customFormat="1" ht="15">
      <c r="A53" s="50"/>
      <c r="B53" s="145">
        <v>2229</v>
      </c>
      <c r="C53" s="92" t="s">
        <v>406</v>
      </c>
      <c r="D53" s="37">
        <v>400</v>
      </c>
      <c r="E53" s="217">
        <v>0</v>
      </c>
      <c r="F53" s="217">
        <v>0</v>
      </c>
      <c r="G53" s="330" t="e">
        <f t="shared" si="1"/>
        <v>#DIV/0!</v>
      </c>
    </row>
    <row r="54" spans="1:7" s="117" customFormat="1" ht="15" hidden="1">
      <c r="A54" s="50"/>
      <c r="B54" s="145">
        <v>2241</v>
      </c>
      <c r="C54" s="92" t="s">
        <v>407</v>
      </c>
      <c r="D54" s="37"/>
      <c r="E54" s="217"/>
      <c r="F54" s="217"/>
      <c r="G54" s="330" t="e">
        <f t="shared" si="1"/>
        <v>#DIV/0!</v>
      </c>
    </row>
    <row r="55" spans="1:7" s="122" customFormat="1" ht="15.75" hidden="1">
      <c r="A55" s="50"/>
      <c r="B55" s="145">
        <v>2249</v>
      </c>
      <c r="C55" s="92" t="s">
        <v>408</v>
      </c>
      <c r="D55" s="91">
        <f>727-727</f>
        <v>0</v>
      </c>
      <c r="E55" s="232">
        <v>0</v>
      </c>
      <c r="F55" s="232"/>
      <c r="G55" s="330" t="e">
        <f t="shared" si="1"/>
        <v>#DIV/0!</v>
      </c>
    </row>
    <row r="56" spans="1:7" s="117" customFormat="1" ht="15">
      <c r="A56" s="50"/>
      <c r="B56" s="145">
        <v>2310</v>
      </c>
      <c r="C56" s="92" t="s">
        <v>409</v>
      </c>
      <c r="D56" s="37">
        <v>0</v>
      </c>
      <c r="E56" s="217">
        <v>7.2</v>
      </c>
      <c r="F56" s="217">
        <v>7.2</v>
      </c>
      <c r="G56" s="330">
        <f t="shared" si="1"/>
        <v>100</v>
      </c>
    </row>
    <row r="57" spans="1:7" s="117" customFormat="1" ht="15">
      <c r="A57" s="50"/>
      <c r="B57" s="145">
        <v>2321</v>
      </c>
      <c r="C57" s="92" t="s">
        <v>410</v>
      </c>
      <c r="D57" s="37">
        <v>50</v>
      </c>
      <c r="E57" s="217">
        <v>299</v>
      </c>
      <c r="F57" s="217">
        <v>298.9</v>
      </c>
      <c r="G57" s="330">
        <f t="shared" si="1"/>
        <v>99.96655518394648</v>
      </c>
    </row>
    <row r="58" spans="1:7" s="122" customFormat="1" ht="15.75">
      <c r="A58" s="50"/>
      <c r="B58" s="145">
        <v>2331</v>
      </c>
      <c r="C58" s="92" t="s">
        <v>411</v>
      </c>
      <c r="D58" s="91">
        <v>1</v>
      </c>
      <c r="E58" s="232">
        <v>1</v>
      </c>
      <c r="F58" s="232">
        <v>0</v>
      </c>
      <c r="G58" s="330">
        <f t="shared" si="1"/>
        <v>0</v>
      </c>
    </row>
    <row r="59" spans="1:7" s="117" customFormat="1" ht="15">
      <c r="A59" s="50"/>
      <c r="B59" s="145">
        <v>3111</v>
      </c>
      <c r="C59" s="159" t="s">
        <v>412</v>
      </c>
      <c r="D59" s="37">
        <v>1594</v>
      </c>
      <c r="E59" s="217">
        <v>2011.6</v>
      </c>
      <c r="F59" s="216">
        <v>2011.1</v>
      </c>
      <c r="G59" s="330">
        <f t="shared" si="1"/>
        <v>99.97514416384968</v>
      </c>
    </row>
    <row r="60" spans="1:7" s="117" customFormat="1" ht="15">
      <c r="A60" s="50"/>
      <c r="B60" s="145">
        <v>3113</v>
      </c>
      <c r="C60" s="159" t="s">
        <v>413</v>
      </c>
      <c r="D60" s="37">
        <v>3900</v>
      </c>
      <c r="E60" s="217">
        <v>4608.7</v>
      </c>
      <c r="F60" s="216">
        <v>4390.4</v>
      </c>
      <c r="G60" s="330">
        <f t="shared" si="1"/>
        <v>95.26330635537136</v>
      </c>
    </row>
    <row r="61" spans="1:7" s="122" customFormat="1" ht="15.75">
      <c r="A61" s="50"/>
      <c r="B61" s="145">
        <v>3231</v>
      </c>
      <c r="C61" s="92" t="s">
        <v>414</v>
      </c>
      <c r="D61" s="91">
        <v>950</v>
      </c>
      <c r="E61" s="232">
        <v>948.2</v>
      </c>
      <c r="F61" s="232">
        <v>947.9</v>
      </c>
      <c r="G61" s="330">
        <f t="shared" si="1"/>
        <v>99.96836110525204</v>
      </c>
    </row>
    <row r="62" spans="1:7" s="122" customFormat="1" ht="15.75" hidden="1">
      <c r="A62" s="50"/>
      <c r="B62" s="145">
        <v>3313</v>
      </c>
      <c r="C62" s="92" t="s">
        <v>415</v>
      </c>
      <c r="D62" s="91">
        <v>0</v>
      </c>
      <c r="E62" s="232">
        <v>0</v>
      </c>
      <c r="F62" s="232"/>
      <c r="G62" s="330" t="e">
        <f t="shared" si="1"/>
        <v>#DIV/0!</v>
      </c>
    </row>
    <row r="63" spans="1:7" s="117" customFormat="1" ht="15">
      <c r="A63" s="53"/>
      <c r="B63" s="145">
        <v>3314</v>
      </c>
      <c r="C63" s="159" t="s">
        <v>416</v>
      </c>
      <c r="D63" s="72">
        <v>0</v>
      </c>
      <c r="E63" s="216">
        <v>92.8</v>
      </c>
      <c r="F63" s="216">
        <v>54.2</v>
      </c>
      <c r="G63" s="330">
        <f t="shared" si="1"/>
        <v>58.4051724137931</v>
      </c>
    </row>
    <row r="64" spans="1:7" s="122" customFormat="1" ht="15.75">
      <c r="A64" s="50"/>
      <c r="B64" s="145">
        <v>3319</v>
      </c>
      <c r="C64" s="159" t="s">
        <v>417</v>
      </c>
      <c r="D64" s="91">
        <v>0</v>
      </c>
      <c r="E64" s="232">
        <v>59.7</v>
      </c>
      <c r="F64" s="217">
        <v>59.7</v>
      </c>
      <c r="G64" s="330">
        <f t="shared" si="1"/>
        <v>100</v>
      </c>
    </row>
    <row r="65" spans="1:7" s="117" customFormat="1" ht="15">
      <c r="A65" s="50"/>
      <c r="B65" s="145">
        <v>3322</v>
      </c>
      <c r="C65" s="159" t="s">
        <v>418</v>
      </c>
      <c r="D65" s="37">
        <v>0</v>
      </c>
      <c r="E65" s="217">
        <v>265.6</v>
      </c>
      <c r="F65" s="217">
        <v>206.9</v>
      </c>
      <c r="G65" s="330">
        <f t="shared" si="1"/>
        <v>77.89909638554217</v>
      </c>
    </row>
    <row r="66" spans="1:7" s="117" customFormat="1" ht="15">
      <c r="A66" s="50"/>
      <c r="B66" s="145">
        <v>3326</v>
      </c>
      <c r="C66" s="159" t="s">
        <v>419</v>
      </c>
      <c r="D66" s="37">
        <v>0</v>
      </c>
      <c r="E66" s="217">
        <v>46.7</v>
      </c>
      <c r="F66" s="217">
        <v>40.1</v>
      </c>
      <c r="G66" s="330">
        <f t="shared" si="1"/>
        <v>85.86723768736616</v>
      </c>
    </row>
    <row r="67" spans="1:7" s="122" customFormat="1" ht="15.75" hidden="1">
      <c r="A67" s="50"/>
      <c r="B67" s="145">
        <v>3399</v>
      </c>
      <c r="C67" s="92" t="s">
        <v>417</v>
      </c>
      <c r="D67" s="91">
        <v>0</v>
      </c>
      <c r="E67" s="232">
        <v>0</v>
      </c>
      <c r="F67" s="232"/>
      <c r="G67" s="330" t="e">
        <f t="shared" si="1"/>
        <v>#DIV/0!</v>
      </c>
    </row>
    <row r="68" spans="1:7" s="117" customFormat="1" ht="15">
      <c r="A68" s="50"/>
      <c r="B68" s="145">
        <v>3412</v>
      </c>
      <c r="C68" s="159" t="s">
        <v>420</v>
      </c>
      <c r="D68" s="37">
        <v>0</v>
      </c>
      <c r="E68" s="217">
        <v>1308.7</v>
      </c>
      <c r="F68" s="217">
        <v>578.1</v>
      </c>
      <c r="G68" s="330">
        <f t="shared" si="1"/>
        <v>44.17360739665317</v>
      </c>
    </row>
    <row r="69" spans="1:7" s="117" customFormat="1" ht="15">
      <c r="A69" s="50"/>
      <c r="B69" s="145">
        <v>3421</v>
      </c>
      <c r="C69" s="159" t="s">
        <v>421</v>
      </c>
      <c r="D69" s="37">
        <v>125</v>
      </c>
      <c r="E69" s="217">
        <v>743.4</v>
      </c>
      <c r="F69" s="217">
        <v>643.1</v>
      </c>
      <c r="G69" s="330">
        <f t="shared" si="1"/>
        <v>86.5079365079365</v>
      </c>
    </row>
    <row r="70" spans="1:7" s="117" customFormat="1" ht="15" hidden="1">
      <c r="A70" s="50"/>
      <c r="B70" s="145">
        <v>3612</v>
      </c>
      <c r="C70" s="159" t="s">
        <v>422</v>
      </c>
      <c r="D70" s="37"/>
      <c r="E70" s="217"/>
      <c r="F70" s="217"/>
      <c r="G70" s="330" t="e">
        <f t="shared" si="1"/>
        <v>#DIV/0!</v>
      </c>
    </row>
    <row r="71" spans="1:7" s="117" customFormat="1" ht="15">
      <c r="A71" s="50"/>
      <c r="B71" s="145">
        <v>3613</v>
      </c>
      <c r="C71" s="159" t="s">
        <v>423</v>
      </c>
      <c r="D71" s="37">
        <v>0</v>
      </c>
      <c r="E71" s="217">
        <v>1166.8</v>
      </c>
      <c r="F71" s="217">
        <v>1165.2</v>
      </c>
      <c r="G71" s="330">
        <f t="shared" si="1"/>
        <v>99.86287281453549</v>
      </c>
    </row>
    <row r="72" spans="1:7" s="117" customFormat="1" ht="15">
      <c r="A72" s="50"/>
      <c r="B72" s="145">
        <v>3631</v>
      </c>
      <c r="C72" s="159" t="s">
        <v>424</v>
      </c>
      <c r="D72" s="37">
        <v>10100</v>
      </c>
      <c r="E72" s="217">
        <v>9972.9</v>
      </c>
      <c r="F72" s="217">
        <v>8852.3</v>
      </c>
      <c r="G72" s="330">
        <f t="shared" si="1"/>
        <v>88.76354921838181</v>
      </c>
    </row>
    <row r="73" spans="1:7" s="122" customFormat="1" ht="15.75">
      <c r="A73" s="50"/>
      <c r="B73" s="145">
        <v>3632</v>
      </c>
      <c r="C73" s="92" t="s">
        <v>425</v>
      </c>
      <c r="D73" s="91">
        <v>0</v>
      </c>
      <c r="E73" s="232">
        <v>930.6</v>
      </c>
      <c r="F73" s="232">
        <v>3</v>
      </c>
      <c r="G73" s="330">
        <f t="shared" si="1"/>
        <v>0.3223726627981947</v>
      </c>
    </row>
    <row r="74" spans="1:7" s="117" customFormat="1" ht="15">
      <c r="A74" s="50"/>
      <c r="B74" s="145">
        <v>3635</v>
      </c>
      <c r="C74" s="159" t="s">
        <v>426</v>
      </c>
      <c r="D74" s="37">
        <v>2717</v>
      </c>
      <c r="E74" s="217">
        <v>1634.1</v>
      </c>
      <c r="F74" s="217">
        <v>190.3</v>
      </c>
      <c r="G74" s="330">
        <v>191.8</v>
      </c>
    </row>
    <row r="75" spans="1:7" s="122" customFormat="1" ht="15.75" hidden="1">
      <c r="A75" s="50"/>
      <c r="B75" s="145">
        <v>3639</v>
      </c>
      <c r="C75" s="92" t="s">
        <v>427</v>
      </c>
      <c r="D75" s="91"/>
      <c r="E75" s="232"/>
      <c r="F75" s="232"/>
      <c r="G75" s="330" t="e">
        <f aca="true" t="shared" si="2" ref="G75:G90">(F75/E75)*100</f>
        <v>#DIV/0!</v>
      </c>
    </row>
    <row r="76" spans="1:7" s="117" customFormat="1" ht="15">
      <c r="A76" s="50"/>
      <c r="B76" s="145">
        <v>3699</v>
      </c>
      <c r="C76" s="159" t="s">
        <v>428</v>
      </c>
      <c r="D76" s="72">
        <v>188</v>
      </c>
      <c r="E76" s="216">
        <v>214.1</v>
      </c>
      <c r="F76" s="216">
        <v>191.8</v>
      </c>
      <c r="G76" s="330">
        <f t="shared" si="2"/>
        <v>89.58430639887904</v>
      </c>
    </row>
    <row r="77" spans="1:7" s="117" customFormat="1" ht="15">
      <c r="A77" s="50"/>
      <c r="B77" s="145">
        <v>3722</v>
      </c>
      <c r="C77" s="159" t="s">
        <v>429</v>
      </c>
      <c r="D77" s="37">
        <v>20470</v>
      </c>
      <c r="E77" s="217">
        <v>20530</v>
      </c>
      <c r="F77" s="217">
        <v>20495</v>
      </c>
      <c r="G77" s="330">
        <f t="shared" si="2"/>
        <v>99.8295177788602</v>
      </c>
    </row>
    <row r="78" spans="1:7" s="122" customFormat="1" ht="15.75" hidden="1">
      <c r="A78" s="50"/>
      <c r="B78" s="145">
        <v>3726</v>
      </c>
      <c r="C78" s="92" t="s">
        <v>430</v>
      </c>
      <c r="D78" s="91"/>
      <c r="E78" s="232"/>
      <c r="F78" s="232"/>
      <c r="G78" s="330" t="e">
        <f t="shared" si="2"/>
        <v>#DIV/0!</v>
      </c>
    </row>
    <row r="79" spans="1:7" s="122" customFormat="1" ht="15.75">
      <c r="A79" s="50"/>
      <c r="B79" s="145">
        <v>3733</v>
      </c>
      <c r="C79" s="92" t="s">
        <v>431</v>
      </c>
      <c r="D79" s="91">
        <v>40</v>
      </c>
      <c r="E79" s="232">
        <v>40</v>
      </c>
      <c r="F79" s="232">
        <v>30.8</v>
      </c>
      <c r="G79" s="330">
        <f t="shared" si="2"/>
        <v>77</v>
      </c>
    </row>
    <row r="80" spans="1:7" s="122" customFormat="1" ht="15.75">
      <c r="A80" s="50"/>
      <c r="B80" s="145">
        <v>3744</v>
      </c>
      <c r="C80" s="92" t="s">
        <v>432</v>
      </c>
      <c r="D80" s="91">
        <v>390</v>
      </c>
      <c r="E80" s="232">
        <v>390</v>
      </c>
      <c r="F80" s="232">
        <v>39</v>
      </c>
      <c r="G80" s="330">
        <f t="shared" si="2"/>
        <v>10</v>
      </c>
    </row>
    <row r="81" spans="1:7" s="122" customFormat="1" ht="15.75">
      <c r="A81" s="50"/>
      <c r="B81" s="145">
        <v>3745</v>
      </c>
      <c r="C81" s="92" t="s">
        <v>433</v>
      </c>
      <c r="D81" s="160">
        <v>20106</v>
      </c>
      <c r="E81" s="232">
        <v>19606.1</v>
      </c>
      <c r="F81" s="232">
        <v>18784.2</v>
      </c>
      <c r="G81" s="330">
        <f t="shared" si="2"/>
        <v>95.80793732562826</v>
      </c>
    </row>
    <row r="82" spans="1:7" s="122" customFormat="1" ht="15.75">
      <c r="A82" s="50"/>
      <c r="B82" s="145">
        <v>4349</v>
      </c>
      <c r="C82" s="92" t="s">
        <v>434</v>
      </c>
      <c r="D82" s="72">
        <v>0</v>
      </c>
      <c r="E82" s="216">
        <v>1119.4</v>
      </c>
      <c r="F82" s="216">
        <v>1119.3</v>
      </c>
      <c r="G82" s="330">
        <f t="shared" si="2"/>
        <v>99.99106664284437</v>
      </c>
    </row>
    <row r="83" spans="1:7" s="122" customFormat="1" ht="15.75">
      <c r="A83" s="53"/>
      <c r="B83" s="145">
        <v>4357</v>
      </c>
      <c r="C83" s="159" t="s">
        <v>435</v>
      </c>
      <c r="D83" s="72">
        <f>500-500</f>
        <v>0</v>
      </c>
      <c r="E83" s="216">
        <v>1176.6</v>
      </c>
      <c r="F83" s="217">
        <v>1146.5</v>
      </c>
      <c r="G83" s="330">
        <f t="shared" si="2"/>
        <v>97.44178140404556</v>
      </c>
    </row>
    <row r="84" spans="1:7" s="122" customFormat="1" ht="15.75">
      <c r="A84" s="53"/>
      <c r="B84" s="145">
        <v>4374</v>
      </c>
      <c r="C84" s="159" t="s">
        <v>436</v>
      </c>
      <c r="D84" s="72">
        <v>0</v>
      </c>
      <c r="E84" s="216">
        <v>28.5</v>
      </c>
      <c r="F84" s="217">
        <v>28.4</v>
      </c>
      <c r="G84" s="330">
        <f t="shared" si="2"/>
        <v>99.64912280701755</v>
      </c>
    </row>
    <row r="85" spans="1:7" s="117" customFormat="1" ht="15">
      <c r="A85" s="53"/>
      <c r="B85" s="145">
        <v>5311</v>
      </c>
      <c r="C85" s="159" t="s">
        <v>437</v>
      </c>
      <c r="D85" s="72">
        <v>3571</v>
      </c>
      <c r="E85" s="216">
        <v>3901.3</v>
      </c>
      <c r="F85" s="217">
        <v>3901.1</v>
      </c>
      <c r="G85" s="330">
        <f t="shared" si="2"/>
        <v>99.99487350370389</v>
      </c>
    </row>
    <row r="86" spans="1:7" s="117" customFormat="1" ht="15" hidden="1">
      <c r="A86" s="53"/>
      <c r="B86" s="145">
        <v>6223</v>
      </c>
      <c r="C86" s="159" t="s">
        <v>438</v>
      </c>
      <c r="D86" s="72"/>
      <c r="E86" s="216"/>
      <c r="F86" s="216"/>
      <c r="G86" s="330" t="e">
        <f t="shared" si="2"/>
        <v>#DIV/0!</v>
      </c>
    </row>
    <row r="87" spans="1:7" s="117" customFormat="1" ht="15">
      <c r="A87" s="53"/>
      <c r="B87" s="145">
        <v>6171</v>
      </c>
      <c r="C87" s="159" t="s">
        <v>439</v>
      </c>
      <c r="D87" s="72">
        <v>2200</v>
      </c>
      <c r="E87" s="216">
        <v>3033.2</v>
      </c>
      <c r="F87" s="216">
        <v>2969.9</v>
      </c>
      <c r="G87" s="330">
        <f t="shared" si="2"/>
        <v>97.91309508110247</v>
      </c>
    </row>
    <row r="88" spans="1:7" s="117" customFormat="1" ht="15">
      <c r="A88" s="53"/>
      <c r="B88" s="145">
        <v>6399</v>
      </c>
      <c r="C88" s="159" t="s">
        <v>440</v>
      </c>
      <c r="D88" s="72">
        <v>0</v>
      </c>
      <c r="E88" s="216">
        <v>30</v>
      </c>
      <c r="F88" s="216">
        <v>30</v>
      </c>
      <c r="G88" s="330">
        <f t="shared" si="2"/>
        <v>100</v>
      </c>
    </row>
    <row r="89" spans="1:7" s="117" customFormat="1" ht="15">
      <c r="A89" s="53"/>
      <c r="B89" s="145">
        <v>6402</v>
      </c>
      <c r="C89" s="159" t="s">
        <v>441</v>
      </c>
      <c r="D89" s="72">
        <v>0</v>
      </c>
      <c r="E89" s="216">
        <v>5.6</v>
      </c>
      <c r="F89" s="216">
        <v>5.6</v>
      </c>
      <c r="G89" s="330">
        <f t="shared" si="2"/>
        <v>100</v>
      </c>
    </row>
    <row r="90" spans="1:7" s="117" customFormat="1" ht="15">
      <c r="A90" s="53">
        <v>6409</v>
      </c>
      <c r="B90" s="145">
        <v>6409</v>
      </c>
      <c r="C90" s="159" t="s">
        <v>442</v>
      </c>
      <c r="D90" s="72">
        <v>2400</v>
      </c>
      <c r="E90" s="216">
        <v>23.4</v>
      </c>
      <c r="F90" s="216">
        <v>0</v>
      </c>
      <c r="G90" s="330">
        <f t="shared" si="2"/>
        <v>0</v>
      </c>
    </row>
    <row r="91" spans="1:7" s="122" customFormat="1" ht="15.75">
      <c r="A91" s="50"/>
      <c r="B91" s="145"/>
      <c r="C91" s="92"/>
      <c r="D91" s="91"/>
      <c r="E91" s="232"/>
      <c r="F91" s="232"/>
      <c r="G91" s="330"/>
    </row>
    <row r="92" spans="1:7" s="122" customFormat="1" ht="15.75">
      <c r="A92" s="142"/>
      <c r="B92" s="144"/>
      <c r="C92" s="161" t="s">
        <v>443</v>
      </c>
      <c r="D92" s="162">
        <f>SUM(D49:D91)</f>
        <v>109080</v>
      </c>
      <c r="E92" s="265">
        <f>SUM(E49:E91)</f>
        <v>132693.4</v>
      </c>
      <c r="F92" s="265">
        <f>SUM(F49:F91)</f>
        <v>114045.59999999999</v>
      </c>
      <c r="G92" s="330">
        <f>(F92/E92)*100</f>
        <v>85.94670119237279</v>
      </c>
    </row>
    <row r="93" spans="1:7" s="122" customFormat="1" ht="15.75">
      <c r="A93" s="142"/>
      <c r="B93" s="144"/>
      <c r="C93" s="161"/>
      <c r="D93" s="162"/>
      <c r="E93" s="265"/>
      <c r="F93" s="265"/>
      <c r="G93" s="330"/>
    </row>
    <row r="94" spans="1:7" s="122" customFormat="1" ht="14.25" customHeight="1">
      <c r="A94" s="50"/>
      <c r="B94" s="145"/>
      <c r="C94" s="163" t="s">
        <v>444</v>
      </c>
      <c r="D94" s="164"/>
      <c r="E94" s="266"/>
      <c r="F94" s="266"/>
      <c r="G94" s="330"/>
    </row>
    <row r="95" spans="1:7" s="122" customFormat="1" ht="15.75">
      <c r="A95" s="50">
        <v>1068000000</v>
      </c>
      <c r="B95" s="145">
        <v>2212</v>
      </c>
      <c r="C95" s="92" t="s">
        <v>445</v>
      </c>
      <c r="D95" s="91">
        <v>650</v>
      </c>
      <c r="E95" s="232">
        <v>909.8</v>
      </c>
      <c r="F95" s="232">
        <v>872.6</v>
      </c>
      <c r="G95" s="330">
        <f aca="true" t="shared" si="3" ref="G95:G131">(F95/E95)*100</f>
        <v>95.91118927236757</v>
      </c>
    </row>
    <row r="96" spans="1:7" s="122" customFormat="1" ht="15.75">
      <c r="A96" s="50">
        <v>1100000000</v>
      </c>
      <c r="B96" s="145">
        <v>2212</v>
      </c>
      <c r="C96" s="92" t="s">
        <v>446</v>
      </c>
      <c r="D96" s="91">
        <v>3900</v>
      </c>
      <c r="E96" s="232">
        <v>2000</v>
      </c>
      <c r="F96" s="232">
        <v>0</v>
      </c>
      <c r="G96" s="330">
        <f t="shared" si="3"/>
        <v>0</v>
      </c>
    </row>
    <row r="97" spans="1:7" s="122" customFormat="1" ht="15.75">
      <c r="A97" s="50">
        <v>1044000000</v>
      </c>
      <c r="B97" s="145">
        <v>2219</v>
      </c>
      <c r="C97" s="92" t="s">
        <v>447</v>
      </c>
      <c r="D97" s="91">
        <v>100</v>
      </c>
      <c r="E97" s="232">
        <v>100</v>
      </c>
      <c r="F97" s="232">
        <v>48.3</v>
      </c>
      <c r="G97" s="330">
        <f t="shared" si="3"/>
        <v>48.3</v>
      </c>
    </row>
    <row r="98" spans="1:7" s="122" customFormat="1" ht="15.75">
      <c r="A98" s="33">
        <v>1051000000</v>
      </c>
      <c r="B98" s="165">
        <v>2219</v>
      </c>
      <c r="C98" s="36" t="s">
        <v>448</v>
      </c>
      <c r="D98" s="91">
        <v>0</v>
      </c>
      <c r="E98" s="232">
        <v>15</v>
      </c>
      <c r="F98" s="232">
        <v>15</v>
      </c>
      <c r="G98" s="330">
        <f t="shared" si="3"/>
        <v>100</v>
      </c>
    </row>
    <row r="99" spans="1:9" s="122" customFormat="1" ht="15.75">
      <c r="A99" s="50">
        <v>1054000000</v>
      </c>
      <c r="B99" s="145">
        <v>2219</v>
      </c>
      <c r="C99" s="92" t="s">
        <v>449</v>
      </c>
      <c r="D99" s="91">
        <v>585</v>
      </c>
      <c r="E99" s="232">
        <v>2381.5</v>
      </c>
      <c r="F99" s="232">
        <v>2381.5</v>
      </c>
      <c r="G99" s="330">
        <f t="shared" si="3"/>
        <v>100</v>
      </c>
      <c r="I99" s="166"/>
    </row>
    <row r="100" spans="1:9" s="122" customFormat="1" ht="15.75">
      <c r="A100" s="50">
        <v>1058000000</v>
      </c>
      <c r="B100" s="145">
        <v>2219</v>
      </c>
      <c r="C100" s="92" t="s">
        <v>450</v>
      </c>
      <c r="D100" s="91">
        <v>0</v>
      </c>
      <c r="E100" s="232">
        <v>7</v>
      </c>
      <c r="F100" s="232">
        <v>7</v>
      </c>
      <c r="G100" s="330">
        <f t="shared" si="3"/>
        <v>100</v>
      </c>
      <c r="I100" s="166"/>
    </row>
    <row r="101" spans="1:9" s="122" customFormat="1" ht="15.75">
      <c r="A101" s="50">
        <v>1101000000</v>
      </c>
      <c r="B101" s="145">
        <v>2219</v>
      </c>
      <c r="C101" s="92" t="s">
        <v>451</v>
      </c>
      <c r="D101" s="91">
        <v>3500</v>
      </c>
      <c r="E101" s="232">
        <v>3500</v>
      </c>
      <c r="F101" s="232">
        <v>67.5</v>
      </c>
      <c r="G101" s="330">
        <f t="shared" si="3"/>
        <v>1.9285714285714284</v>
      </c>
      <c r="I101" s="166"/>
    </row>
    <row r="102" spans="1:7" s="122" customFormat="1" ht="15.75">
      <c r="A102" s="50">
        <v>1104000000</v>
      </c>
      <c r="B102" s="145">
        <v>2219</v>
      </c>
      <c r="C102" s="92" t="s">
        <v>452</v>
      </c>
      <c r="D102" s="91">
        <v>507</v>
      </c>
      <c r="E102" s="232">
        <v>507</v>
      </c>
      <c r="F102" s="232">
        <v>0</v>
      </c>
      <c r="G102" s="330">
        <f t="shared" si="3"/>
        <v>0</v>
      </c>
    </row>
    <row r="103" spans="1:7" s="122" customFormat="1" ht="15.75">
      <c r="A103" s="50">
        <v>1108000000</v>
      </c>
      <c r="B103" s="145">
        <v>2219</v>
      </c>
      <c r="C103" s="92" t="s">
        <v>453</v>
      </c>
      <c r="D103" s="91">
        <v>0</v>
      </c>
      <c r="E103" s="232">
        <v>3416.4</v>
      </c>
      <c r="F103" s="232">
        <v>3358</v>
      </c>
      <c r="G103" s="330">
        <f t="shared" si="3"/>
        <v>98.29059829059828</v>
      </c>
    </row>
    <row r="104" spans="1:7" s="122" customFormat="1" ht="15.75">
      <c r="A104" s="50">
        <v>1110000000</v>
      </c>
      <c r="B104" s="145">
        <v>2219</v>
      </c>
      <c r="C104" s="92" t="s">
        <v>454</v>
      </c>
      <c r="D104" s="91">
        <v>5200</v>
      </c>
      <c r="E104" s="232">
        <v>186.9</v>
      </c>
      <c r="F104" s="232">
        <v>42.6</v>
      </c>
      <c r="G104" s="330">
        <f t="shared" si="3"/>
        <v>22.792937399678973</v>
      </c>
    </row>
    <row r="105" spans="1:7" s="122" customFormat="1" ht="15.75">
      <c r="A105" s="50">
        <v>1118000000</v>
      </c>
      <c r="B105" s="145">
        <v>2219</v>
      </c>
      <c r="C105" s="92" t="s">
        <v>455</v>
      </c>
      <c r="D105" s="91">
        <v>0</v>
      </c>
      <c r="E105" s="232">
        <v>165</v>
      </c>
      <c r="F105" s="232">
        <v>165</v>
      </c>
      <c r="G105" s="330">
        <f t="shared" si="3"/>
        <v>100</v>
      </c>
    </row>
    <row r="106" spans="1:7" s="122" customFormat="1" ht="15.75">
      <c r="A106" s="50">
        <v>1111000000</v>
      </c>
      <c r="B106" s="145">
        <v>2219</v>
      </c>
      <c r="C106" s="92" t="s">
        <v>456</v>
      </c>
      <c r="D106" s="91">
        <v>2801</v>
      </c>
      <c r="E106" s="232">
        <v>2808.4</v>
      </c>
      <c r="F106" s="232">
        <v>2782.6</v>
      </c>
      <c r="G106" s="330">
        <f t="shared" si="3"/>
        <v>99.08132744623272</v>
      </c>
    </row>
    <row r="107" spans="1:7" s="122" customFormat="1" ht="15.75">
      <c r="A107" s="50">
        <v>1123000000</v>
      </c>
      <c r="B107" s="145">
        <v>2219</v>
      </c>
      <c r="C107" s="92" t="s">
        <v>457</v>
      </c>
      <c r="D107" s="91">
        <v>0</v>
      </c>
      <c r="E107" s="232">
        <v>1456.4</v>
      </c>
      <c r="F107" s="232">
        <v>1448.6</v>
      </c>
      <c r="G107" s="330">
        <f t="shared" si="3"/>
        <v>99.46443284811863</v>
      </c>
    </row>
    <row r="108" spans="1:7" s="122" customFormat="1" ht="15.75">
      <c r="A108" s="50">
        <v>1112000000</v>
      </c>
      <c r="B108" s="145">
        <v>2219</v>
      </c>
      <c r="C108" s="92" t="s">
        <v>458</v>
      </c>
      <c r="D108" s="91">
        <v>910</v>
      </c>
      <c r="E108" s="232">
        <v>910</v>
      </c>
      <c r="F108" s="232">
        <v>0</v>
      </c>
      <c r="G108" s="330">
        <f t="shared" si="3"/>
        <v>0</v>
      </c>
    </row>
    <row r="109" spans="1:7" s="122" customFormat="1" ht="15.75">
      <c r="A109" s="50">
        <v>1122000000</v>
      </c>
      <c r="B109" s="145">
        <v>2219</v>
      </c>
      <c r="C109" s="92" t="s">
        <v>459</v>
      </c>
      <c r="D109" s="91">
        <v>0</v>
      </c>
      <c r="E109" s="232">
        <v>4000</v>
      </c>
      <c r="F109" s="232">
        <v>3992.6</v>
      </c>
      <c r="G109" s="330">
        <f t="shared" si="3"/>
        <v>99.815</v>
      </c>
    </row>
    <row r="110" spans="1:9" s="122" customFormat="1" ht="15.75">
      <c r="A110" s="50">
        <v>1045000000</v>
      </c>
      <c r="B110" s="145">
        <v>2219</v>
      </c>
      <c r="C110" s="92" t="s">
        <v>460</v>
      </c>
      <c r="D110" s="91">
        <v>0</v>
      </c>
      <c r="E110" s="232">
        <v>4934.4</v>
      </c>
      <c r="F110" s="232">
        <v>4934.3</v>
      </c>
      <c r="G110" s="330">
        <f t="shared" si="3"/>
        <v>99.99797341115435</v>
      </c>
      <c r="I110" s="166"/>
    </row>
    <row r="111" spans="1:7" s="122" customFormat="1" ht="15.75">
      <c r="A111" s="50">
        <v>1075000000</v>
      </c>
      <c r="B111" s="145">
        <v>3111</v>
      </c>
      <c r="C111" s="92" t="s">
        <v>461</v>
      </c>
      <c r="D111" s="91">
        <v>0</v>
      </c>
      <c r="E111" s="232">
        <v>254.9</v>
      </c>
      <c r="F111" s="232">
        <v>254.7</v>
      </c>
      <c r="G111" s="330">
        <f t="shared" si="3"/>
        <v>99.92153785798351</v>
      </c>
    </row>
    <row r="112" spans="1:7" s="122" customFormat="1" ht="15.75">
      <c r="A112" s="50">
        <v>1084000000</v>
      </c>
      <c r="B112" s="145">
        <v>3111</v>
      </c>
      <c r="C112" s="92" t="s">
        <v>462</v>
      </c>
      <c r="D112" s="91">
        <v>1594</v>
      </c>
      <c r="E112" s="232">
        <v>1575.7</v>
      </c>
      <c r="F112" s="232">
        <v>1575.5</v>
      </c>
      <c r="G112" s="330">
        <f t="shared" si="3"/>
        <v>99.98730722853335</v>
      </c>
    </row>
    <row r="113" spans="1:7" s="122" customFormat="1" ht="15.75">
      <c r="A113" s="50">
        <v>1121000000</v>
      </c>
      <c r="B113" s="145">
        <v>3113</v>
      </c>
      <c r="C113" s="92" t="s">
        <v>463</v>
      </c>
      <c r="D113" s="91">
        <v>0</v>
      </c>
      <c r="E113" s="232">
        <v>543.3</v>
      </c>
      <c r="F113" s="232">
        <v>543.2</v>
      </c>
      <c r="G113" s="330">
        <f t="shared" si="3"/>
        <v>99.98159396281983</v>
      </c>
    </row>
    <row r="114" spans="1:7" s="122" customFormat="1" ht="15.75">
      <c r="A114" s="33">
        <v>1085000000</v>
      </c>
      <c r="B114" s="165">
        <v>3231</v>
      </c>
      <c r="C114" s="36" t="s">
        <v>464</v>
      </c>
      <c r="D114" s="91">
        <v>950</v>
      </c>
      <c r="E114" s="232">
        <v>838</v>
      </c>
      <c r="F114" s="232">
        <v>837.8</v>
      </c>
      <c r="G114" s="330">
        <f t="shared" si="3"/>
        <v>99.97613365155131</v>
      </c>
    </row>
    <row r="115" spans="1:7" s="117" customFormat="1" ht="15">
      <c r="A115" s="167">
        <v>1127000000</v>
      </c>
      <c r="B115" s="168">
        <v>3412</v>
      </c>
      <c r="C115" s="169" t="s">
        <v>465</v>
      </c>
      <c r="D115" s="37">
        <v>0</v>
      </c>
      <c r="E115" s="217">
        <v>354.6</v>
      </c>
      <c r="F115" s="217">
        <v>354.6</v>
      </c>
      <c r="G115" s="330">
        <f t="shared" si="3"/>
        <v>100</v>
      </c>
    </row>
    <row r="116" spans="1:7" s="122" customFormat="1" ht="15.75">
      <c r="A116" s="33">
        <v>1106000000</v>
      </c>
      <c r="B116" s="165">
        <v>3421</v>
      </c>
      <c r="C116" s="36" t="s">
        <v>466</v>
      </c>
      <c r="D116" s="91">
        <v>0</v>
      </c>
      <c r="E116" s="232">
        <v>559.5</v>
      </c>
      <c r="F116" s="232">
        <v>542.4</v>
      </c>
      <c r="G116" s="330">
        <f t="shared" si="3"/>
        <v>96.94369973190348</v>
      </c>
    </row>
    <row r="117" spans="1:7" s="122" customFormat="1" ht="15.75">
      <c r="A117" s="50">
        <v>1120000000</v>
      </c>
      <c r="B117" s="145">
        <v>3613</v>
      </c>
      <c r="C117" s="92" t="s">
        <v>467</v>
      </c>
      <c r="D117" s="91">
        <v>0</v>
      </c>
      <c r="E117" s="232">
        <v>1070</v>
      </c>
      <c r="F117" s="232">
        <v>1068.4</v>
      </c>
      <c r="G117" s="330">
        <f t="shared" si="3"/>
        <v>99.85046728971963</v>
      </c>
    </row>
    <row r="118" spans="1:7" s="122" customFormat="1" ht="15.75">
      <c r="A118" s="33">
        <v>1109000000</v>
      </c>
      <c r="B118" s="165">
        <v>3631</v>
      </c>
      <c r="C118" s="36" t="s">
        <v>468</v>
      </c>
      <c r="D118" s="91">
        <v>2000</v>
      </c>
      <c r="E118" s="232">
        <v>2000</v>
      </c>
      <c r="F118" s="232">
        <v>1350.9</v>
      </c>
      <c r="G118" s="330">
        <f t="shared" si="3"/>
        <v>67.545</v>
      </c>
    </row>
    <row r="119" spans="1:7" s="122" customFormat="1" ht="15.75">
      <c r="A119" s="50">
        <v>1049000000</v>
      </c>
      <c r="B119" s="145">
        <v>3632</v>
      </c>
      <c r="C119" s="92" t="s">
        <v>469</v>
      </c>
      <c r="D119" s="91">
        <v>0</v>
      </c>
      <c r="E119" s="232">
        <v>831.2</v>
      </c>
      <c r="F119" s="232">
        <v>0</v>
      </c>
      <c r="G119" s="330">
        <f t="shared" si="3"/>
        <v>0</v>
      </c>
    </row>
    <row r="120" spans="1:7" s="122" customFormat="1" ht="15.75">
      <c r="A120" s="50">
        <v>1129000000</v>
      </c>
      <c r="B120" s="145">
        <v>3632</v>
      </c>
      <c r="C120" s="92" t="s">
        <v>470</v>
      </c>
      <c r="D120" s="91">
        <v>0</v>
      </c>
      <c r="E120" s="232">
        <v>72.4</v>
      </c>
      <c r="F120" s="232">
        <v>0</v>
      </c>
      <c r="G120" s="330">
        <f t="shared" si="3"/>
        <v>0</v>
      </c>
    </row>
    <row r="121" spans="1:7" s="122" customFormat="1" ht="15.75">
      <c r="A121" s="50">
        <v>1016092001</v>
      </c>
      <c r="B121" s="145">
        <v>3635</v>
      </c>
      <c r="C121" s="92" t="s">
        <v>471</v>
      </c>
      <c r="D121" s="91">
        <v>517</v>
      </c>
      <c r="E121" s="232">
        <v>517</v>
      </c>
      <c r="F121" s="232">
        <v>0</v>
      </c>
      <c r="G121" s="330">
        <f t="shared" si="3"/>
        <v>0</v>
      </c>
    </row>
    <row r="122" spans="1:7" s="122" customFormat="1" ht="15.75">
      <c r="A122" s="50">
        <v>1091000000</v>
      </c>
      <c r="B122" s="145">
        <v>3744</v>
      </c>
      <c r="C122" s="92" t="s">
        <v>472</v>
      </c>
      <c r="D122" s="91">
        <v>390</v>
      </c>
      <c r="E122" s="232">
        <v>390</v>
      </c>
      <c r="F122" s="232">
        <v>39</v>
      </c>
      <c r="G122" s="330">
        <f t="shared" si="3"/>
        <v>10</v>
      </c>
    </row>
    <row r="123" spans="1:7" s="122" customFormat="1" ht="15.75">
      <c r="A123" s="50">
        <v>1069000000</v>
      </c>
      <c r="B123" s="145">
        <v>3745</v>
      </c>
      <c r="C123" s="92" t="s">
        <v>473</v>
      </c>
      <c r="D123" s="91">
        <v>356</v>
      </c>
      <c r="E123" s="232">
        <v>1084.1</v>
      </c>
      <c r="F123" s="232">
        <v>1084</v>
      </c>
      <c r="G123" s="330">
        <f t="shared" si="3"/>
        <v>99.99077575869386</v>
      </c>
    </row>
    <row r="124" spans="1:7" s="122" customFormat="1" ht="15.75">
      <c r="A124" s="50">
        <v>1070000000</v>
      </c>
      <c r="B124" s="145">
        <v>3745</v>
      </c>
      <c r="C124" s="92" t="s">
        <v>474</v>
      </c>
      <c r="D124" s="91">
        <v>8</v>
      </c>
      <c r="E124" s="232">
        <v>8.5</v>
      </c>
      <c r="F124" s="232">
        <v>8.2</v>
      </c>
      <c r="G124" s="330">
        <f t="shared" si="3"/>
        <v>96.4705882352941</v>
      </c>
    </row>
    <row r="125" spans="1:7" s="122" customFormat="1" ht="15.75">
      <c r="A125" s="50">
        <v>1099000000</v>
      </c>
      <c r="B125" s="145">
        <v>3745</v>
      </c>
      <c r="C125" s="92" t="s">
        <v>475</v>
      </c>
      <c r="D125" s="91">
        <v>495</v>
      </c>
      <c r="E125" s="232">
        <v>0</v>
      </c>
      <c r="F125" s="232">
        <v>0</v>
      </c>
      <c r="G125" s="330" t="e">
        <f t="shared" si="3"/>
        <v>#DIV/0!</v>
      </c>
    </row>
    <row r="126" spans="1:7" s="122" customFormat="1" ht="15.75">
      <c r="A126" s="50">
        <v>1097000000</v>
      </c>
      <c r="B126" s="145">
        <v>4349</v>
      </c>
      <c r="C126" s="92" t="s">
        <v>476</v>
      </c>
      <c r="D126" s="91">
        <v>0</v>
      </c>
      <c r="E126" s="232">
        <v>1064.8</v>
      </c>
      <c r="F126" s="232">
        <v>1064.8</v>
      </c>
      <c r="G126" s="330">
        <f t="shared" si="3"/>
        <v>100</v>
      </c>
    </row>
    <row r="127" spans="1:7" s="122" customFormat="1" ht="15.75">
      <c r="A127" s="50">
        <v>1093000000</v>
      </c>
      <c r="B127" s="145">
        <v>5311</v>
      </c>
      <c r="C127" s="92" t="s">
        <v>477</v>
      </c>
      <c r="D127" s="91">
        <v>3571</v>
      </c>
      <c r="E127" s="232">
        <v>3901.3</v>
      </c>
      <c r="F127" s="232">
        <v>3901.1</v>
      </c>
      <c r="G127" s="330">
        <f t="shared" si="3"/>
        <v>99.99487350370389</v>
      </c>
    </row>
    <row r="128" spans="1:7" s="122" customFormat="1" ht="15.75">
      <c r="A128" s="50">
        <v>1092000000</v>
      </c>
      <c r="B128" s="145">
        <v>6171</v>
      </c>
      <c r="C128" s="92" t="s">
        <v>478</v>
      </c>
      <c r="D128" s="91">
        <v>2200</v>
      </c>
      <c r="E128" s="232">
        <v>2111.9</v>
      </c>
      <c r="F128" s="232">
        <v>2111.8</v>
      </c>
      <c r="G128" s="330">
        <f t="shared" si="3"/>
        <v>99.99526492731664</v>
      </c>
    </row>
    <row r="129" spans="1:7" s="122" customFormat="1" ht="15.75">
      <c r="A129" s="50">
        <v>1072000000</v>
      </c>
      <c r="B129" s="145">
        <v>2219</v>
      </c>
      <c r="C129" s="92" t="s">
        <v>479</v>
      </c>
      <c r="D129" s="91">
        <v>0</v>
      </c>
      <c r="E129" s="232">
        <v>89.3</v>
      </c>
      <c r="F129" s="232">
        <v>89.3</v>
      </c>
      <c r="G129" s="330">
        <f t="shared" si="3"/>
        <v>100</v>
      </c>
    </row>
    <row r="130" spans="1:7" s="122" customFormat="1" ht="15.75">
      <c r="A130" s="50">
        <v>1072000000</v>
      </c>
      <c r="B130" s="145">
        <v>3745</v>
      </c>
      <c r="C130" s="92" t="s">
        <v>479</v>
      </c>
      <c r="D130" s="91">
        <v>0</v>
      </c>
      <c r="E130" s="232">
        <v>10.9</v>
      </c>
      <c r="F130" s="232">
        <v>10.9</v>
      </c>
      <c r="G130" s="330">
        <f t="shared" si="3"/>
        <v>100</v>
      </c>
    </row>
    <row r="131" spans="1:7" s="122" customFormat="1" ht="15.75">
      <c r="A131" s="50">
        <v>1129000000</v>
      </c>
      <c r="B131" s="145">
        <v>3632</v>
      </c>
      <c r="C131" s="92" t="s">
        <v>470</v>
      </c>
      <c r="D131" s="91">
        <v>0</v>
      </c>
      <c r="E131" s="232">
        <v>72.4</v>
      </c>
      <c r="F131" s="232">
        <v>0</v>
      </c>
      <c r="G131" s="330">
        <f t="shared" si="3"/>
        <v>0</v>
      </c>
    </row>
    <row r="132" spans="1:7" s="122" customFormat="1" ht="6" customHeight="1">
      <c r="A132" s="50"/>
      <c r="B132" s="145"/>
      <c r="C132" s="92"/>
      <c r="D132" s="91"/>
      <c r="E132" s="232"/>
      <c r="F132" s="232"/>
      <c r="G132" s="330"/>
    </row>
    <row r="133" spans="1:7" s="128" customFormat="1" ht="16.5" customHeight="1">
      <c r="A133" s="70"/>
      <c r="B133" s="170"/>
      <c r="C133" s="69" t="s">
        <v>480</v>
      </c>
      <c r="D133" s="171">
        <f>SUM(D95:D131)</f>
        <v>30234</v>
      </c>
      <c r="E133" s="267">
        <f>SUM(E95:E131)</f>
        <v>44647.600000000006</v>
      </c>
      <c r="F133" s="267">
        <f>SUM(F95:F131)</f>
        <v>34952.20000000001</v>
      </c>
      <c r="G133" s="330">
        <f>(F133/E133)*100</f>
        <v>78.28461104292282</v>
      </c>
    </row>
    <row r="134" spans="1:7" s="128" customFormat="1" ht="16.5" customHeight="1" hidden="1">
      <c r="A134" s="70"/>
      <c r="B134" s="170"/>
      <c r="C134" s="69" t="s">
        <v>481</v>
      </c>
      <c r="D134" s="171" t="e">
        <f>SUM(#REF!+#REF!+#REF!+#REF!)</f>
        <v>#REF!</v>
      </c>
      <c r="E134" s="267" t="e">
        <f>SUM(#REF!+92+#REF!+#REF!)</f>
        <v>#REF!</v>
      </c>
      <c r="F134" s="267" t="e">
        <f>SUM(#REF!+#REF!+#REF!+#REF!)</f>
        <v>#REF!</v>
      </c>
      <c r="G134" s="330" t="e">
        <f>(F134/E134)*100</f>
        <v>#REF!</v>
      </c>
    </row>
    <row r="135" spans="1:7" s="122" customFormat="1" ht="4.5" customHeight="1" thickBot="1">
      <c r="A135" s="50"/>
      <c r="B135" s="145"/>
      <c r="C135" s="92"/>
      <c r="D135" s="91"/>
      <c r="E135" s="232"/>
      <c r="F135" s="232"/>
      <c r="G135" s="330"/>
    </row>
    <row r="136" spans="1:7" s="122" customFormat="1" ht="12.75" customHeight="1" hidden="1" thickBot="1">
      <c r="A136" s="172"/>
      <c r="B136" s="173"/>
      <c r="C136" s="174"/>
      <c r="D136" s="175"/>
      <c r="E136" s="268"/>
      <c r="F136" s="268"/>
      <c r="G136" s="337"/>
    </row>
    <row r="137" spans="1:7" s="117" customFormat="1" ht="18.75" customHeight="1" thickBot="1" thickTop="1">
      <c r="A137" s="176"/>
      <c r="B137" s="152"/>
      <c r="C137" s="177" t="s">
        <v>482</v>
      </c>
      <c r="D137" s="154">
        <f>SUM(D92)</f>
        <v>109080</v>
      </c>
      <c r="E137" s="261">
        <f>SUM(E92)</f>
        <v>132693.4</v>
      </c>
      <c r="F137" s="261">
        <f>SUM(F92)</f>
        <v>114045.59999999999</v>
      </c>
      <c r="G137" s="332">
        <f>(F137/E137)*100</f>
        <v>85.94670119237279</v>
      </c>
    </row>
    <row r="138" spans="1:7" s="122" customFormat="1" ht="9" customHeight="1">
      <c r="A138" s="155"/>
      <c r="B138" s="178"/>
      <c r="C138" s="155"/>
      <c r="D138" s="157"/>
      <c r="E138" s="269"/>
      <c r="F138" s="250"/>
      <c r="G138" s="338"/>
    </row>
    <row r="139" spans="1:7" s="117" customFormat="1" ht="12.75" customHeight="1" hidden="1">
      <c r="A139" s="116"/>
      <c r="B139" s="119"/>
      <c r="C139" s="155"/>
      <c r="D139" s="157"/>
      <c r="E139" s="263"/>
      <c r="F139" s="263"/>
      <c r="G139" s="333"/>
    </row>
    <row r="140" spans="1:7" s="117" customFormat="1" ht="12.75" customHeight="1" hidden="1">
      <c r="A140" s="116"/>
      <c r="B140" s="119"/>
      <c r="C140" s="155"/>
      <c r="D140" s="157"/>
      <c r="E140" s="263"/>
      <c r="F140" s="263"/>
      <c r="G140" s="333"/>
    </row>
    <row r="141" spans="1:7" s="117" customFormat="1" ht="12.75" customHeight="1" hidden="1">
      <c r="A141" s="116"/>
      <c r="B141" s="119"/>
      <c r="C141" s="155"/>
      <c r="D141" s="157"/>
      <c r="E141" s="263"/>
      <c r="F141" s="263"/>
      <c r="G141" s="333"/>
    </row>
    <row r="142" spans="1:7" s="117" customFormat="1" ht="12.75" customHeight="1" hidden="1">
      <c r="A142" s="116"/>
      <c r="B142" s="119"/>
      <c r="C142" s="155"/>
      <c r="D142" s="157"/>
      <c r="E142" s="263"/>
      <c r="F142" s="263"/>
      <c r="G142" s="333"/>
    </row>
    <row r="143" spans="1:7" s="117" customFormat="1" ht="12.75" customHeight="1" hidden="1">
      <c r="A143" s="116"/>
      <c r="B143" s="119"/>
      <c r="C143" s="155"/>
      <c r="D143" s="157"/>
      <c r="E143" s="263"/>
      <c r="F143" s="263"/>
      <c r="G143" s="333"/>
    </row>
    <row r="144" spans="1:7" s="117" customFormat="1" ht="12.75" customHeight="1" hidden="1">
      <c r="A144" s="116"/>
      <c r="B144" s="119"/>
      <c r="C144" s="155"/>
      <c r="D144" s="157"/>
      <c r="E144" s="263"/>
      <c r="F144" s="263"/>
      <c r="G144" s="333"/>
    </row>
    <row r="145" spans="1:7" s="117" customFormat="1" ht="15.75" customHeight="1" thickBot="1">
      <c r="A145" s="116"/>
      <c r="B145" s="119"/>
      <c r="C145" s="155"/>
      <c r="D145" s="157"/>
      <c r="E145" s="254"/>
      <c r="F145" s="254"/>
      <c r="G145" s="339"/>
    </row>
    <row r="146" spans="1:7" s="117" customFormat="1" ht="15.75">
      <c r="A146" s="134" t="s">
        <v>28</v>
      </c>
      <c r="B146" s="135" t="s">
        <v>29</v>
      </c>
      <c r="C146" s="134" t="s">
        <v>31</v>
      </c>
      <c r="D146" s="134" t="s">
        <v>32</v>
      </c>
      <c r="E146" s="256" t="s">
        <v>32</v>
      </c>
      <c r="F146" s="213" t="s">
        <v>8</v>
      </c>
      <c r="G146" s="334" t="s">
        <v>370</v>
      </c>
    </row>
    <row r="147" spans="1:7" s="117" customFormat="1" ht="15.75" customHeight="1" thickBot="1">
      <c r="A147" s="136"/>
      <c r="B147" s="137"/>
      <c r="C147" s="138"/>
      <c r="D147" s="139" t="s">
        <v>34</v>
      </c>
      <c r="E147" s="257" t="s">
        <v>35</v>
      </c>
      <c r="F147" s="215" t="s">
        <v>36</v>
      </c>
      <c r="G147" s="335" t="s">
        <v>371</v>
      </c>
    </row>
    <row r="148" spans="1:7" s="117" customFormat="1" ht="16.5" customHeight="1" thickTop="1">
      <c r="A148" s="140">
        <v>30</v>
      </c>
      <c r="B148" s="140"/>
      <c r="C148" s="70" t="s">
        <v>146</v>
      </c>
      <c r="D148" s="75"/>
      <c r="E148" s="226"/>
      <c r="F148" s="226"/>
      <c r="G148" s="336"/>
    </row>
    <row r="149" spans="1:7" s="117" customFormat="1" ht="16.5" customHeight="1">
      <c r="A149" s="179">
        <v>31</v>
      </c>
      <c r="B149" s="179"/>
      <c r="C149" s="70"/>
      <c r="D149" s="91"/>
      <c r="E149" s="232"/>
      <c r="F149" s="232"/>
      <c r="G149" s="330"/>
    </row>
    <row r="150" spans="1:7" s="117" customFormat="1" ht="15">
      <c r="A150" s="50"/>
      <c r="B150" s="167">
        <v>3341</v>
      </c>
      <c r="C150" s="116" t="s">
        <v>483</v>
      </c>
      <c r="D150" s="91">
        <v>30</v>
      </c>
      <c r="E150" s="232">
        <v>30</v>
      </c>
      <c r="F150" s="232">
        <v>1.9</v>
      </c>
      <c r="G150" s="330">
        <f aca="true" t="shared" si="4" ref="G150:G163">(F150/E150)*100</f>
        <v>6.333333333333332</v>
      </c>
    </row>
    <row r="151" spans="1:7" s="117" customFormat="1" ht="15.75" customHeight="1">
      <c r="A151" s="50"/>
      <c r="B151" s="167">
        <v>3349</v>
      </c>
      <c r="C151" s="92" t="s">
        <v>484</v>
      </c>
      <c r="D151" s="91">
        <v>760</v>
      </c>
      <c r="E151" s="232">
        <v>760</v>
      </c>
      <c r="F151" s="232">
        <v>727.2</v>
      </c>
      <c r="G151" s="330">
        <f t="shared" si="4"/>
        <v>95.6842105263158</v>
      </c>
    </row>
    <row r="152" spans="1:7" s="117" customFormat="1" ht="15.75" customHeight="1">
      <c r="A152" s="50"/>
      <c r="B152" s="167">
        <v>5212</v>
      </c>
      <c r="C152" s="50" t="s">
        <v>485</v>
      </c>
      <c r="D152" s="180">
        <v>20</v>
      </c>
      <c r="E152" s="270">
        <v>20</v>
      </c>
      <c r="F152" s="232">
        <v>0</v>
      </c>
      <c r="G152" s="330">
        <f t="shared" si="4"/>
        <v>0</v>
      </c>
    </row>
    <row r="153" spans="1:7" s="117" customFormat="1" ht="15.75" customHeight="1" hidden="1">
      <c r="A153" s="50"/>
      <c r="B153" s="167">
        <v>5272</v>
      </c>
      <c r="C153" s="50" t="s">
        <v>486</v>
      </c>
      <c r="D153" s="180">
        <v>0</v>
      </c>
      <c r="E153" s="270">
        <v>0</v>
      </c>
      <c r="F153" s="232"/>
      <c r="G153" s="330" t="e">
        <f t="shared" si="4"/>
        <v>#DIV/0!</v>
      </c>
    </row>
    <row r="154" spans="1:7" s="117" customFormat="1" ht="15.75" customHeight="1">
      <c r="A154" s="50"/>
      <c r="B154" s="167">
        <v>5279</v>
      </c>
      <c r="C154" s="50" t="s">
        <v>487</v>
      </c>
      <c r="D154" s="180">
        <v>50</v>
      </c>
      <c r="E154" s="270">
        <v>50</v>
      </c>
      <c r="F154" s="232">
        <v>16.2</v>
      </c>
      <c r="G154" s="330">
        <f t="shared" si="4"/>
        <v>32.4</v>
      </c>
    </row>
    <row r="155" spans="1:7" s="117" customFormat="1" ht="15">
      <c r="A155" s="50"/>
      <c r="B155" s="167">
        <v>5512</v>
      </c>
      <c r="C155" s="116" t="s">
        <v>488</v>
      </c>
      <c r="D155" s="91">
        <v>2243</v>
      </c>
      <c r="E155" s="232">
        <v>2500.2</v>
      </c>
      <c r="F155" s="232">
        <v>1958</v>
      </c>
      <c r="G155" s="330">
        <f t="shared" si="4"/>
        <v>78.31373490120791</v>
      </c>
    </row>
    <row r="156" spans="1:7" s="117" customFormat="1" ht="15.75" customHeight="1">
      <c r="A156" s="50"/>
      <c r="B156" s="167">
        <v>6112</v>
      </c>
      <c r="C156" s="92" t="s">
        <v>489</v>
      </c>
      <c r="D156" s="91">
        <v>5321</v>
      </c>
      <c r="E156" s="232">
        <v>5510</v>
      </c>
      <c r="F156" s="232">
        <v>5266.8</v>
      </c>
      <c r="G156" s="330">
        <f t="shared" si="4"/>
        <v>95.58620689655173</v>
      </c>
    </row>
    <row r="157" spans="1:7" s="117" customFormat="1" ht="15.75" customHeight="1" hidden="1">
      <c r="A157" s="50"/>
      <c r="B157" s="167">
        <v>6114</v>
      </c>
      <c r="C157" s="92" t="s">
        <v>490</v>
      </c>
      <c r="D157" s="91">
        <v>0</v>
      </c>
      <c r="E157" s="232">
        <v>0</v>
      </c>
      <c r="F157" s="232"/>
      <c r="G157" s="330" t="e">
        <f t="shared" si="4"/>
        <v>#DIV/0!</v>
      </c>
    </row>
    <row r="158" spans="1:7" s="117" customFormat="1" ht="15.75" customHeight="1" hidden="1">
      <c r="A158" s="50"/>
      <c r="B158" s="167">
        <v>6115</v>
      </c>
      <c r="C158" s="92" t="s">
        <v>491</v>
      </c>
      <c r="D158" s="91">
        <v>0</v>
      </c>
      <c r="E158" s="232">
        <v>0</v>
      </c>
      <c r="F158" s="232"/>
      <c r="G158" s="330" t="e">
        <f t="shared" si="4"/>
        <v>#DIV/0!</v>
      </c>
    </row>
    <row r="159" spans="1:7" s="117" customFormat="1" ht="15.75" customHeight="1" hidden="1">
      <c r="A159" s="50"/>
      <c r="B159" s="167">
        <v>6117</v>
      </c>
      <c r="C159" s="92" t="s">
        <v>492</v>
      </c>
      <c r="D159" s="91">
        <v>0</v>
      </c>
      <c r="E159" s="232">
        <v>0</v>
      </c>
      <c r="F159" s="232"/>
      <c r="G159" s="330" t="e">
        <f t="shared" si="4"/>
        <v>#DIV/0!</v>
      </c>
    </row>
    <row r="160" spans="1:7" s="117" customFormat="1" ht="15.75" customHeight="1" hidden="1">
      <c r="A160" s="50"/>
      <c r="B160" s="167">
        <v>6118</v>
      </c>
      <c r="C160" s="92" t="s">
        <v>493</v>
      </c>
      <c r="D160" s="180">
        <v>0</v>
      </c>
      <c r="E160" s="270">
        <v>0</v>
      </c>
      <c r="F160" s="232"/>
      <c r="G160" s="330" t="e">
        <f t="shared" si="4"/>
        <v>#DIV/0!</v>
      </c>
    </row>
    <row r="161" spans="1:7" s="117" customFormat="1" ht="15.75" customHeight="1" hidden="1">
      <c r="A161" s="50"/>
      <c r="B161" s="167">
        <v>6149</v>
      </c>
      <c r="C161" s="92" t="s">
        <v>494</v>
      </c>
      <c r="D161" s="180">
        <v>0</v>
      </c>
      <c r="E161" s="270">
        <v>0</v>
      </c>
      <c r="F161" s="232"/>
      <c r="G161" s="330" t="e">
        <f t="shared" si="4"/>
        <v>#DIV/0!</v>
      </c>
    </row>
    <row r="162" spans="1:7" s="117" customFormat="1" ht="17.25" customHeight="1">
      <c r="A162" s="167" t="s">
        <v>495</v>
      </c>
      <c r="B162" s="167">
        <v>6171</v>
      </c>
      <c r="C162" s="92" t="s">
        <v>496</v>
      </c>
      <c r="D162" s="91">
        <v>110708</v>
      </c>
      <c r="E162" s="232">
        <v>121137.7</v>
      </c>
      <c r="F162" s="232">
        <v>109617.4</v>
      </c>
      <c r="G162" s="330">
        <f t="shared" si="4"/>
        <v>90.48991354466858</v>
      </c>
    </row>
    <row r="163" spans="1:7" s="117" customFormat="1" ht="17.25" customHeight="1">
      <c r="A163" s="167"/>
      <c r="B163" s="167">
        <v>6402</v>
      </c>
      <c r="C163" s="92" t="s">
        <v>397</v>
      </c>
      <c r="D163" s="91">
        <v>0</v>
      </c>
      <c r="E163" s="232">
        <v>188.9</v>
      </c>
      <c r="F163" s="232">
        <v>188.9</v>
      </c>
      <c r="G163" s="330">
        <f t="shared" si="4"/>
        <v>100</v>
      </c>
    </row>
    <row r="164" spans="1:7" s="117" customFormat="1" ht="15.75" customHeight="1" thickBot="1">
      <c r="A164" s="181"/>
      <c r="B164" s="182"/>
      <c r="C164" s="183"/>
      <c r="D164" s="180"/>
      <c r="E164" s="270"/>
      <c r="F164" s="270"/>
      <c r="G164" s="340"/>
    </row>
    <row r="165" spans="1:7" s="117" customFormat="1" ht="18.75" customHeight="1" thickBot="1" thickTop="1">
      <c r="A165" s="176"/>
      <c r="B165" s="184"/>
      <c r="C165" s="185" t="s">
        <v>497</v>
      </c>
      <c r="D165" s="154">
        <f>SUM(D150:D164)</f>
        <v>119132</v>
      </c>
      <c r="E165" s="261">
        <f>SUM(E150:E164)</f>
        <v>130196.79999999999</v>
      </c>
      <c r="F165" s="261">
        <f>SUM(F150:F164)</f>
        <v>117776.4</v>
      </c>
      <c r="G165" s="332">
        <f>(F165/E165)*100</f>
        <v>90.4602878104531</v>
      </c>
    </row>
    <row r="166" spans="1:7" s="117" customFormat="1" ht="9.75" customHeight="1">
      <c r="A166" s="116"/>
      <c r="B166" s="119"/>
      <c r="C166" s="155"/>
      <c r="D166" s="157"/>
      <c r="E166" s="271"/>
      <c r="F166" s="263"/>
      <c r="G166" s="333"/>
    </row>
    <row r="167" spans="1:7" s="117" customFormat="1" ht="12.75" customHeight="1" hidden="1">
      <c r="A167" s="116"/>
      <c r="B167" s="119"/>
      <c r="C167" s="155"/>
      <c r="D167" s="157"/>
      <c r="E167" s="263"/>
      <c r="F167" s="263"/>
      <c r="G167" s="333"/>
    </row>
    <row r="168" spans="1:7" s="117" customFormat="1" ht="12.75" customHeight="1" hidden="1">
      <c r="A168" s="116"/>
      <c r="B168" s="119"/>
      <c r="C168" s="155"/>
      <c r="D168" s="157"/>
      <c r="E168" s="263"/>
      <c r="F168" s="263"/>
      <c r="G168" s="333"/>
    </row>
    <row r="169" spans="1:7" s="117" customFormat="1" ht="12.75" customHeight="1" hidden="1">
      <c r="A169" s="116"/>
      <c r="B169" s="119"/>
      <c r="C169" s="155"/>
      <c r="D169" s="157"/>
      <c r="E169" s="263"/>
      <c r="F169" s="263"/>
      <c r="G169" s="333"/>
    </row>
    <row r="170" spans="1:7" s="117" customFormat="1" ht="12.75" customHeight="1" hidden="1">
      <c r="A170" s="116"/>
      <c r="B170" s="119"/>
      <c r="C170" s="155"/>
      <c r="D170" s="157"/>
      <c r="E170" s="263"/>
      <c r="F170" s="263"/>
      <c r="G170" s="333"/>
    </row>
    <row r="171" spans="1:7" s="117" customFormat="1" ht="15.75" customHeight="1" thickBot="1">
      <c r="A171" s="116"/>
      <c r="B171" s="119"/>
      <c r="C171" s="155"/>
      <c r="D171" s="157"/>
      <c r="E171" s="263"/>
      <c r="F171" s="263"/>
      <c r="G171" s="333"/>
    </row>
    <row r="172" spans="1:7" s="117" customFormat="1" ht="15.75">
      <c r="A172" s="134" t="s">
        <v>28</v>
      </c>
      <c r="B172" s="135" t="s">
        <v>29</v>
      </c>
      <c r="C172" s="134" t="s">
        <v>31</v>
      </c>
      <c r="D172" s="134" t="s">
        <v>32</v>
      </c>
      <c r="E172" s="256" t="s">
        <v>32</v>
      </c>
      <c r="F172" s="213" t="s">
        <v>8</v>
      </c>
      <c r="G172" s="334" t="s">
        <v>370</v>
      </c>
    </row>
    <row r="173" spans="1:7" s="117" customFormat="1" ht="15.75" customHeight="1" thickBot="1">
      <c r="A173" s="136"/>
      <c r="B173" s="137"/>
      <c r="C173" s="138"/>
      <c r="D173" s="139" t="s">
        <v>34</v>
      </c>
      <c r="E173" s="257" t="s">
        <v>35</v>
      </c>
      <c r="F173" s="215" t="s">
        <v>36</v>
      </c>
      <c r="G173" s="335" t="s">
        <v>371</v>
      </c>
    </row>
    <row r="174" spans="1:7" s="117" customFormat="1" ht="16.5" thickTop="1">
      <c r="A174" s="140">
        <v>50</v>
      </c>
      <c r="B174" s="141"/>
      <c r="C174" s="142" t="s">
        <v>182</v>
      </c>
      <c r="D174" s="75"/>
      <c r="E174" s="226"/>
      <c r="F174" s="226"/>
      <c r="G174" s="336"/>
    </row>
    <row r="175" spans="1:7" s="117" customFormat="1" ht="6.75" customHeight="1">
      <c r="A175" s="140"/>
      <c r="B175" s="141"/>
      <c r="C175" s="142"/>
      <c r="D175" s="75"/>
      <c r="E175" s="226"/>
      <c r="F175" s="226"/>
      <c r="G175" s="336"/>
    </row>
    <row r="176" spans="1:7" s="117" customFormat="1" ht="15">
      <c r="A176" s="50"/>
      <c r="B176" s="145">
        <v>2143</v>
      </c>
      <c r="C176" s="50" t="s">
        <v>498</v>
      </c>
      <c r="D176" s="37">
        <v>0</v>
      </c>
      <c r="E176" s="217">
        <v>99.3</v>
      </c>
      <c r="F176" s="217">
        <v>83.1</v>
      </c>
      <c r="G176" s="330">
        <f aca="true" t="shared" si="5" ref="G176:G216">(F176/E176)*100</f>
        <v>83.6858006042296</v>
      </c>
    </row>
    <row r="177" spans="1:7" s="117" customFormat="1" ht="15">
      <c r="A177" s="50"/>
      <c r="B177" s="145">
        <v>3111</v>
      </c>
      <c r="C177" s="50" t="s">
        <v>375</v>
      </c>
      <c r="D177" s="37">
        <v>0</v>
      </c>
      <c r="E177" s="217">
        <v>3908</v>
      </c>
      <c r="F177" s="217">
        <v>3907.9</v>
      </c>
      <c r="G177" s="330">
        <f t="shared" si="5"/>
        <v>99.99744114636643</v>
      </c>
    </row>
    <row r="178" spans="1:7" s="117" customFormat="1" ht="15">
      <c r="A178" s="50"/>
      <c r="B178" s="145">
        <v>3113</v>
      </c>
      <c r="C178" s="50" t="s">
        <v>376</v>
      </c>
      <c r="D178" s="37">
        <v>0</v>
      </c>
      <c r="E178" s="217">
        <v>18132.9</v>
      </c>
      <c r="F178" s="217">
        <v>18120.5</v>
      </c>
      <c r="G178" s="330">
        <f t="shared" si="5"/>
        <v>99.93161601288266</v>
      </c>
    </row>
    <row r="179" spans="1:7" s="117" customFormat="1" ht="15" hidden="1">
      <c r="A179" s="50"/>
      <c r="B179" s="145">
        <v>3114</v>
      </c>
      <c r="C179" s="50" t="s">
        <v>499</v>
      </c>
      <c r="D179" s="37">
        <v>0</v>
      </c>
      <c r="E179" s="217"/>
      <c r="F179" s="217"/>
      <c r="G179" s="330" t="e">
        <f t="shared" si="5"/>
        <v>#DIV/0!</v>
      </c>
    </row>
    <row r="180" spans="1:7" s="117" customFormat="1" ht="15" hidden="1">
      <c r="A180" s="50"/>
      <c r="B180" s="145">
        <v>3122</v>
      </c>
      <c r="C180" s="50" t="s">
        <v>500</v>
      </c>
      <c r="D180" s="37">
        <v>0</v>
      </c>
      <c r="E180" s="217"/>
      <c r="F180" s="217"/>
      <c r="G180" s="330" t="e">
        <f t="shared" si="5"/>
        <v>#DIV/0!</v>
      </c>
    </row>
    <row r="181" spans="1:7" s="117" customFormat="1" ht="15">
      <c r="A181" s="50"/>
      <c r="B181" s="145">
        <v>3231</v>
      </c>
      <c r="C181" s="50" t="s">
        <v>379</v>
      </c>
      <c r="D181" s="37">
        <v>0</v>
      </c>
      <c r="E181" s="217">
        <v>300</v>
      </c>
      <c r="F181" s="217">
        <v>300</v>
      </c>
      <c r="G181" s="330">
        <f t="shared" si="5"/>
        <v>100</v>
      </c>
    </row>
    <row r="182" spans="1:7" s="117" customFormat="1" ht="15">
      <c r="A182" s="50"/>
      <c r="B182" s="145">
        <v>3313</v>
      </c>
      <c r="C182" s="50" t="s">
        <v>380</v>
      </c>
      <c r="D182" s="37">
        <v>0</v>
      </c>
      <c r="E182" s="217">
        <v>487.5</v>
      </c>
      <c r="F182" s="217">
        <v>371.7</v>
      </c>
      <c r="G182" s="330">
        <f t="shared" si="5"/>
        <v>76.24615384615385</v>
      </c>
    </row>
    <row r="183" spans="1:7" s="117" customFormat="1" ht="15">
      <c r="A183" s="50"/>
      <c r="B183" s="145">
        <v>3314</v>
      </c>
      <c r="C183" s="50" t="s">
        <v>501</v>
      </c>
      <c r="D183" s="37">
        <v>0</v>
      </c>
      <c r="E183" s="217">
        <v>3020</v>
      </c>
      <c r="F183" s="217">
        <v>3020</v>
      </c>
      <c r="G183" s="330">
        <f t="shared" si="5"/>
        <v>100</v>
      </c>
    </row>
    <row r="184" spans="1:7" s="117" customFormat="1" ht="15">
      <c r="A184" s="50"/>
      <c r="B184" s="145">
        <v>3315</v>
      </c>
      <c r="C184" s="50" t="s">
        <v>502</v>
      </c>
      <c r="D184" s="37">
        <v>0</v>
      </c>
      <c r="E184" s="217">
        <v>7014</v>
      </c>
      <c r="F184" s="217">
        <v>7014</v>
      </c>
      <c r="G184" s="330">
        <f t="shared" si="5"/>
        <v>100</v>
      </c>
    </row>
    <row r="185" spans="1:7" s="117" customFormat="1" ht="15">
      <c r="A185" s="50"/>
      <c r="B185" s="145">
        <v>3319</v>
      </c>
      <c r="C185" s="50" t="s">
        <v>385</v>
      </c>
      <c r="D185" s="37">
        <v>0</v>
      </c>
      <c r="E185" s="217">
        <v>300.5</v>
      </c>
      <c r="F185" s="217">
        <v>99.1</v>
      </c>
      <c r="G185" s="330">
        <f t="shared" si="5"/>
        <v>32.978369384359404</v>
      </c>
    </row>
    <row r="186" spans="1:7" s="117" customFormat="1" ht="15">
      <c r="A186" s="50"/>
      <c r="B186" s="145">
        <v>3322</v>
      </c>
      <c r="C186" s="50" t="s">
        <v>386</v>
      </c>
      <c r="D186" s="37">
        <v>0</v>
      </c>
      <c r="E186" s="217">
        <v>10</v>
      </c>
      <c r="F186" s="217">
        <v>0</v>
      </c>
      <c r="G186" s="330">
        <f t="shared" si="5"/>
        <v>0</v>
      </c>
    </row>
    <row r="187" spans="1:7" s="117" customFormat="1" ht="15">
      <c r="A187" s="50"/>
      <c r="B187" s="145">
        <v>3326</v>
      </c>
      <c r="C187" s="50" t="s">
        <v>387</v>
      </c>
      <c r="D187" s="37">
        <v>0</v>
      </c>
      <c r="E187" s="217">
        <v>1.3</v>
      </c>
      <c r="F187" s="217">
        <v>0</v>
      </c>
      <c r="G187" s="330">
        <f t="shared" si="5"/>
        <v>0</v>
      </c>
    </row>
    <row r="188" spans="1:7" s="117" customFormat="1" ht="15">
      <c r="A188" s="50"/>
      <c r="B188" s="145">
        <v>3330</v>
      </c>
      <c r="C188" s="50" t="s">
        <v>388</v>
      </c>
      <c r="D188" s="37">
        <v>0</v>
      </c>
      <c r="E188" s="217">
        <v>145</v>
      </c>
      <c r="F188" s="217">
        <v>40</v>
      </c>
      <c r="G188" s="330">
        <f t="shared" si="5"/>
        <v>27.586206896551722</v>
      </c>
    </row>
    <row r="189" spans="1:7" s="117" customFormat="1" ht="15">
      <c r="A189" s="50"/>
      <c r="B189" s="145">
        <v>3392</v>
      </c>
      <c r="C189" s="50" t="s">
        <v>389</v>
      </c>
      <c r="D189" s="37">
        <v>0</v>
      </c>
      <c r="E189" s="217">
        <v>446</v>
      </c>
      <c r="F189" s="217">
        <v>445.3</v>
      </c>
      <c r="G189" s="330">
        <f t="shared" si="5"/>
        <v>99.84304932735427</v>
      </c>
    </row>
    <row r="190" spans="1:7" s="117" customFormat="1" ht="15">
      <c r="A190" s="50"/>
      <c r="B190" s="145">
        <v>3399</v>
      </c>
      <c r="C190" s="50" t="s">
        <v>503</v>
      </c>
      <c r="D190" s="37">
        <v>0</v>
      </c>
      <c r="E190" s="217">
        <v>667.1</v>
      </c>
      <c r="F190" s="217">
        <v>578.5</v>
      </c>
      <c r="G190" s="330">
        <f t="shared" si="5"/>
        <v>86.7186328886224</v>
      </c>
    </row>
    <row r="191" spans="1:7" s="117" customFormat="1" ht="15">
      <c r="A191" s="50"/>
      <c r="B191" s="145">
        <v>3412</v>
      </c>
      <c r="C191" s="50" t="s">
        <v>391</v>
      </c>
      <c r="D191" s="37">
        <v>0</v>
      </c>
      <c r="E191" s="217">
        <v>8516</v>
      </c>
      <c r="F191" s="217">
        <v>8516</v>
      </c>
      <c r="G191" s="330">
        <f t="shared" si="5"/>
        <v>100</v>
      </c>
    </row>
    <row r="192" spans="1:7" s="117" customFormat="1" ht="15">
      <c r="A192" s="50"/>
      <c r="B192" s="145">
        <v>3412</v>
      </c>
      <c r="C192" s="50" t="s">
        <v>392</v>
      </c>
      <c r="D192" s="37">
        <v>0</v>
      </c>
      <c r="E192" s="217">
        <f>9013.4-8516</f>
        <v>497.39999999999964</v>
      </c>
      <c r="F192" s="217">
        <f>8765.3-8516</f>
        <v>249.29999999999927</v>
      </c>
      <c r="G192" s="330">
        <f t="shared" si="5"/>
        <v>50.12062726176105</v>
      </c>
    </row>
    <row r="193" spans="1:7" s="117" customFormat="1" ht="15">
      <c r="A193" s="50"/>
      <c r="B193" s="145">
        <v>3419</v>
      </c>
      <c r="C193" s="50" t="s">
        <v>393</v>
      </c>
      <c r="D193" s="37">
        <v>0</v>
      </c>
      <c r="E193" s="217">
        <v>1267.2</v>
      </c>
      <c r="F193" s="217">
        <v>905</v>
      </c>
      <c r="G193" s="330">
        <f t="shared" si="5"/>
        <v>71.41729797979798</v>
      </c>
    </row>
    <row r="194" spans="1:7" s="117" customFormat="1" ht="15">
      <c r="A194" s="50"/>
      <c r="B194" s="145">
        <v>3421</v>
      </c>
      <c r="C194" s="50" t="s">
        <v>394</v>
      </c>
      <c r="D194" s="37">
        <v>0</v>
      </c>
      <c r="E194" s="217">
        <v>3093.8</v>
      </c>
      <c r="F194" s="217">
        <v>3077.6</v>
      </c>
      <c r="G194" s="330">
        <f t="shared" si="5"/>
        <v>99.47637209903677</v>
      </c>
    </row>
    <row r="195" spans="1:7" s="117" customFormat="1" ht="15">
      <c r="A195" s="50"/>
      <c r="B195" s="145">
        <v>3429</v>
      </c>
      <c r="C195" s="50" t="s">
        <v>395</v>
      </c>
      <c r="D195" s="37">
        <v>0</v>
      </c>
      <c r="E195" s="217">
        <v>255</v>
      </c>
      <c r="F195" s="217">
        <v>228.4</v>
      </c>
      <c r="G195" s="330">
        <f t="shared" si="5"/>
        <v>89.5686274509804</v>
      </c>
    </row>
    <row r="196" spans="1:7" s="117" customFormat="1" ht="15">
      <c r="A196" s="50"/>
      <c r="B196" s="145">
        <v>3541</v>
      </c>
      <c r="C196" s="50" t="s">
        <v>504</v>
      </c>
      <c r="D196" s="37">
        <v>420</v>
      </c>
      <c r="E196" s="217">
        <v>420</v>
      </c>
      <c r="F196" s="217">
        <v>420</v>
      </c>
      <c r="G196" s="330">
        <f t="shared" si="5"/>
        <v>100</v>
      </c>
    </row>
    <row r="197" spans="1:7" s="117" customFormat="1" ht="15">
      <c r="A197" s="50"/>
      <c r="B197" s="145">
        <v>3599</v>
      </c>
      <c r="C197" s="50" t="s">
        <v>505</v>
      </c>
      <c r="D197" s="37">
        <v>5</v>
      </c>
      <c r="E197" s="217">
        <v>5</v>
      </c>
      <c r="F197" s="217">
        <v>2.3</v>
      </c>
      <c r="G197" s="330">
        <f t="shared" si="5"/>
        <v>46</v>
      </c>
    </row>
    <row r="198" spans="1:7" s="117" customFormat="1" ht="15" hidden="1">
      <c r="A198" s="50"/>
      <c r="B198" s="145">
        <v>4193</v>
      </c>
      <c r="C198" s="50" t="s">
        <v>506</v>
      </c>
      <c r="D198" s="37"/>
      <c r="E198" s="217"/>
      <c r="F198" s="217"/>
      <c r="G198" s="330" t="e">
        <f t="shared" si="5"/>
        <v>#DIV/0!</v>
      </c>
    </row>
    <row r="199" spans="1:7" s="117" customFormat="1" ht="15">
      <c r="A199" s="186"/>
      <c r="B199" s="145">
        <v>4312</v>
      </c>
      <c r="C199" s="50" t="s">
        <v>507</v>
      </c>
      <c r="D199" s="37">
        <v>0</v>
      </c>
      <c r="E199" s="217">
        <v>299.4</v>
      </c>
      <c r="F199" s="217">
        <v>299.4</v>
      </c>
      <c r="G199" s="330">
        <f t="shared" si="5"/>
        <v>100</v>
      </c>
    </row>
    <row r="200" spans="1:7" s="117" customFormat="1" ht="15">
      <c r="A200" s="186"/>
      <c r="B200" s="145">
        <v>4329</v>
      </c>
      <c r="C200" s="50" t="s">
        <v>508</v>
      </c>
      <c r="D200" s="37">
        <v>40</v>
      </c>
      <c r="E200" s="217">
        <v>40</v>
      </c>
      <c r="F200" s="217">
        <v>37</v>
      </c>
      <c r="G200" s="330">
        <f t="shared" si="5"/>
        <v>92.5</v>
      </c>
    </row>
    <row r="201" spans="1:7" s="117" customFormat="1" ht="15">
      <c r="A201" s="50"/>
      <c r="B201" s="145">
        <v>4333</v>
      </c>
      <c r="C201" s="50" t="s">
        <v>509</v>
      </c>
      <c r="D201" s="37">
        <v>136</v>
      </c>
      <c r="E201" s="217">
        <v>136</v>
      </c>
      <c r="F201" s="217">
        <v>136</v>
      </c>
      <c r="G201" s="330">
        <f t="shared" si="5"/>
        <v>100</v>
      </c>
    </row>
    <row r="202" spans="1:7" s="117" customFormat="1" ht="15" customHeight="1">
      <c r="A202" s="50"/>
      <c r="B202" s="145">
        <v>4339</v>
      </c>
      <c r="C202" s="50" t="s">
        <v>510</v>
      </c>
      <c r="D202" s="37">
        <v>1749</v>
      </c>
      <c r="E202" s="217">
        <v>3026.5</v>
      </c>
      <c r="F202" s="217">
        <v>1810.2</v>
      </c>
      <c r="G202" s="330">
        <f t="shared" si="5"/>
        <v>59.81166363786552</v>
      </c>
    </row>
    <row r="203" spans="1:7" s="117" customFormat="1" ht="15">
      <c r="A203" s="50"/>
      <c r="B203" s="145">
        <v>4342</v>
      </c>
      <c r="C203" s="50" t="s">
        <v>511</v>
      </c>
      <c r="D203" s="37">
        <v>20</v>
      </c>
      <c r="E203" s="217">
        <v>20</v>
      </c>
      <c r="F203" s="217">
        <v>0</v>
      </c>
      <c r="G203" s="330">
        <f t="shared" si="5"/>
        <v>0</v>
      </c>
    </row>
    <row r="204" spans="1:7" s="117" customFormat="1" ht="15">
      <c r="A204" s="50"/>
      <c r="B204" s="145">
        <v>4343</v>
      </c>
      <c r="C204" s="50" t="s">
        <v>512</v>
      </c>
      <c r="D204" s="37">
        <v>50</v>
      </c>
      <c r="E204" s="217">
        <v>50</v>
      </c>
      <c r="F204" s="217">
        <v>0</v>
      </c>
      <c r="G204" s="330">
        <f t="shared" si="5"/>
        <v>0</v>
      </c>
    </row>
    <row r="205" spans="1:7" s="117" customFormat="1" ht="15">
      <c r="A205" s="50"/>
      <c r="B205" s="145">
        <v>4349</v>
      </c>
      <c r="C205" s="50" t="s">
        <v>513</v>
      </c>
      <c r="D205" s="37">
        <v>1090</v>
      </c>
      <c r="E205" s="217">
        <v>1605.7</v>
      </c>
      <c r="F205" s="217">
        <v>1345.6</v>
      </c>
      <c r="G205" s="330">
        <f t="shared" si="5"/>
        <v>83.80145730833904</v>
      </c>
    </row>
    <row r="206" spans="1:7" s="117" customFormat="1" ht="15">
      <c r="A206" s="186"/>
      <c r="B206" s="187">
        <v>4351</v>
      </c>
      <c r="C206" s="186" t="s">
        <v>514</v>
      </c>
      <c r="D206" s="37">
        <v>2124</v>
      </c>
      <c r="E206" s="217">
        <v>2127</v>
      </c>
      <c r="F206" s="217">
        <v>2127</v>
      </c>
      <c r="G206" s="330">
        <f t="shared" si="5"/>
        <v>100</v>
      </c>
    </row>
    <row r="207" spans="1:7" s="117" customFormat="1" ht="15">
      <c r="A207" s="186"/>
      <c r="B207" s="187">
        <v>4356</v>
      </c>
      <c r="C207" s="186" t="s">
        <v>515</v>
      </c>
      <c r="D207" s="37">
        <v>0</v>
      </c>
      <c r="E207" s="217">
        <v>489</v>
      </c>
      <c r="F207" s="217">
        <v>489</v>
      </c>
      <c r="G207" s="330">
        <f t="shared" si="5"/>
        <v>100</v>
      </c>
    </row>
    <row r="208" spans="1:7" s="117" customFormat="1" ht="15">
      <c r="A208" s="186"/>
      <c r="B208" s="187">
        <v>4356</v>
      </c>
      <c r="C208" s="186" t="s">
        <v>516</v>
      </c>
      <c r="D208" s="37">
        <v>570</v>
      </c>
      <c r="E208" s="217">
        <v>570</v>
      </c>
      <c r="F208" s="217">
        <v>570</v>
      </c>
      <c r="G208" s="330">
        <f t="shared" si="5"/>
        <v>100</v>
      </c>
    </row>
    <row r="209" spans="1:7" s="117" customFormat="1" ht="15">
      <c r="A209" s="186"/>
      <c r="B209" s="187">
        <v>4357</v>
      </c>
      <c r="C209" s="186" t="s">
        <v>517</v>
      </c>
      <c r="D209" s="37">
        <f>8700-500</f>
        <v>8200</v>
      </c>
      <c r="E209" s="217">
        <f>28115.5-644</f>
        <v>27471.5</v>
      </c>
      <c r="F209" s="217">
        <f>28115.5-644</f>
        <v>27471.5</v>
      </c>
      <c r="G209" s="330">
        <f t="shared" si="5"/>
        <v>100</v>
      </c>
    </row>
    <row r="210" spans="1:7" s="117" customFormat="1" ht="15">
      <c r="A210" s="186"/>
      <c r="B210" s="187">
        <v>4357</v>
      </c>
      <c r="C210" s="186" t="s">
        <v>518</v>
      </c>
      <c r="D210" s="37">
        <v>500</v>
      </c>
      <c r="E210" s="217">
        <v>644</v>
      </c>
      <c r="F210" s="217">
        <v>644</v>
      </c>
      <c r="G210" s="330">
        <f t="shared" si="5"/>
        <v>100</v>
      </c>
    </row>
    <row r="211" spans="1:7" s="117" customFormat="1" ht="15">
      <c r="A211" s="186"/>
      <c r="B211" s="187">
        <v>4359</v>
      </c>
      <c r="C211" s="188" t="s">
        <v>519</v>
      </c>
      <c r="D211" s="37">
        <v>0</v>
      </c>
      <c r="E211" s="217">
        <v>293.4</v>
      </c>
      <c r="F211" s="217">
        <v>293.4</v>
      </c>
      <c r="G211" s="330">
        <f t="shared" si="5"/>
        <v>100</v>
      </c>
    </row>
    <row r="212" spans="1:7" s="117" customFormat="1" ht="15">
      <c r="A212" s="186"/>
      <c r="B212" s="189">
        <v>4359</v>
      </c>
      <c r="C212" s="188" t="s">
        <v>520</v>
      </c>
      <c r="D212" s="190">
        <v>100</v>
      </c>
      <c r="E212" s="218">
        <v>100</v>
      </c>
      <c r="F212" s="218">
        <v>100</v>
      </c>
      <c r="G212" s="330">
        <f t="shared" si="5"/>
        <v>100</v>
      </c>
    </row>
    <row r="213" spans="1:7" s="117" customFormat="1" ht="15">
      <c r="A213" s="50"/>
      <c r="B213" s="145">
        <v>4371</v>
      </c>
      <c r="C213" s="191" t="s">
        <v>521</v>
      </c>
      <c r="D213" s="37">
        <v>486</v>
      </c>
      <c r="E213" s="217">
        <v>486</v>
      </c>
      <c r="F213" s="217">
        <v>486</v>
      </c>
      <c r="G213" s="330">
        <f t="shared" si="5"/>
        <v>100</v>
      </c>
    </row>
    <row r="214" spans="1:7" s="117" customFormat="1" ht="15">
      <c r="A214" s="50"/>
      <c r="B214" s="145">
        <v>4374</v>
      </c>
      <c r="C214" s="50" t="s">
        <v>522</v>
      </c>
      <c r="D214" s="37">
        <v>143</v>
      </c>
      <c r="E214" s="217">
        <v>183</v>
      </c>
      <c r="F214" s="217">
        <v>168.4</v>
      </c>
      <c r="G214" s="330">
        <f t="shared" si="5"/>
        <v>92.02185792349728</v>
      </c>
    </row>
    <row r="215" spans="1:7" s="117" customFormat="1" ht="15">
      <c r="A215" s="186"/>
      <c r="B215" s="187">
        <v>4399</v>
      </c>
      <c r="C215" s="186" t="s">
        <v>523</v>
      </c>
      <c r="D215" s="190">
        <v>55</v>
      </c>
      <c r="E215" s="218">
        <v>84.5</v>
      </c>
      <c r="F215" s="218">
        <v>79.2</v>
      </c>
      <c r="G215" s="330">
        <f t="shared" si="5"/>
        <v>93.72781065088758</v>
      </c>
    </row>
    <row r="216" spans="1:7" s="117" customFormat="1" ht="15" hidden="1">
      <c r="A216" s="186"/>
      <c r="B216" s="187">
        <v>6402</v>
      </c>
      <c r="C216" s="186" t="s">
        <v>524</v>
      </c>
      <c r="D216" s="180"/>
      <c r="E216" s="270"/>
      <c r="F216" s="218"/>
      <c r="G216" s="330" t="e">
        <f t="shared" si="5"/>
        <v>#DIV/0!</v>
      </c>
    </row>
    <row r="217" spans="1:7" s="117" customFormat="1" ht="15" customHeight="1" hidden="1">
      <c r="A217" s="186"/>
      <c r="B217" s="187">
        <v>6409</v>
      </c>
      <c r="C217" s="186" t="s">
        <v>525</v>
      </c>
      <c r="D217" s="180">
        <v>0</v>
      </c>
      <c r="E217" s="270">
        <v>0</v>
      </c>
      <c r="F217" s="270"/>
      <c r="G217" s="330" t="e">
        <f>(#REF!/E217)*100</f>
        <v>#REF!</v>
      </c>
    </row>
    <row r="218" spans="1:7" s="117" customFormat="1" ht="15">
      <c r="A218" s="50"/>
      <c r="B218" s="145">
        <v>6223</v>
      </c>
      <c r="C218" s="50" t="s">
        <v>396</v>
      </c>
      <c r="D218" s="37">
        <v>0</v>
      </c>
      <c r="E218" s="217">
        <v>25</v>
      </c>
      <c r="F218" s="217">
        <v>0</v>
      </c>
      <c r="G218" s="330">
        <f>(F218/E218)*100</f>
        <v>0</v>
      </c>
    </row>
    <row r="219" spans="1:7" s="117" customFormat="1" ht="15">
      <c r="A219" s="50"/>
      <c r="B219" s="145">
        <v>6409</v>
      </c>
      <c r="C219" s="50" t="s">
        <v>526</v>
      </c>
      <c r="D219" s="37">
        <v>0</v>
      </c>
      <c r="E219" s="217">
        <v>223.2</v>
      </c>
      <c r="F219" s="217">
        <v>0</v>
      </c>
      <c r="G219" s="330">
        <f>(F219/E219)*100</f>
        <v>0</v>
      </c>
    </row>
    <row r="220" spans="1:7" s="117" customFormat="1" ht="6.75" customHeight="1" thickBot="1">
      <c r="A220" s="186"/>
      <c r="B220" s="187"/>
      <c r="C220" s="186"/>
      <c r="D220" s="180"/>
      <c r="E220" s="270"/>
      <c r="F220" s="270"/>
      <c r="G220" s="330"/>
    </row>
    <row r="221" spans="1:7" s="117" customFormat="1" ht="18.75" customHeight="1" thickBot="1" thickTop="1">
      <c r="A221" s="176"/>
      <c r="B221" s="152"/>
      <c r="C221" s="153" t="s">
        <v>527</v>
      </c>
      <c r="D221" s="154">
        <f>SUM(D176:D220)</f>
        <v>15688</v>
      </c>
      <c r="E221" s="261">
        <f>SUM(E176:E220)</f>
        <v>86460.2</v>
      </c>
      <c r="F221" s="261">
        <f>SUM(F176:F220)</f>
        <v>83435.39999999998</v>
      </c>
      <c r="G221" s="332">
        <f>(F221/E221)*100</f>
        <v>96.50151167820567</v>
      </c>
    </row>
    <row r="222" spans="1:7" s="117" customFormat="1" ht="6" customHeight="1">
      <c r="A222" s="116"/>
      <c r="B222" s="119"/>
      <c r="C222" s="155"/>
      <c r="D222" s="156"/>
      <c r="E222" s="262"/>
      <c r="F222" s="262"/>
      <c r="G222" s="333"/>
    </row>
    <row r="223" spans="1:7" s="117" customFormat="1" ht="15.75" customHeight="1" hidden="1">
      <c r="A223" s="116"/>
      <c r="B223" s="119"/>
      <c r="C223" s="155"/>
      <c r="D223" s="157"/>
      <c r="E223" s="263"/>
      <c r="F223" s="263"/>
      <c r="G223" s="333"/>
    </row>
    <row r="224" spans="1:7" s="117" customFormat="1" ht="12.75" customHeight="1" hidden="1">
      <c r="A224" s="116"/>
      <c r="C224" s="119"/>
      <c r="D224" s="157"/>
      <c r="E224" s="263"/>
      <c r="F224" s="263"/>
      <c r="G224" s="333"/>
    </row>
    <row r="225" spans="1:7" s="117" customFormat="1" ht="12.75" customHeight="1" hidden="1">
      <c r="A225" s="116"/>
      <c r="B225" s="119"/>
      <c r="C225" s="155"/>
      <c r="D225" s="157"/>
      <c r="E225" s="263"/>
      <c r="F225" s="263"/>
      <c r="G225" s="333"/>
    </row>
    <row r="226" spans="1:7" s="117" customFormat="1" ht="12.75" customHeight="1" hidden="1">
      <c r="A226" s="116"/>
      <c r="B226" s="119"/>
      <c r="C226" s="155"/>
      <c r="D226" s="157"/>
      <c r="E226" s="263"/>
      <c r="F226" s="263"/>
      <c r="G226" s="333"/>
    </row>
    <row r="227" spans="1:7" s="117" customFormat="1" ht="12.75" customHeight="1" hidden="1">
      <c r="A227" s="116"/>
      <c r="B227" s="119"/>
      <c r="C227" s="155"/>
      <c r="D227" s="157"/>
      <c r="E227" s="263"/>
      <c r="F227" s="263"/>
      <c r="G227" s="333"/>
    </row>
    <row r="228" spans="1:7" s="117" customFormat="1" ht="12.75" customHeight="1" hidden="1">
      <c r="A228" s="116"/>
      <c r="B228" s="119"/>
      <c r="C228" s="155"/>
      <c r="D228" s="157"/>
      <c r="E228" s="263"/>
      <c r="F228" s="263"/>
      <c r="G228" s="333"/>
    </row>
    <row r="229" spans="1:7" s="117" customFormat="1" ht="12.75" customHeight="1" hidden="1">
      <c r="A229" s="116"/>
      <c r="B229" s="119"/>
      <c r="C229" s="155"/>
      <c r="D229" s="157"/>
      <c r="E229" s="263"/>
      <c r="F229" s="263"/>
      <c r="G229" s="333"/>
    </row>
    <row r="230" spans="1:7" s="117" customFormat="1" ht="12.75" customHeight="1" hidden="1">
      <c r="A230" s="116"/>
      <c r="B230" s="119"/>
      <c r="C230" s="155"/>
      <c r="D230" s="157"/>
      <c r="E230" s="250"/>
      <c r="F230" s="250"/>
      <c r="G230" s="338"/>
    </row>
    <row r="231" spans="1:7" s="117" customFormat="1" ht="12.75" customHeight="1" hidden="1">
      <c r="A231" s="116"/>
      <c r="B231" s="119"/>
      <c r="C231" s="155"/>
      <c r="D231" s="157"/>
      <c r="E231" s="263"/>
      <c r="F231" s="263"/>
      <c r="G231" s="333"/>
    </row>
    <row r="232" spans="1:7" s="117" customFormat="1" ht="12.75" customHeight="1" hidden="1">
      <c r="A232" s="116"/>
      <c r="B232" s="119"/>
      <c r="C232" s="155"/>
      <c r="D232" s="157"/>
      <c r="E232" s="263"/>
      <c r="F232" s="263"/>
      <c r="G232" s="333"/>
    </row>
    <row r="233" spans="1:7" s="117" customFormat="1" ht="18" customHeight="1" hidden="1">
      <c r="A233" s="116"/>
      <c r="B233" s="119"/>
      <c r="C233" s="155"/>
      <c r="D233" s="157"/>
      <c r="E233" s="250"/>
      <c r="F233" s="250"/>
      <c r="G233" s="338"/>
    </row>
    <row r="234" spans="1:7" s="117" customFormat="1" ht="15.75" customHeight="1" thickBot="1">
      <c r="A234" s="116"/>
      <c r="B234" s="119"/>
      <c r="C234" s="155"/>
      <c r="D234" s="157"/>
      <c r="E234" s="254"/>
      <c r="F234" s="254"/>
      <c r="G234" s="339"/>
    </row>
    <row r="235" spans="1:7" s="117" customFormat="1" ht="15.75">
      <c r="A235" s="134" t="s">
        <v>28</v>
      </c>
      <c r="B235" s="135" t="s">
        <v>29</v>
      </c>
      <c r="C235" s="134" t="s">
        <v>31</v>
      </c>
      <c r="D235" s="134" t="s">
        <v>32</v>
      </c>
      <c r="E235" s="256" t="s">
        <v>32</v>
      </c>
      <c r="F235" s="213" t="s">
        <v>8</v>
      </c>
      <c r="G235" s="334" t="s">
        <v>370</v>
      </c>
    </row>
    <row r="236" spans="1:7" s="117" customFormat="1" ht="15.75" customHeight="1" thickBot="1">
      <c r="A236" s="136"/>
      <c r="B236" s="137"/>
      <c r="C236" s="138"/>
      <c r="D236" s="139" t="s">
        <v>34</v>
      </c>
      <c r="E236" s="257" t="s">
        <v>35</v>
      </c>
      <c r="F236" s="215" t="s">
        <v>36</v>
      </c>
      <c r="G236" s="335" t="s">
        <v>371</v>
      </c>
    </row>
    <row r="237" spans="1:7" s="117" customFormat="1" ht="16.5" thickTop="1">
      <c r="A237" s="140">
        <v>60</v>
      </c>
      <c r="B237" s="141"/>
      <c r="C237" s="142" t="s">
        <v>226</v>
      </c>
      <c r="D237" s="75"/>
      <c r="E237" s="226"/>
      <c r="F237" s="226"/>
      <c r="G237" s="336"/>
    </row>
    <row r="238" spans="1:7" s="117" customFormat="1" ht="15.75">
      <c r="A238" s="88"/>
      <c r="B238" s="144"/>
      <c r="C238" s="88"/>
      <c r="D238" s="91"/>
      <c r="E238" s="232"/>
      <c r="F238" s="232"/>
      <c r="G238" s="330"/>
    </row>
    <row r="239" spans="1:7" s="117" customFormat="1" ht="15">
      <c r="A239" s="50"/>
      <c r="B239" s="145">
        <v>1014</v>
      </c>
      <c r="C239" s="50" t="s">
        <v>528</v>
      </c>
      <c r="D239" s="34">
        <v>650</v>
      </c>
      <c r="E239" s="217">
        <v>650</v>
      </c>
      <c r="F239" s="217">
        <v>417.6</v>
      </c>
      <c r="G239" s="330">
        <f aca="true" t="shared" si="6" ref="G239:G249">(F239/E239)*100</f>
        <v>64.24615384615386</v>
      </c>
    </row>
    <row r="240" spans="1:7" s="117" customFormat="1" ht="15" customHeight="1" hidden="1">
      <c r="A240" s="186"/>
      <c r="B240" s="187">
        <v>1031</v>
      </c>
      <c r="C240" s="186" t="s">
        <v>529</v>
      </c>
      <c r="D240" s="39"/>
      <c r="E240" s="218"/>
      <c r="F240" s="218"/>
      <c r="G240" s="330" t="e">
        <f t="shared" si="6"/>
        <v>#DIV/0!</v>
      </c>
    </row>
    <row r="241" spans="1:7" s="117" customFormat="1" ht="15">
      <c r="A241" s="50"/>
      <c r="B241" s="145">
        <v>1036</v>
      </c>
      <c r="C241" s="50" t="s">
        <v>530</v>
      </c>
      <c r="D241" s="34">
        <v>0</v>
      </c>
      <c r="E241" s="217">
        <v>100.7</v>
      </c>
      <c r="F241" s="217">
        <v>50.1</v>
      </c>
      <c r="G241" s="330">
        <f t="shared" si="6"/>
        <v>49.751737835153925</v>
      </c>
    </row>
    <row r="242" spans="1:7" s="117" customFormat="1" ht="15" customHeight="1">
      <c r="A242" s="186"/>
      <c r="B242" s="187">
        <v>1037</v>
      </c>
      <c r="C242" s="186" t="s">
        <v>531</v>
      </c>
      <c r="D242" s="39">
        <v>0</v>
      </c>
      <c r="E242" s="218">
        <v>71.9</v>
      </c>
      <c r="F242" s="218">
        <v>13.9</v>
      </c>
      <c r="G242" s="330">
        <f t="shared" si="6"/>
        <v>19.332406119610567</v>
      </c>
    </row>
    <row r="243" spans="1:7" s="117" customFormat="1" ht="15" hidden="1">
      <c r="A243" s="186"/>
      <c r="B243" s="187">
        <v>1039</v>
      </c>
      <c r="C243" s="186" t="s">
        <v>532</v>
      </c>
      <c r="D243" s="39">
        <v>0</v>
      </c>
      <c r="E243" s="218"/>
      <c r="F243" s="218"/>
      <c r="G243" s="330" t="e">
        <f t="shared" si="6"/>
        <v>#DIV/0!</v>
      </c>
    </row>
    <row r="244" spans="1:7" s="117" customFormat="1" ht="15">
      <c r="A244" s="186"/>
      <c r="B244" s="187">
        <v>1070</v>
      </c>
      <c r="C244" s="186" t="s">
        <v>533</v>
      </c>
      <c r="D244" s="39">
        <v>7</v>
      </c>
      <c r="E244" s="218">
        <v>7</v>
      </c>
      <c r="F244" s="218">
        <v>7</v>
      </c>
      <c r="G244" s="330">
        <f t="shared" si="6"/>
        <v>100</v>
      </c>
    </row>
    <row r="245" spans="1:7" s="117" customFormat="1" ht="15" hidden="1">
      <c r="A245" s="186"/>
      <c r="B245" s="187">
        <v>2331</v>
      </c>
      <c r="C245" s="186" t="s">
        <v>534</v>
      </c>
      <c r="D245" s="39"/>
      <c r="E245" s="218"/>
      <c r="F245" s="217"/>
      <c r="G245" s="330" t="e">
        <f t="shared" si="6"/>
        <v>#DIV/0!</v>
      </c>
    </row>
    <row r="246" spans="1:7" s="117" customFormat="1" ht="15">
      <c r="A246" s="186"/>
      <c r="B246" s="187">
        <v>3739</v>
      </c>
      <c r="C246" s="186" t="s">
        <v>535</v>
      </c>
      <c r="D246" s="34">
        <v>50</v>
      </c>
      <c r="E246" s="217">
        <v>50</v>
      </c>
      <c r="F246" s="217">
        <v>0</v>
      </c>
      <c r="G246" s="330">
        <f t="shared" si="6"/>
        <v>0</v>
      </c>
    </row>
    <row r="247" spans="1:7" s="117" customFormat="1" ht="15">
      <c r="A247" s="50"/>
      <c r="B247" s="145">
        <v>3749</v>
      </c>
      <c r="C247" s="50" t="s">
        <v>536</v>
      </c>
      <c r="D247" s="34">
        <v>100</v>
      </c>
      <c r="E247" s="217">
        <v>120</v>
      </c>
      <c r="F247" s="217">
        <v>30.9</v>
      </c>
      <c r="G247" s="330">
        <f t="shared" si="6"/>
        <v>25.75</v>
      </c>
    </row>
    <row r="248" spans="1:7" s="117" customFormat="1" ht="15" hidden="1">
      <c r="A248" s="50"/>
      <c r="B248" s="145">
        <v>5272</v>
      </c>
      <c r="C248" s="50" t="s">
        <v>537</v>
      </c>
      <c r="D248" s="34"/>
      <c r="E248" s="217"/>
      <c r="F248" s="217"/>
      <c r="G248" s="330" t="e">
        <f t="shared" si="6"/>
        <v>#DIV/0!</v>
      </c>
    </row>
    <row r="249" spans="1:7" s="117" customFormat="1" ht="15">
      <c r="A249" s="50"/>
      <c r="B249" s="145">
        <v>6171</v>
      </c>
      <c r="C249" s="50" t="s">
        <v>538</v>
      </c>
      <c r="D249" s="34">
        <v>10</v>
      </c>
      <c r="E249" s="217">
        <v>10</v>
      </c>
      <c r="F249" s="217">
        <v>0</v>
      </c>
      <c r="G249" s="330">
        <f t="shared" si="6"/>
        <v>0</v>
      </c>
    </row>
    <row r="250" spans="1:7" s="117" customFormat="1" ht="5.25" customHeight="1" thickBot="1">
      <c r="A250" s="147"/>
      <c r="B250" s="192"/>
      <c r="C250" s="147"/>
      <c r="D250" s="180"/>
      <c r="E250" s="270"/>
      <c r="F250" s="270"/>
      <c r="G250" s="340"/>
    </row>
    <row r="251" spans="1:7" s="117" customFormat="1" ht="18.75" customHeight="1" thickBot="1" thickTop="1">
      <c r="A251" s="151"/>
      <c r="B251" s="193"/>
      <c r="C251" s="194" t="s">
        <v>539</v>
      </c>
      <c r="D251" s="154">
        <f>SUM(D237:D250)</f>
        <v>817</v>
      </c>
      <c r="E251" s="261">
        <f>SUM(E238:E250)</f>
        <v>1009.6</v>
      </c>
      <c r="F251" s="261">
        <f>SUM(F237:F250)</f>
        <v>519.5</v>
      </c>
      <c r="G251" s="332">
        <f>(F251/E251)*100</f>
        <v>51.456022187004756</v>
      </c>
    </row>
    <row r="252" spans="1:7" s="117" customFormat="1" ht="12.75" customHeight="1">
      <c r="A252" s="116"/>
      <c r="B252" s="119"/>
      <c r="C252" s="155"/>
      <c r="D252" s="157"/>
      <c r="E252" s="263"/>
      <c r="F252" s="263"/>
      <c r="G252" s="333"/>
    </row>
    <row r="253" spans="1:7" s="117" customFormat="1" ht="12.75" customHeight="1" hidden="1">
      <c r="A253" s="116"/>
      <c r="B253" s="119"/>
      <c r="C253" s="155"/>
      <c r="D253" s="157"/>
      <c r="E253" s="263"/>
      <c r="F253" s="263"/>
      <c r="G253" s="333"/>
    </row>
    <row r="254" spans="1:7" s="117" customFormat="1" ht="12.75" customHeight="1" hidden="1">
      <c r="A254" s="116"/>
      <c r="B254" s="119"/>
      <c r="C254" s="155"/>
      <c r="D254" s="157"/>
      <c r="E254" s="263"/>
      <c r="F254" s="263"/>
      <c r="G254" s="333"/>
    </row>
    <row r="255" spans="1:7" s="117" customFormat="1" ht="12.75" customHeight="1" hidden="1">
      <c r="A255" s="116"/>
      <c r="B255" s="119"/>
      <c r="C255" s="155"/>
      <c r="D255" s="157"/>
      <c r="E255" s="263"/>
      <c r="F255" s="263"/>
      <c r="G255" s="333"/>
    </row>
    <row r="256" spans="2:7" s="117" customFormat="1" ht="12.75" customHeight="1" hidden="1">
      <c r="B256" s="158"/>
      <c r="E256" s="264"/>
      <c r="F256" s="264"/>
      <c r="G256" s="325"/>
    </row>
    <row r="257" spans="2:7" s="117" customFormat="1" ht="12.75" customHeight="1" hidden="1">
      <c r="B257" s="158"/>
      <c r="E257" s="264"/>
      <c r="F257" s="264"/>
      <c r="G257" s="325"/>
    </row>
    <row r="258" spans="2:7" s="117" customFormat="1" ht="12.75" customHeight="1" thickBot="1">
      <c r="B258" s="158"/>
      <c r="E258" s="264"/>
      <c r="F258" s="264"/>
      <c r="G258" s="325"/>
    </row>
    <row r="259" spans="1:7" s="117" customFormat="1" ht="15.75">
      <c r="A259" s="134" t="s">
        <v>28</v>
      </c>
      <c r="B259" s="135" t="s">
        <v>29</v>
      </c>
      <c r="C259" s="134" t="s">
        <v>31</v>
      </c>
      <c r="D259" s="134" t="s">
        <v>32</v>
      </c>
      <c r="E259" s="256" t="s">
        <v>32</v>
      </c>
      <c r="F259" s="213" t="s">
        <v>8</v>
      </c>
      <c r="G259" s="334" t="s">
        <v>370</v>
      </c>
    </row>
    <row r="260" spans="1:7" s="117" customFormat="1" ht="15.75" customHeight="1" thickBot="1">
      <c r="A260" s="136"/>
      <c r="B260" s="137"/>
      <c r="C260" s="138"/>
      <c r="D260" s="139" t="s">
        <v>34</v>
      </c>
      <c r="E260" s="257" t="s">
        <v>35</v>
      </c>
      <c r="F260" s="215" t="s">
        <v>36</v>
      </c>
      <c r="G260" s="335" t="s">
        <v>371</v>
      </c>
    </row>
    <row r="261" spans="1:7" s="117" customFormat="1" ht="16.5" thickTop="1">
      <c r="A261" s="140">
        <v>80</v>
      </c>
      <c r="B261" s="140"/>
      <c r="C261" s="142" t="s">
        <v>241</v>
      </c>
      <c r="D261" s="75"/>
      <c r="E261" s="226"/>
      <c r="F261" s="226"/>
      <c r="G261" s="336"/>
    </row>
    <row r="262" spans="1:7" s="117" customFormat="1" ht="15.75">
      <c r="A262" s="88"/>
      <c r="B262" s="179"/>
      <c r="C262" s="88"/>
      <c r="D262" s="91"/>
      <c r="E262" s="232"/>
      <c r="F262" s="232"/>
      <c r="G262" s="330"/>
    </row>
    <row r="263" spans="1:7" s="117" customFormat="1" ht="15">
      <c r="A263" s="50"/>
      <c r="B263" s="167">
        <v>2219</v>
      </c>
      <c r="C263" s="50" t="s">
        <v>540</v>
      </c>
      <c r="D263" s="94">
        <v>400</v>
      </c>
      <c r="E263" s="217">
        <v>734</v>
      </c>
      <c r="F263" s="217">
        <v>540.3</v>
      </c>
      <c r="G263" s="330">
        <f aca="true" t="shared" si="7" ref="G263:G271">(F263/E263)*100</f>
        <v>73.61035422343323</v>
      </c>
    </row>
    <row r="264" spans="1:82" s="116" customFormat="1" ht="15">
      <c r="A264" s="50"/>
      <c r="B264" s="167">
        <v>2221</v>
      </c>
      <c r="C264" s="50" t="s">
        <v>541</v>
      </c>
      <c r="D264" s="94">
        <v>19280</v>
      </c>
      <c r="E264" s="217">
        <v>19519</v>
      </c>
      <c r="F264" s="217">
        <v>19365.3</v>
      </c>
      <c r="G264" s="330">
        <f t="shared" si="7"/>
        <v>99.21256211896102</v>
      </c>
      <c r="H264" s="117"/>
      <c r="I264" s="117"/>
      <c r="J264" s="117"/>
      <c r="K264" s="117"/>
      <c r="L264" s="117"/>
      <c r="M264" s="117"/>
      <c r="N264" s="117"/>
      <c r="O264" s="117"/>
      <c r="P264" s="117"/>
      <c r="Q264" s="117"/>
      <c r="R264" s="117"/>
      <c r="S264" s="117"/>
      <c r="T264" s="117"/>
      <c r="U264" s="117"/>
      <c r="V264" s="117"/>
      <c r="W264" s="117"/>
      <c r="X264" s="117"/>
      <c r="Y264" s="117"/>
      <c r="Z264" s="117"/>
      <c r="AA264" s="117"/>
      <c r="AB264" s="117"/>
      <c r="AC264" s="117"/>
      <c r="AD264" s="117"/>
      <c r="AE264" s="117"/>
      <c r="AF264" s="117"/>
      <c r="AG264" s="117"/>
      <c r="AH264" s="117"/>
      <c r="AI264" s="117"/>
      <c r="AJ264" s="117"/>
      <c r="AK264" s="117"/>
      <c r="AL264" s="117"/>
      <c r="AM264" s="117"/>
      <c r="AN264" s="117"/>
      <c r="AO264" s="117"/>
      <c r="AP264" s="117"/>
      <c r="AQ264" s="117"/>
      <c r="AR264" s="117"/>
      <c r="AS264" s="117"/>
      <c r="AT264" s="117"/>
      <c r="AU264" s="117"/>
      <c r="AV264" s="117"/>
      <c r="AW264" s="117"/>
      <c r="AX264" s="117"/>
      <c r="AY264" s="117"/>
      <c r="AZ264" s="117"/>
      <c r="BA264" s="117"/>
      <c r="BB264" s="117"/>
      <c r="BC264" s="117"/>
      <c r="BD264" s="117"/>
      <c r="BE264" s="117"/>
      <c r="BF264" s="117"/>
      <c r="BG264" s="117"/>
      <c r="BH264" s="117"/>
      <c r="BI264" s="117"/>
      <c r="BJ264" s="117"/>
      <c r="BK264" s="117"/>
      <c r="BL264" s="117"/>
      <c r="BM264" s="117"/>
      <c r="BN264" s="117"/>
      <c r="BO264" s="117"/>
      <c r="BP264" s="117"/>
      <c r="BQ264" s="117"/>
      <c r="BR264" s="117"/>
      <c r="BS264" s="117"/>
      <c r="BT264" s="117"/>
      <c r="BU264" s="117"/>
      <c r="BV264" s="117"/>
      <c r="BW264" s="117"/>
      <c r="BX264" s="117"/>
      <c r="BY264" s="117"/>
      <c r="BZ264" s="117"/>
      <c r="CA264" s="117"/>
      <c r="CB264" s="117"/>
      <c r="CC264" s="117"/>
      <c r="CD264" s="117"/>
    </row>
    <row r="265" spans="1:82" s="116" customFormat="1" ht="15">
      <c r="A265" s="50"/>
      <c r="B265" s="167">
        <v>2229</v>
      </c>
      <c r="C265" s="50" t="s">
        <v>542</v>
      </c>
      <c r="D265" s="94">
        <v>0</v>
      </c>
      <c r="E265" s="217">
        <v>47</v>
      </c>
      <c r="F265" s="217">
        <v>46.8</v>
      </c>
      <c r="G265" s="330">
        <f t="shared" si="7"/>
        <v>99.57446808510639</v>
      </c>
      <c r="H265" s="117"/>
      <c r="I265" s="117"/>
      <c r="J265" s="117"/>
      <c r="K265" s="117"/>
      <c r="L265" s="117"/>
      <c r="M265" s="117"/>
      <c r="N265" s="117"/>
      <c r="O265" s="117"/>
      <c r="P265" s="117"/>
      <c r="Q265" s="117"/>
      <c r="R265" s="117"/>
      <c r="S265" s="117"/>
      <c r="T265" s="117"/>
      <c r="U265" s="117"/>
      <c r="V265" s="117"/>
      <c r="W265" s="117"/>
      <c r="X265" s="117"/>
      <c r="Y265" s="117"/>
      <c r="Z265" s="117"/>
      <c r="AA265" s="117"/>
      <c r="AB265" s="117"/>
      <c r="AC265" s="117"/>
      <c r="AD265" s="117"/>
      <c r="AE265" s="117"/>
      <c r="AF265" s="117"/>
      <c r="AG265" s="117"/>
      <c r="AH265" s="117"/>
      <c r="AI265" s="117"/>
      <c r="AJ265" s="117"/>
      <c r="AK265" s="117"/>
      <c r="AL265" s="117"/>
      <c r="AM265" s="117"/>
      <c r="AN265" s="117"/>
      <c r="AO265" s="117"/>
      <c r="AP265" s="117"/>
      <c r="AQ265" s="117"/>
      <c r="AR265" s="117"/>
      <c r="AS265" s="117"/>
      <c r="AT265" s="117"/>
      <c r="AU265" s="117"/>
      <c r="AV265" s="117"/>
      <c r="AW265" s="117"/>
      <c r="AX265" s="117"/>
      <c r="AY265" s="117"/>
      <c r="AZ265" s="117"/>
      <c r="BA265" s="117"/>
      <c r="BB265" s="117"/>
      <c r="BC265" s="117"/>
      <c r="BD265" s="117"/>
      <c r="BE265" s="117"/>
      <c r="BF265" s="117"/>
      <c r="BG265" s="117"/>
      <c r="BH265" s="117"/>
      <c r="BI265" s="117"/>
      <c r="BJ265" s="117"/>
      <c r="BK265" s="117"/>
      <c r="BL265" s="117"/>
      <c r="BM265" s="117"/>
      <c r="BN265" s="117"/>
      <c r="BO265" s="117"/>
      <c r="BP265" s="117"/>
      <c r="BQ265" s="117"/>
      <c r="BR265" s="117"/>
      <c r="BS265" s="117"/>
      <c r="BT265" s="117"/>
      <c r="BU265" s="117"/>
      <c r="BV265" s="117"/>
      <c r="BW265" s="117"/>
      <c r="BX265" s="117"/>
      <c r="BY265" s="117"/>
      <c r="BZ265" s="117"/>
      <c r="CA265" s="117"/>
      <c r="CB265" s="117"/>
      <c r="CC265" s="117"/>
      <c r="CD265" s="117"/>
    </row>
    <row r="266" spans="1:82" s="116" customFormat="1" ht="15" hidden="1">
      <c r="A266" s="50"/>
      <c r="B266" s="167">
        <v>2232</v>
      </c>
      <c r="C266" s="50" t="s">
        <v>543</v>
      </c>
      <c r="D266" s="34">
        <v>0</v>
      </c>
      <c r="E266" s="217"/>
      <c r="F266" s="217"/>
      <c r="G266" s="330" t="e">
        <f t="shared" si="7"/>
        <v>#DIV/0!</v>
      </c>
      <c r="H266" s="117"/>
      <c r="I266" s="117"/>
      <c r="J266" s="117"/>
      <c r="K266" s="117"/>
      <c r="L266" s="117"/>
      <c r="M266" s="117"/>
      <c r="N266" s="117"/>
      <c r="O266" s="117"/>
      <c r="P266" s="117"/>
      <c r="Q266" s="117"/>
      <c r="R266" s="117"/>
      <c r="S266" s="117"/>
      <c r="T266" s="117"/>
      <c r="U266" s="117"/>
      <c r="V266" s="117"/>
      <c r="W266" s="117"/>
      <c r="X266" s="117"/>
      <c r="Y266" s="117"/>
      <c r="Z266" s="117"/>
      <c r="AA266" s="117"/>
      <c r="AB266" s="117"/>
      <c r="AC266" s="117"/>
      <c r="AD266" s="117"/>
      <c r="AE266" s="117"/>
      <c r="AF266" s="117"/>
      <c r="AG266" s="117"/>
      <c r="AH266" s="117"/>
      <c r="AI266" s="117"/>
      <c r="AJ266" s="117"/>
      <c r="AK266" s="117"/>
      <c r="AL266" s="117"/>
      <c r="AM266" s="117"/>
      <c r="AN266" s="117"/>
      <c r="AO266" s="117"/>
      <c r="AP266" s="117"/>
      <c r="AQ266" s="117"/>
      <c r="AR266" s="117"/>
      <c r="AS266" s="117"/>
      <c r="AT266" s="117"/>
      <c r="AU266" s="117"/>
      <c r="AV266" s="117"/>
      <c r="AW266" s="117"/>
      <c r="AX266" s="117"/>
      <c r="AY266" s="117"/>
      <c r="AZ266" s="117"/>
      <c r="BA266" s="117"/>
      <c r="BB266" s="117"/>
      <c r="BC266" s="117"/>
      <c r="BD266" s="117"/>
      <c r="BE266" s="117"/>
      <c r="BF266" s="117"/>
      <c r="BG266" s="117"/>
      <c r="BH266" s="117"/>
      <c r="BI266" s="117"/>
      <c r="BJ266" s="117"/>
      <c r="BK266" s="117"/>
      <c r="BL266" s="117"/>
      <c r="BM266" s="117"/>
      <c r="BN266" s="117"/>
      <c r="BO266" s="117"/>
      <c r="BP266" s="117"/>
      <c r="BQ266" s="117"/>
      <c r="BR266" s="117"/>
      <c r="BS266" s="117"/>
      <c r="BT266" s="117"/>
      <c r="BU266" s="117"/>
      <c r="BV266" s="117"/>
      <c r="BW266" s="117"/>
      <c r="BX266" s="117"/>
      <c r="BY266" s="117"/>
      <c r="BZ266" s="117"/>
      <c r="CA266" s="117"/>
      <c r="CB266" s="117"/>
      <c r="CC266" s="117"/>
      <c r="CD266" s="117"/>
    </row>
    <row r="267" spans="1:82" s="116" customFormat="1" ht="15">
      <c r="A267" s="50"/>
      <c r="B267" s="167">
        <v>2299</v>
      </c>
      <c r="C267" s="50" t="s">
        <v>542</v>
      </c>
      <c r="D267" s="34">
        <v>0</v>
      </c>
      <c r="E267" s="217">
        <v>17</v>
      </c>
      <c r="F267" s="217">
        <v>16.5</v>
      </c>
      <c r="G267" s="330">
        <f t="shared" si="7"/>
        <v>97.05882352941177</v>
      </c>
      <c r="H267" s="117"/>
      <c r="I267" s="117"/>
      <c r="J267" s="117"/>
      <c r="K267" s="117"/>
      <c r="L267" s="117"/>
      <c r="M267" s="117"/>
      <c r="N267" s="117"/>
      <c r="O267" s="117"/>
      <c r="P267" s="117"/>
      <c r="Q267" s="117"/>
      <c r="R267" s="117"/>
      <c r="S267" s="117"/>
      <c r="T267" s="117"/>
      <c r="U267" s="117"/>
      <c r="V267" s="117"/>
      <c r="W267" s="117"/>
      <c r="X267" s="117"/>
      <c r="Y267" s="117"/>
      <c r="Z267" s="117"/>
      <c r="AA267" s="117"/>
      <c r="AB267" s="117"/>
      <c r="AC267" s="117"/>
      <c r="AD267" s="117"/>
      <c r="AE267" s="117"/>
      <c r="AF267" s="117"/>
      <c r="AG267" s="117"/>
      <c r="AH267" s="117"/>
      <c r="AI267" s="117"/>
      <c r="AJ267" s="117"/>
      <c r="AK267" s="117"/>
      <c r="AL267" s="117"/>
      <c r="AM267" s="117"/>
      <c r="AN267" s="117"/>
      <c r="AO267" s="117"/>
      <c r="AP267" s="117"/>
      <c r="AQ267" s="117"/>
      <c r="AR267" s="117"/>
      <c r="AS267" s="117"/>
      <c r="AT267" s="117"/>
      <c r="AU267" s="117"/>
      <c r="AV267" s="117"/>
      <c r="AW267" s="117"/>
      <c r="AX267" s="117"/>
      <c r="AY267" s="117"/>
      <c r="AZ267" s="117"/>
      <c r="BA267" s="117"/>
      <c r="BB267" s="117"/>
      <c r="BC267" s="117"/>
      <c r="BD267" s="117"/>
      <c r="BE267" s="117"/>
      <c r="BF267" s="117"/>
      <c r="BG267" s="117"/>
      <c r="BH267" s="117"/>
      <c r="BI267" s="117"/>
      <c r="BJ267" s="117"/>
      <c r="BK267" s="117"/>
      <c r="BL267" s="117"/>
      <c r="BM267" s="117"/>
      <c r="BN267" s="117"/>
      <c r="BO267" s="117"/>
      <c r="BP267" s="117"/>
      <c r="BQ267" s="117"/>
      <c r="BR267" s="117"/>
      <c r="BS267" s="117"/>
      <c r="BT267" s="117"/>
      <c r="BU267" s="117"/>
      <c r="BV267" s="117"/>
      <c r="BW267" s="117"/>
      <c r="BX267" s="117"/>
      <c r="BY267" s="117"/>
      <c r="BZ267" s="117"/>
      <c r="CA267" s="117"/>
      <c r="CB267" s="117"/>
      <c r="CC267" s="117"/>
      <c r="CD267" s="117"/>
    </row>
    <row r="268" spans="1:82" s="116" customFormat="1" ht="15">
      <c r="A268" s="186"/>
      <c r="B268" s="195">
        <v>3399</v>
      </c>
      <c r="C268" s="186" t="s">
        <v>544</v>
      </c>
      <c r="D268" s="91">
        <v>0</v>
      </c>
      <c r="E268" s="232">
        <v>70</v>
      </c>
      <c r="F268" s="232">
        <v>43.8</v>
      </c>
      <c r="G268" s="330">
        <f t="shared" si="7"/>
        <v>62.57142857142857</v>
      </c>
      <c r="H268" s="117"/>
      <c r="I268" s="117"/>
      <c r="J268" s="117"/>
      <c r="K268" s="117"/>
      <c r="L268" s="117"/>
      <c r="M268" s="117"/>
      <c r="N268" s="117"/>
      <c r="O268" s="117"/>
      <c r="P268" s="117"/>
      <c r="Q268" s="117"/>
      <c r="R268" s="117"/>
      <c r="S268" s="117"/>
      <c r="T268" s="117"/>
      <c r="U268" s="117"/>
      <c r="V268" s="117"/>
      <c r="W268" s="117"/>
      <c r="X268" s="117"/>
      <c r="Y268" s="117"/>
      <c r="Z268" s="117"/>
      <c r="AA268" s="117"/>
      <c r="AB268" s="117"/>
      <c r="AC268" s="117"/>
      <c r="AD268" s="117"/>
      <c r="AE268" s="117"/>
      <c r="AF268" s="117"/>
      <c r="AG268" s="117"/>
      <c r="AH268" s="117"/>
      <c r="AI268" s="117"/>
      <c r="AJ268" s="117"/>
      <c r="AK268" s="117"/>
      <c r="AL268" s="117"/>
      <c r="AM268" s="117"/>
      <c r="AN268" s="117"/>
      <c r="AO268" s="117"/>
      <c r="AP268" s="117"/>
      <c r="AQ268" s="117"/>
      <c r="AR268" s="117"/>
      <c r="AS268" s="117"/>
      <c r="AT268" s="117"/>
      <c r="AU268" s="117"/>
      <c r="AV268" s="117"/>
      <c r="AW268" s="117"/>
      <c r="AX268" s="117"/>
      <c r="AY268" s="117"/>
      <c r="AZ268" s="117"/>
      <c r="BA268" s="117"/>
      <c r="BB268" s="117"/>
      <c r="BC268" s="117"/>
      <c r="BD268" s="117"/>
      <c r="BE268" s="117"/>
      <c r="BF268" s="117"/>
      <c r="BG268" s="117"/>
      <c r="BH268" s="117"/>
      <c r="BI268" s="117"/>
      <c r="BJ268" s="117"/>
      <c r="BK268" s="117"/>
      <c r="BL268" s="117"/>
      <c r="BM268" s="117"/>
      <c r="BN268" s="117"/>
      <c r="BO268" s="117"/>
      <c r="BP268" s="117"/>
      <c r="BQ268" s="117"/>
      <c r="BR268" s="117"/>
      <c r="BS268" s="117"/>
      <c r="BT268" s="117"/>
      <c r="BU268" s="117"/>
      <c r="BV268" s="117"/>
      <c r="BW268" s="117"/>
      <c r="BX268" s="117"/>
      <c r="BY268" s="117"/>
      <c r="BZ268" s="117"/>
      <c r="CA268" s="117"/>
      <c r="CB268" s="117"/>
      <c r="CC268" s="117"/>
      <c r="CD268" s="117"/>
    </row>
    <row r="269" spans="1:82" s="116" customFormat="1" ht="15">
      <c r="A269" s="186"/>
      <c r="B269" s="195">
        <v>6171</v>
      </c>
      <c r="C269" s="186" t="s">
        <v>545</v>
      </c>
      <c r="D269" s="91">
        <v>0</v>
      </c>
      <c r="E269" s="232">
        <v>1</v>
      </c>
      <c r="F269" s="232">
        <v>1</v>
      </c>
      <c r="G269" s="330">
        <f t="shared" si="7"/>
        <v>100</v>
      </c>
      <c r="H269" s="117"/>
      <c r="I269" s="117"/>
      <c r="J269" s="117"/>
      <c r="K269" s="117"/>
      <c r="L269" s="117"/>
      <c r="M269" s="117"/>
      <c r="N269" s="117"/>
      <c r="O269" s="117"/>
      <c r="P269" s="117"/>
      <c r="Q269" s="117"/>
      <c r="R269" s="117"/>
      <c r="S269" s="117"/>
      <c r="T269" s="117"/>
      <c r="U269" s="117"/>
      <c r="V269" s="117"/>
      <c r="W269" s="117"/>
      <c r="X269" s="117"/>
      <c r="Y269" s="117"/>
      <c r="Z269" s="117"/>
      <c r="AA269" s="117"/>
      <c r="AB269" s="117"/>
      <c r="AC269" s="117"/>
      <c r="AD269" s="117"/>
      <c r="AE269" s="117"/>
      <c r="AF269" s="117"/>
      <c r="AG269" s="117"/>
      <c r="AH269" s="117"/>
      <c r="AI269" s="117"/>
      <c r="AJ269" s="117"/>
      <c r="AK269" s="117"/>
      <c r="AL269" s="117"/>
      <c r="AM269" s="117"/>
      <c r="AN269" s="117"/>
      <c r="AO269" s="117"/>
      <c r="AP269" s="117"/>
      <c r="AQ269" s="117"/>
      <c r="AR269" s="117"/>
      <c r="AS269" s="117"/>
      <c r="AT269" s="117"/>
      <c r="AU269" s="117"/>
      <c r="AV269" s="117"/>
      <c r="AW269" s="117"/>
      <c r="AX269" s="117"/>
      <c r="AY269" s="117"/>
      <c r="AZ269" s="117"/>
      <c r="BA269" s="117"/>
      <c r="BB269" s="117"/>
      <c r="BC269" s="117"/>
      <c r="BD269" s="117"/>
      <c r="BE269" s="117"/>
      <c r="BF269" s="117"/>
      <c r="BG269" s="117"/>
      <c r="BH269" s="117"/>
      <c r="BI269" s="117"/>
      <c r="BJ269" s="117"/>
      <c r="BK269" s="117"/>
      <c r="BL269" s="117"/>
      <c r="BM269" s="117"/>
      <c r="BN269" s="117"/>
      <c r="BO269" s="117"/>
      <c r="BP269" s="117"/>
      <c r="BQ269" s="117"/>
      <c r="BR269" s="117"/>
      <c r="BS269" s="117"/>
      <c r="BT269" s="117"/>
      <c r="BU269" s="117"/>
      <c r="BV269" s="117"/>
      <c r="BW269" s="117"/>
      <c r="BX269" s="117"/>
      <c r="BY269" s="117"/>
      <c r="BZ269" s="117"/>
      <c r="CA269" s="117"/>
      <c r="CB269" s="117"/>
      <c r="CC269" s="117"/>
      <c r="CD269" s="117"/>
    </row>
    <row r="270" spans="1:82" s="116" customFormat="1" ht="15">
      <c r="A270" s="186"/>
      <c r="B270" s="195">
        <v>6402</v>
      </c>
      <c r="C270" s="186" t="s">
        <v>546</v>
      </c>
      <c r="D270" s="91">
        <v>0</v>
      </c>
      <c r="E270" s="232">
        <v>55</v>
      </c>
      <c r="F270" s="232">
        <v>54.1</v>
      </c>
      <c r="G270" s="330">
        <f t="shared" si="7"/>
        <v>98.36363636363636</v>
      </c>
      <c r="H270" s="117"/>
      <c r="I270" s="117"/>
      <c r="J270" s="117"/>
      <c r="K270" s="117"/>
      <c r="L270" s="117"/>
      <c r="M270" s="117"/>
      <c r="N270" s="117"/>
      <c r="O270" s="117"/>
      <c r="P270" s="117"/>
      <c r="Q270" s="117"/>
      <c r="R270" s="117"/>
      <c r="S270" s="117"/>
      <c r="T270" s="117"/>
      <c r="U270" s="117"/>
      <c r="V270" s="117"/>
      <c r="W270" s="117"/>
      <c r="X270" s="117"/>
      <c r="Y270" s="117"/>
      <c r="Z270" s="117"/>
      <c r="AA270" s="117"/>
      <c r="AB270" s="117"/>
      <c r="AC270" s="117"/>
      <c r="AD270" s="117"/>
      <c r="AE270" s="117"/>
      <c r="AF270" s="117"/>
      <c r="AG270" s="117"/>
      <c r="AH270" s="117"/>
      <c r="AI270" s="117"/>
      <c r="AJ270" s="117"/>
      <c r="AK270" s="117"/>
      <c r="AL270" s="117"/>
      <c r="AM270" s="117"/>
      <c r="AN270" s="117"/>
      <c r="AO270" s="117"/>
      <c r="AP270" s="117"/>
      <c r="AQ270" s="117"/>
      <c r="AR270" s="117"/>
      <c r="AS270" s="117"/>
      <c r="AT270" s="117"/>
      <c r="AU270" s="117"/>
      <c r="AV270" s="117"/>
      <c r="AW270" s="117"/>
      <c r="AX270" s="117"/>
      <c r="AY270" s="117"/>
      <c r="AZ270" s="117"/>
      <c r="BA270" s="117"/>
      <c r="BB270" s="117"/>
      <c r="BC270" s="117"/>
      <c r="BD270" s="117"/>
      <c r="BE270" s="117"/>
      <c r="BF270" s="117"/>
      <c r="BG270" s="117"/>
      <c r="BH270" s="117"/>
      <c r="BI270" s="117"/>
      <c r="BJ270" s="117"/>
      <c r="BK270" s="117"/>
      <c r="BL270" s="117"/>
      <c r="BM270" s="117"/>
      <c r="BN270" s="117"/>
      <c r="BO270" s="117"/>
      <c r="BP270" s="117"/>
      <c r="BQ270" s="117"/>
      <c r="BR270" s="117"/>
      <c r="BS270" s="117"/>
      <c r="BT270" s="117"/>
      <c r="BU270" s="117"/>
      <c r="BV270" s="117"/>
      <c r="BW270" s="117"/>
      <c r="BX270" s="117"/>
      <c r="BY270" s="117"/>
      <c r="BZ270" s="117"/>
      <c r="CA270" s="117"/>
      <c r="CB270" s="117"/>
      <c r="CC270" s="117"/>
      <c r="CD270" s="117"/>
    </row>
    <row r="271" spans="1:82" s="116" customFormat="1" ht="15" hidden="1">
      <c r="A271" s="186"/>
      <c r="B271" s="195">
        <v>6409</v>
      </c>
      <c r="C271" s="186" t="s">
        <v>547</v>
      </c>
      <c r="D271" s="91">
        <v>0</v>
      </c>
      <c r="E271" s="232"/>
      <c r="F271" s="232"/>
      <c r="G271" s="330" t="e">
        <f t="shared" si="7"/>
        <v>#DIV/0!</v>
      </c>
      <c r="H271" s="117"/>
      <c r="I271" s="117"/>
      <c r="J271" s="117"/>
      <c r="K271" s="117"/>
      <c r="L271" s="117"/>
      <c r="M271" s="117"/>
      <c r="N271" s="117"/>
      <c r="O271" s="117"/>
      <c r="P271" s="117"/>
      <c r="Q271" s="117"/>
      <c r="R271" s="117"/>
      <c r="S271" s="117"/>
      <c r="T271" s="117"/>
      <c r="U271" s="117"/>
      <c r="V271" s="117"/>
      <c r="W271" s="117"/>
      <c r="X271" s="117"/>
      <c r="Y271" s="117"/>
      <c r="Z271" s="117"/>
      <c r="AA271" s="117"/>
      <c r="AB271" s="117"/>
      <c r="AC271" s="117"/>
      <c r="AD271" s="117"/>
      <c r="AE271" s="117"/>
      <c r="AF271" s="117"/>
      <c r="AG271" s="117"/>
      <c r="AH271" s="117"/>
      <c r="AI271" s="117"/>
      <c r="AJ271" s="117"/>
      <c r="AK271" s="117"/>
      <c r="AL271" s="117"/>
      <c r="AM271" s="117"/>
      <c r="AN271" s="117"/>
      <c r="AO271" s="117"/>
      <c r="AP271" s="117"/>
      <c r="AQ271" s="117"/>
      <c r="AR271" s="117"/>
      <c r="AS271" s="117"/>
      <c r="AT271" s="117"/>
      <c r="AU271" s="117"/>
      <c r="AV271" s="117"/>
      <c r="AW271" s="117"/>
      <c r="AX271" s="117"/>
      <c r="AY271" s="117"/>
      <c r="AZ271" s="117"/>
      <c r="BA271" s="117"/>
      <c r="BB271" s="117"/>
      <c r="BC271" s="117"/>
      <c r="BD271" s="117"/>
      <c r="BE271" s="117"/>
      <c r="BF271" s="117"/>
      <c r="BG271" s="117"/>
      <c r="BH271" s="117"/>
      <c r="BI271" s="117"/>
      <c r="BJ271" s="117"/>
      <c r="BK271" s="117"/>
      <c r="BL271" s="117"/>
      <c r="BM271" s="117"/>
      <c r="BN271" s="117"/>
      <c r="BO271" s="117"/>
      <c r="BP271" s="117"/>
      <c r="BQ271" s="117"/>
      <c r="BR271" s="117"/>
      <c r="BS271" s="117"/>
      <c r="BT271" s="117"/>
      <c r="BU271" s="117"/>
      <c r="BV271" s="117"/>
      <c r="BW271" s="117"/>
      <c r="BX271" s="117"/>
      <c r="BY271" s="117"/>
      <c r="BZ271" s="117"/>
      <c r="CA271" s="117"/>
      <c r="CB271" s="117"/>
      <c r="CC271" s="117"/>
      <c r="CD271" s="117"/>
    </row>
    <row r="272" spans="1:82" s="116" customFormat="1" ht="15.75" thickBot="1">
      <c r="A272" s="183"/>
      <c r="B272" s="182"/>
      <c r="C272" s="183"/>
      <c r="D272" s="150"/>
      <c r="E272" s="260"/>
      <c r="F272" s="260"/>
      <c r="G272" s="331"/>
      <c r="H272" s="117"/>
      <c r="I272" s="117"/>
      <c r="J272" s="117"/>
      <c r="K272" s="117"/>
      <c r="L272" s="117"/>
      <c r="M272" s="117"/>
      <c r="N272" s="117"/>
      <c r="O272" s="117"/>
      <c r="P272" s="117"/>
      <c r="Q272" s="117"/>
      <c r="R272" s="117"/>
      <c r="S272" s="117"/>
      <c r="T272" s="117"/>
      <c r="U272" s="117"/>
      <c r="V272" s="117"/>
      <c r="W272" s="117"/>
      <c r="X272" s="117"/>
      <c r="Y272" s="117"/>
      <c r="Z272" s="117"/>
      <c r="AA272" s="117"/>
      <c r="AB272" s="117"/>
      <c r="AC272" s="117"/>
      <c r="AD272" s="117"/>
      <c r="AE272" s="117"/>
      <c r="AF272" s="117"/>
      <c r="AG272" s="117"/>
      <c r="AH272" s="117"/>
      <c r="AI272" s="117"/>
      <c r="AJ272" s="117"/>
      <c r="AK272" s="117"/>
      <c r="AL272" s="117"/>
      <c r="AM272" s="117"/>
      <c r="AN272" s="117"/>
      <c r="AO272" s="117"/>
      <c r="AP272" s="117"/>
      <c r="AQ272" s="117"/>
      <c r="AR272" s="117"/>
      <c r="AS272" s="117"/>
      <c r="AT272" s="117"/>
      <c r="AU272" s="117"/>
      <c r="AV272" s="117"/>
      <c r="AW272" s="117"/>
      <c r="AX272" s="117"/>
      <c r="AY272" s="117"/>
      <c r="AZ272" s="117"/>
      <c r="BA272" s="117"/>
      <c r="BB272" s="117"/>
      <c r="BC272" s="117"/>
      <c r="BD272" s="117"/>
      <c r="BE272" s="117"/>
      <c r="BF272" s="117"/>
      <c r="BG272" s="117"/>
      <c r="BH272" s="117"/>
      <c r="BI272" s="117"/>
      <c r="BJ272" s="117"/>
      <c r="BK272" s="117"/>
      <c r="BL272" s="117"/>
      <c r="BM272" s="117"/>
      <c r="BN272" s="117"/>
      <c r="BO272" s="117"/>
      <c r="BP272" s="117"/>
      <c r="BQ272" s="117"/>
      <c r="BR272" s="117"/>
      <c r="BS272" s="117"/>
      <c r="BT272" s="117"/>
      <c r="BU272" s="117"/>
      <c r="BV272" s="117"/>
      <c r="BW272" s="117"/>
      <c r="BX272" s="117"/>
      <c r="BY272" s="117"/>
      <c r="BZ272" s="117"/>
      <c r="CA272" s="117"/>
      <c r="CB272" s="117"/>
      <c r="CC272" s="117"/>
      <c r="CD272" s="117"/>
    </row>
    <row r="273" spans="1:82" s="116" customFormat="1" ht="18.75" customHeight="1" thickBot="1" thickTop="1">
      <c r="A273" s="151"/>
      <c r="B273" s="196"/>
      <c r="C273" s="194" t="s">
        <v>548</v>
      </c>
      <c r="D273" s="154">
        <f>SUM(D263:D271)</f>
        <v>19680</v>
      </c>
      <c r="E273" s="261">
        <f>SUM(E263:E271)</f>
        <v>20443</v>
      </c>
      <c r="F273" s="261">
        <f>SUM(F263:F271)</f>
        <v>20067.799999999996</v>
      </c>
      <c r="G273" s="332">
        <f>(F273/E273)*100</f>
        <v>98.16465293743578</v>
      </c>
      <c r="H273" s="117"/>
      <c r="I273" s="117"/>
      <c r="J273" s="117"/>
      <c r="K273" s="117"/>
      <c r="L273" s="117"/>
      <c r="M273" s="117"/>
      <c r="N273" s="117"/>
      <c r="O273" s="117"/>
      <c r="P273" s="117"/>
      <c r="Q273" s="117"/>
      <c r="R273" s="117"/>
      <c r="S273" s="117"/>
      <c r="T273" s="117"/>
      <c r="U273" s="117"/>
      <c r="V273" s="117"/>
      <c r="W273" s="117"/>
      <c r="X273" s="117"/>
      <c r="Y273" s="117"/>
      <c r="Z273" s="117"/>
      <c r="AA273" s="117"/>
      <c r="AB273" s="117"/>
      <c r="AC273" s="117"/>
      <c r="AD273" s="117"/>
      <c r="AE273" s="117"/>
      <c r="AF273" s="117"/>
      <c r="AG273" s="117"/>
      <c r="AH273" s="117"/>
      <c r="AI273" s="117"/>
      <c r="AJ273" s="117"/>
      <c r="AK273" s="117"/>
      <c r="AL273" s="117"/>
      <c r="AM273" s="117"/>
      <c r="AN273" s="117"/>
      <c r="AO273" s="117"/>
      <c r="AP273" s="117"/>
      <c r="AQ273" s="117"/>
      <c r="AR273" s="117"/>
      <c r="AS273" s="117"/>
      <c r="AT273" s="117"/>
      <c r="AU273" s="117"/>
      <c r="AV273" s="117"/>
      <c r="AW273" s="117"/>
      <c r="AX273" s="117"/>
      <c r="AY273" s="117"/>
      <c r="AZ273" s="117"/>
      <c r="BA273" s="117"/>
      <c r="BB273" s="117"/>
      <c r="BC273" s="117"/>
      <c r="BD273" s="117"/>
      <c r="BE273" s="117"/>
      <c r="BF273" s="117"/>
      <c r="BG273" s="117"/>
      <c r="BH273" s="117"/>
      <c r="BI273" s="117"/>
      <c r="BJ273" s="117"/>
      <c r="BK273" s="117"/>
      <c r="BL273" s="117"/>
      <c r="BM273" s="117"/>
      <c r="BN273" s="117"/>
      <c r="BO273" s="117"/>
      <c r="BP273" s="117"/>
      <c r="BQ273" s="117"/>
      <c r="BR273" s="117"/>
      <c r="BS273" s="117"/>
      <c r="BT273" s="117"/>
      <c r="BU273" s="117"/>
      <c r="BV273" s="117"/>
      <c r="BW273" s="117"/>
      <c r="BX273" s="117"/>
      <c r="BY273" s="117"/>
      <c r="BZ273" s="117"/>
      <c r="CA273" s="117"/>
      <c r="CB273" s="117"/>
      <c r="CC273" s="117"/>
      <c r="CD273" s="117"/>
    </row>
    <row r="274" spans="2:82" s="116" customFormat="1" ht="15.75" customHeight="1">
      <c r="B274" s="119"/>
      <c r="C274" s="155"/>
      <c r="D274" s="157"/>
      <c r="E274" s="263"/>
      <c r="F274" s="263"/>
      <c r="G274" s="333"/>
      <c r="H274" s="117"/>
      <c r="I274" s="117"/>
      <c r="J274" s="117"/>
      <c r="K274" s="117"/>
      <c r="L274" s="117"/>
      <c r="M274" s="117"/>
      <c r="N274" s="117"/>
      <c r="O274" s="117"/>
      <c r="P274" s="117"/>
      <c r="Q274" s="117"/>
      <c r="R274" s="117"/>
      <c r="S274" s="117"/>
      <c r="T274" s="117"/>
      <c r="U274" s="117"/>
      <c r="V274" s="117"/>
      <c r="W274" s="117"/>
      <c r="X274" s="117"/>
      <c r="Y274" s="117"/>
      <c r="Z274" s="117"/>
      <c r="AA274" s="117"/>
      <c r="AB274" s="117"/>
      <c r="AC274" s="117"/>
      <c r="AD274" s="117"/>
      <c r="AE274" s="117"/>
      <c r="AF274" s="117"/>
      <c r="AG274" s="117"/>
      <c r="AH274" s="117"/>
      <c r="AI274" s="117"/>
      <c r="AJ274" s="117"/>
      <c r="AK274" s="117"/>
      <c r="AL274" s="117"/>
      <c r="AM274" s="117"/>
      <c r="AN274" s="117"/>
      <c r="AO274" s="117"/>
      <c r="AP274" s="117"/>
      <c r="AQ274" s="117"/>
      <c r="AR274" s="117"/>
      <c r="AS274" s="117"/>
      <c r="AT274" s="117"/>
      <c r="AU274" s="117"/>
      <c r="AV274" s="117"/>
      <c r="AW274" s="117"/>
      <c r="AX274" s="117"/>
      <c r="AY274" s="117"/>
      <c r="AZ274" s="117"/>
      <c r="BA274" s="117"/>
      <c r="BB274" s="117"/>
      <c r="BC274" s="117"/>
      <c r="BD274" s="117"/>
      <c r="BE274" s="117"/>
      <c r="BF274" s="117"/>
      <c r="BG274" s="117"/>
      <c r="BH274" s="117"/>
      <c r="BI274" s="117"/>
      <c r="BJ274" s="117"/>
      <c r="BK274" s="117"/>
      <c r="BL274" s="117"/>
      <c r="BM274" s="117"/>
      <c r="BN274" s="117"/>
      <c r="BO274" s="117"/>
      <c r="BP274" s="117"/>
      <c r="BQ274" s="117"/>
      <c r="BR274" s="117"/>
      <c r="BS274" s="117"/>
      <c r="BT274" s="117"/>
      <c r="BU274" s="117"/>
      <c r="BV274" s="117"/>
      <c r="BW274" s="117"/>
      <c r="BX274" s="117"/>
      <c r="BY274" s="117"/>
      <c r="BZ274" s="117"/>
      <c r="CA274" s="117"/>
      <c r="CB274" s="117"/>
      <c r="CC274" s="117"/>
      <c r="CD274" s="117"/>
    </row>
    <row r="275" spans="2:82" s="116" customFormat="1" ht="12.75" customHeight="1" hidden="1">
      <c r="B275" s="119"/>
      <c r="C275" s="155"/>
      <c r="D275" s="157"/>
      <c r="E275" s="263"/>
      <c r="F275" s="263"/>
      <c r="G275" s="333"/>
      <c r="H275" s="117"/>
      <c r="I275" s="117"/>
      <c r="J275" s="117"/>
      <c r="K275" s="117"/>
      <c r="L275" s="117"/>
      <c r="M275" s="117"/>
      <c r="N275" s="117"/>
      <c r="O275" s="117"/>
      <c r="P275" s="117"/>
      <c r="Q275" s="117"/>
      <c r="R275" s="117"/>
      <c r="S275" s="117"/>
      <c r="T275" s="117"/>
      <c r="U275" s="117"/>
      <c r="V275" s="117"/>
      <c r="W275" s="117"/>
      <c r="X275" s="117"/>
      <c r="Y275" s="117"/>
      <c r="Z275" s="117"/>
      <c r="AA275" s="117"/>
      <c r="AB275" s="117"/>
      <c r="AC275" s="117"/>
      <c r="AD275" s="117"/>
      <c r="AE275" s="117"/>
      <c r="AF275" s="117"/>
      <c r="AG275" s="117"/>
      <c r="AH275" s="117"/>
      <c r="AI275" s="117"/>
      <c r="AJ275" s="117"/>
      <c r="AK275" s="117"/>
      <c r="AL275" s="117"/>
      <c r="AM275" s="117"/>
      <c r="AN275" s="117"/>
      <c r="AO275" s="117"/>
      <c r="AP275" s="117"/>
      <c r="AQ275" s="117"/>
      <c r="AR275" s="117"/>
      <c r="AS275" s="117"/>
      <c r="AT275" s="117"/>
      <c r="AU275" s="117"/>
      <c r="AV275" s="117"/>
      <c r="AW275" s="117"/>
      <c r="AX275" s="117"/>
      <c r="AY275" s="117"/>
      <c r="AZ275" s="117"/>
      <c r="BA275" s="117"/>
      <c r="BB275" s="117"/>
      <c r="BC275" s="117"/>
      <c r="BD275" s="117"/>
      <c r="BE275" s="117"/>
      <c r="BF275" s="117"/>
      <c r="BG275" s="117"/>
      <c r="BH275" s="117"/>
      <c r="BI275" s="117"/>
      <c r="BJ275" s="117"/>
      <c r="BK275" s="117"/>
      <c r="BL275" s="117"/>
      <c r="BM275" s="117"/>
      <c r="BN275" s="117"/>
      <c r="BO275" s="117"/>
      <c r="BP275" s="117"/>
      <c r="BQ275" s="117"/>
      <c r="BR275" s="117"/>
      <c r="BS275" s="117"/>
      <c r="BT275" s="117"/>
      <c r="BU275" s="117"/>
      <c r="BV275" s="117"/>
      <c r="BW275" s="117"/>
      <c r="BX275" s="117"/>
      <c r="BY275" s="117"/>
      <c r="BZ275" s="117"/>
      <c r="CA275" s="117"/>
      <c r="CB275" s="117"/>
      <c r="CC275" s="117"/>
      <c r="CD275" s="117"/>
    </row>
    <row r="276" spans="2:82" s="116" customFormat="1" ht="12.75" customHeight="1" hidden="1">
      <c r="B276" s="119"/>
      <c r="C276" s="155"/>
      <c r="D276" s="157"/>
      <c r="E276" s="263"/>
      <c r="F276" s="263"/>
      <c r="G276" s="333"/>
      <c r="H276" s="117"/>
      <c r="I276" s="117"/>
      <c r="J276" s="117"/>
      <c r="K276" s="117"/>
      <c r="L276" s="117"/>
      <c r="M276" s="117"/>
      <c r="N276" s="117"/>
      <c r="O276" s="117"/>
      <c r="P276" s="117"/>
      <c r="Q276" s="117"/>
      <c r="R276" s="117"/>
      <c r="S276" s="117"/>
      <c r="T276" s="117"/>
      <c r="U276" s="117"/>
      <c r="V276" s="117"/>
      <c r="W276" s="117"/>
      <c r="X276" s="117"/>
      <c r="Y276" s="117"/>
      <c r="Z276" s="117"/>
      <c r="AA276" s="117"/>
      <c r="AB276" s="117"/>
      <c r="AC276" s="117"/>
      <c r="AD276" s="117"/>
      <c r="AE276" s="117"/>
      <c r="AF276" s="117"/>
      <c r="AG276" s="117"/>
      <c r="AH276" s="117"/>
      <c r="AI276" s="117"/>
      <c r="AJ276" s="117"/>
      <c r="AK276" s="117"/>
      <c r="AL276" s="117"/>
      <c r="AM276" s="117"/>
      <c r="AN276" s="117"/>
      <c r="AO276" s="117"/>
      <c r="AP276" s="117"/>
      <c r="AQ276" s="117"/>
      <c r="AR276" s="117"/>
      <c r="AS276" s="117"/>
      <c r="AT276" s="117"/>
      <c r="AU276" s="117"/>
      <c r="AV276" s="117"/>
      <c r="AW276" s="117"/>
      <c r="AX276" s="117"/>
      <c r="AY276" s="117"/>
      <c r="AZ276" s="117"/>
      <c r="BA276" s="117"/>
      <c r="BB276" s="117"/>
      <c r="BC276" s="117"/>
      <c r="BD276" s="117"/>
      <c r="BE276" s="117"/>
      <c r="BF276" s="117"/>
      <c r="BG276" s="117"/>
      <c r="BH276" s="117"/>
      <c r="BI276" s="117"/>
      <c r="BJ276" s="117"/>
      <c r="BK276" s="117"/>
      <c r="BL276" s="117"/>
      <c r="BM276" s="117"/>
      <c r="BN276" s="117"/>
      <c r="BO276" s="117"/>
      <c r="BP276" s="117"/>
      <c r="BQ276" s="117"/>
      <c r="BR276" s="117"/>
      <c r="BS276" s="117"/>
      <c r="BT276" s="117"/>
      <c r="BU276" s="117"/>
      <c r="BV276" s="117"/>
      <c r="BW276" s="117"/>
      <c r="BX276" s="117"/>
      <c r="BY276" s="117"/>
      <c r="BZ276" s="117"/>
      <c r="CA276" s="117"/>
      <c r="CB276" s="117"/>
      <c r="CC276" s="117"/>
      <c r="CD276" s="117"/>
    </row>
    <row r="277" spans="2:82" s="116" customFormat="1" ht="12.75" customHeight="1" hidden="1">
      <c r="B277" s="119"/>
      <c r="C277" s="155"/>
      <c r="D277" s="157"/>
      <c r="E277" s="263"/>
      <c r="F277" s="263"/>
      <c r="G277" s="333"/>
      <c r="H277" s="117"/>
      <c r="I277" s="117"/>
      <c r="J277" s="117"/>
      <c r="K277" s="117"/>
      <c r="L277" s="117"/>
      <c r="M277" s="117"/>
      <c r="N277" s="117"/>
      <c r="O277" s="117"/>
      <c r="P277" s="117"/>
      <c r="Q277" s="117"/>
      <c r="R277" s="117"/>
      <c r="S277" s="117"/>
      <c r="T277" s="117"/>
      <c r="U277" s="117"/>
      <c r="V277" s="117"/>
      <c r="W277" s="117"/>
      <c r="X277" s="117"/>
      <c r="Y277" s="117"/>
      <c r="Z277" s="117"/>
      <c r="AA277" s="117"/>
      <c r="AB277" s="117"/>
      <c r="AC277" s="117"/>
      <c r="AD277" s="117"/>
      <c r="AE277" s="117"/>
      <c r="AF277" s="117"/>
      <c r="AG277" s="117"/>
      <c r="AH277" s="117"/>
      <c r="AI277" s="117"/>
      <c r="AJ277" s="117"/>
      <c r="AK277" s="117"/>
      <c r="AL277" s="117"/>
      <c r="AM277" s="117"/>
      <c r="AN277" s="117"/>
      <c r="AO277" s="117"/>
      <c r="AP277" s="117"/>
      <c r="AQ277" s="117"/>
      <c r="AR277" s="117"/>
      <c r="AS277" s="117"/>
      <c r="AT277" s="117"/>
      <c r="AU277" s="117"/>
      <c r="AV277" s="117"/>
      <c r="AW277" s="117"/>
      <c r="AX277" s="117"/>
      <c r="AY277" s="117"/>
      <c r="AZ277" s="117"/>
      <c r="BA277" s="117"/>
      <c r="BB277" s="117"/>
      <c r="BC277" s="117"/>
      <c r="BD277" s="117"/>
      <c r="BE277" s="117"/>
      <c r="BF277" s="117"/>
      <c r="BG277" s="117"/>
      <c r="BH277" s="117"/>
      <c r="BI277" s="117"/>
      <c r="BJ277" s="117"/>
      <c r="BK277" s="117"/>
      <c r="BL277" s="117"/>
      <c r="BM277" s="117"/>
      <c r="BN277" s="117"/>
      <c r="BO277" s="117"/>
      <c r="BP277" s="117"/>
      <c r="BQ277" s="117"/>
      <c r="BR277" s="117"/>
      <c r="BS277" s="117"/>
      <c r="BT277" s="117"/>
      <c r="BU277" s="117"/>
      <c r="BV277" s="117"/>
      <c r="BW277" s="117"/>
      <c r="BX277" s="117"/>
      <c r="BY277" s="117"/>
      <c r="BZ277" s="117"/>
      <c r="CA277" s="117"/>
      <c r="CB277" s="117"/>
      <c r="CC277" s="117"/>
      <c r="CD277" s="117"/>
    </row>
    <row r="278" spans="2:82" s="116" customFormat="1" ht="12.75" customHeight="1" hidden="1">
      <c r="B278" s="119"/>
      <c r="C278" s="155"/>
      <c r="D278" s="157"/>
      <c r="E278" s="263"/>
      <c r="F278" s="263"/>
      <c r="G278" s="333"/>
      <c r="H278" s="117"/>
      <c r="I278" s="117"/>
      <c r="J278" s="117"/>
      <c r="K278" s="117"/>
      <c r="L278" s="117"/>
      <c r="M278" s="117"/>
      <c r="N278" s="117"/>
      <c r="O278" s="117"/>
      <c r="P278" s="117"/>
      <c r="Q278" s="117"/>
      <c r="R278" s="117"/>
      <c r="S278" s="117"/>
      <c r="T278" s="117"/>
      <c r="U278" s="117"/>
      <c r="V278" s="117"/>
      <c r="W278" s="117"/>
      <c r="X278" s="117"/>
      <c r="Y278" s="117"/>
      <c r="Z278" s="117"/>
      <c r="AA278" s="117"/>
      <c r="AB278" s="117"/>
      <c r="AC278" s="117"/>
      <c r="AD278" s="117"/>
      <c r="AE278" s="117"/>
      <c r="AF278" s="117"/>
      <c r="AG278" s="117"/>
      <c r="AH278" s="117"/>
      <c r="AI278" s="117"/>
      <c r="AJ278" s="117"/>
      <c r="AK278" s="117"/>
      <c r="AL278" s="117"/>
      <c r="AM278" s="117"/>
      <c r="AN278" s="117"/>
      <c r="AO278" s="117"/>
      <c r="AP278" s="117"/>
      <c r="AQ278" s="117"/>
      <c r="AR278" s="117"/>
      <c r="AS278" s="117"/>
      <c r="AT278" s="117"/>
      <c r="AU278" s="117"/>
      <c r="AV278" s="117"/>
      <c r="AW278" s="117"/>
      <c r="AX278" s="117"/>
      <c r="AY278" s="117"/>
      <c r="AZ278" s="117"/>
      <c r="BA278" s="117"/>
      <c r="BB278" s="117"/>
      <c r="BC278" s="117"/>
      <c r="BD278" s="117"/>
      <c r="BE278" s="117"/>
      <c r="BF278" s="117"/>
      <c r="BG278" s="117"/>
      <c r="BH278" s="117"/>
      <c r="BI278" s="117"/>
      <c r="BJ278" s="117"/>
      <c r="BK278" s="117"/>
      <c r="BL278" s="117"/>
      <c r="BM278" s="117"/>
      <c r="BN278" s="117"/>
      <c r="BO278" s="117"/>
      <c r="BP278" s="117"/>
      <c r="BQ278" s="117"/>
      <c r="BR278" s="117"/>
      <c r="BS278" s="117"/>
      <c r="BT278" s="117"/>
      <c r="BU278" s="117"/>
      <c r="BV278" s="117"/>
      <c r="BW278" s="117"/>
      <c r="BX278" s="117"/>
      <c r="BY278" s="117"/>
      <c r="BZ278" s="117"/>
      <c r="CA278" s="117"/>
      <c r="CB278" s="117"/>
      <c r="CC278" s="117"/>
      <c r="CD278" s="117"/>
    </row>
    <row r="279" spans="2:82" s="116" customFormat="1" ht="12.75" customHeight="1" hidden="1">
      <c r="B279" s="119"/>
      <c r="C279" s="155"/>
      <c r="D279" s="157"/>
      <c r="E279" s="263"/>
      <c r="F279" s="263"/>
      <c r="G279" s="333"/>
      <c r="H279" s="117"/>
      <c r="I279" s="117"/>
      <c r="J279" s="117"/>
      <c r="K279" s="117"/>
      <c r="L279" s="117"/>
      <c r="M279" s="117"/>
      <c r="N279" s="117"/>
      <c r="O279" s="117"/>
      <c r="P279" s="117"/>
      <c r="Q279" s="117"/>
      <c r="R279" s="117"/>
      <c r="S279" s="117"/>
      <c r="T279" s="117"/>
      <c r="U279" s="117"/>
      <c r="V279" s="117"/>
      <c r="W279" s="117"/>
      <c r="X279" s="117"/>
      <c r="Y279" s="117"/>
      <c r="Z279" s="117"/>
      <c r="AA279" s="117"/>
      <c r="AB279" s="117"/>
      <c r="AC279" s="117"/>
      <c r="AD279" s="117"/>
      <c r="AE279" s="117"/>
      <c r="AF279" s="117"/>
      <c r="AG279" s="117"/>
      <c r="AH279" s="117"/>
      <c r="AI279" s="117"/>
      <c r="AJ279" s="117"/>
      <c r="AK279" s="117"/>
      <c r="AL279" s="117"/>
      <c r="AM279" s="117"/>
      <c r="AN279" s="117"/>
      <c r="AO279" s="117"/>
      <c r="AP279" s="117"/>
      <c r="AQ279" s="117"/>
      <c r="AR279" s="117"/>
      <c r="AS279" s="117"/>
      <c r="AT279" s="117"/>
      <c r="AU279" s="117"/>
      <c r="AV279" s="117"/>
      <c r="AW279" s="117"/>
      <c r="AX279" s="117"/>
      <c r="AY279" s="117"/>
      <c r="AZ279" s="117"/>
      <c r="BA279" s="117"/>
      <c r="BB279" s="117"/>
      <c r="BC279" s="117"/>
      <c r="BD279" s="117"/>
      <c r="BE279" s="117"/>
      <c r="BF279" s="117"/>
      <c r="BG279" s="117"/>
      <c r="BH279" s="117"/>
      <c r="BI279" s="117"/>
      <c r="BJ279" s="117"/>
      <c r="BK279" s="117"/>
      <c r="BL279" s="117"/>
      <c r="BM279" s="117"/>
      <c r="BN279" s="117"/>
      <c r="BO279" s="117"/>
      <c r="BP279" s="117"/>
      <c r="BQ279" s="117"/>
      <c r="BR279" s="117"/>
      <c r="BS279" s="117"/>
      <c r="BT279" s="117"/>
      <c r="BU279" s="117"/>
      <c r="BV279" s="117"/>
      <c r="BW279" s="117"/>
      <c r="BX279" s="117"/>
      <c r="BY279" s="117"/>
      <c r="BZ279" s="117"/>
      <c r="CA279" s="117"/>
      <c r="CB279" s="117"/>
      <c r="CC279" s="117"/>
      <c r="CD279" s="117"/>
    </row>
    <row r="280" spans="2:82" s="116" customFormat="1" ht="12.75" customHeight="1" hidden="1">
      <c r="B280" s="119"/>
      <c r="C280" s="155"/>
      <c r="D280" s="157"/>
      <c r="E280" s="263"/>
      <c r="F280" s="263"/>
      <c r="G280" s="333"/>
      <c r="H280" s="117"/>
      <c r="I280" s="117"/>
      <c r="J280" s="117"/>
      <c r="K280" s="117"/>
      <c r="L280" s="117"/>
      <c r="M280" s="117"/>
      <c r="N280" s="117"/>
      <c r="O280" s="117"/>
      <c r="P280" s="117"/>
      <c r="Q280" s="117"/>
      <c r="R280" s="117"/>
      <c r="S280" s="117"/>
      <c r="T280" s="117"/>
      <c r="U280" s="117"/>
      <c r="V280" s="117"/>
      <c r="W280" s="117"/>
      <c r="X280" s="117"/>
      <c r="Y280" s="117"/>
      <c r="Z280" s="117"/>
      <c r="AA280" s="117"/>
      <c r="AB280" s="117"/>
      <c r="AC280" s="117"/>
      <c r="AD280" s="117"/>
      <c r="AE280" s="117"/>
      <c r="AF280" s="117"/>
      <c r="AG280" s="117"/>
      <c r="AH280" s="117"/>
      <c r="AI280" s="117"/>
      <c r="AJ280" s="117"/>
      <c r="AK280" s="117"/>
      <c r="AL280" s="117"/>
      <c r="AM280" s="117"/>
      <c r="AN280" s="117"/>
      <c r="AO280" s="117"/>
      <c r="AP280" s="117"/>
      <c r="AQ280" s="117"/>
      <c r="AR280" s="117"/>
      <c r="AS280" s="117"/>
      <c r="AT280" s="117"/>
      <c r="AU280" s="117"/>
      <c r="AV280" s="117"/>
      <c r="AW280" s="117"/>
      <c r="AX280" s="117"/>
      <c r="AY280" s="117"/>
      <c r="AZ280" s="117"/>
      <c r="BA280" s="117"/>
      <c r="BB280" s="117"/>
      <c r="BC280" s="117"/>
      <c r="BD280" s="117"/>
      <c r="BE280" s="117"/>
      <c r="BF280" s="117"/>
      <c r="BG280" s="117"/>
      <c r="BH280" s="117"/>
      <c r="BI280" s="117"/>
      <c r="BJ280" s="117"/>
      <c r="BK280" s="117"/>
      <c r="BL280" s="117"/>
      <c r="BM280" s="117"/>
      <c r="BN280" s="117"/>
      <c r="BO280" s="117"/>
      <c r="BP280" s="117"/>
      <c r="BQ280" s="117"/>
      <c r="BR280" s="117"/>
      <c r="BS280" s="117"/>
      <c r="BT280" s="117"/>
      <c r="BU280" s="117"/>
      <c r="BV280" s="117"/>
      <c r="BW280" s="117"/>
      <c r="BX280" s="117"/>
      <c r="BY280" s="117"/>
      <c r="BZ280" s="117"/>
      <c r="CA280" s="117"/>
      <c r="CB280" s="117"/>
      <c r="CC280" s="117"/>
      <c r="CD280" s="117"/>
    </row>
    <row r="281" spans="2:82" s="116" customFormat="1" ht="12.75" customHeight="1" hidden="1">
      <c r="B281" s="119"/>
      <c r="C281" s="155"/>
      <c r="D281" s="157"/>
      <c r="E281" s="263"/>
      <c r="F281" s="263"/>
      <c r="G281" s="333"/>
      <c r="H281" s="117"/>
      <c r="I281" s="117"/>
      <c r="J281" s="117"/>
      <c r="K281" s="117"/>
      <c r="L281" s="117"/>
      <c r="M281" s="117"/>
      <c r="N281" s="117"/>
      <c r="O281" s="117"/>
      <c r="P281" s="117"/>
      <c r="Q281" s="117"/>
      <c r="R281" s="117"/>
      <c r="S281" s="117"/>
      <c r="T281" s="117"/>
      <c r="U281" s="117"/>
      <c r="V281" s="117"/>
      <c r="W281" s="117"/>
      <c r="X281" s="117"/>
      <c r="Y281" s="117"/>
      <c r="Z281" s="117"/>
      <c r="AA281" s="117"/>
      <c r="AB281" s="117"/>
      <c r="AC281" s="117"/>
      <c r="AD281" s="117"/>
      <c r="AE281" s="117"/>
      <c r="AF281" s="117"/>
      <c r="AG281" s="117"/>
      <c r="AH281" s="117"/>
      <c r="AI281" s="117"/>
      <c r="AJ281" s="117"/>
      <c r="AK281" s="117"/>
      <c r="AL281" s="117"/>
      <c r="AM281" s="117"/>
      <c r="AN281" s="117"/>
      <c r="AO281" s="117"/>
      <c r="AP281" s="117"/>
      <c r="AQ281" s="117"/>
      <c r="AR281" s="117"/>
      <c r="AS281" s="117"/>
      <c r="AT281" s="117"/>
      <c r="AU281" s="117"/>
      <c r="AV281" s="117"/>
      <c r="AW281" s="117"/>
      <c r="AX281" s="117"/>
      <c r="AY281" s="117"/>
      <c r="AZ281" s="117"/>
      <c r="BA281" s="117"/>
      <c r="BB281" s="117"/>
      <c r="BC281" s="117"/>
      <c r="BD281" s="117"/>
      <c r="BE281" s="117"/>
      <c r="BF281" s="117"/>
      <c r="BG281" s="117"/>
      <c r="BH281" s="117"/>
      <c r="BI281" s="117"/>
      <c r="BJ281" s="117"/>
      <c r="BK281" s="117"/>
      <c r="BL281" s="117"/>
      <c r="BM281" s="117"/>
      <c r="BN281" s="117"/>
      <c r="BO281" s="117"/>
      <c r="BP281" s="117"/>
      <c r="BQ281" s="117"/>
      <c r="BR281" s="117"/>
      <c r="BS281" s="117"/>
      <c r="BT281" s="117"/>
      <c r="BU281" s="117"/>
      <c r="BV281" s="117"/>
      <c r="BW281" s="117"/>
      <c r="BX281" s="117"/>
      <c r="BY281" s="117"/>
      <c r="BZ281" s="117"/>
      <c r="CA281" s="117"/>
      <c r="CB281" s="117"/>
      <c r="CC281" s="117"/>
      <c r="CD281" s="117"/>
    </row>
    <row r="282" spans="2:82" s="116" customFormat="1" ht="15.75" customHeight="1" hidden="1">
      <c r="B282" s="119"/>
      <c r="C282" s="155"/>
      <c r="D282" s="157"/>
      <c r="E282" s="250"/>
      <c r="F282" s="250"/>
      <c r="G282" s="338"/>
      <c r="H282" s="117"/>
      <c r="I282" s="117"/>
      <c r="J282" s="117"/>
      <c r="K282" s="117"/>
      <c r="L282" s="117"/>
      <c r="M282" s="117"/>
      <c r="N282" s="117"/>
      <c r="O282" s="117"/>
      <c r="P282" s="117"/>
      <c r="Q282" s="117"/>
      <c r="R282" s="117"/>
      <c r="S282" s="117"/>
      <c r="T282" s="117"/>
      <c r="U282" s="117"/>
      <c r="V282" s="117"/>
      <c r="W282" s="117"/>
      <c r="X282" s="117"/>
      <c r="Y282" s="117"/>
      <c r="Z282" s="117"/>
      <c r="AA282" s="117"/>
      <c r="AB282" s="117"/>
      <c r="AC282" s="117"/>
      <c r="AD282" s="117"/>
      <c r="AE282" s="117"/>
      <c r="AF282" s="117"/>
      <c r="AG282" s="117"/>
      <c r="AH282" s="117"/>
      <c r="AI282" s="117"/>
      <c r="AJ282" s="117"/>
      <c r="AK282" s="117"/>
      <c r="AL282" s="117"/>
      <c r="AM282" s="117"/>
      <c r="AN282" s="117"/>
      <c r="AO282" s="117"/>
      <c r="AP282" s="117"/>
      <c r="AQ282" s="117"/>
      <c r="AR282" s="117"/>
      <c r="AS282" s="117"/>
      <c r="AT282" s="117"/>
      <c r="AU282" s="117"/>
      <c r="AV282" s="117"/>
      <c r="AW282" s="117"/>
      <c r="AX282" s="117"/>
      <c r="AY282" s="117"/>
      <c r="AZ282" s="117"/>
      <c r="BA282" s="117"/>
      <c r="BB282" s="117"/>
      <c r="BC282" s="117"/>
      <c r="BD282" s="117"/>
      <c r="BE282" s="117"/>
      <c r="BF282" s="117"/>
      <c r="BG282" s="117"/>
      <c r="BH282" s="117"/>
      <c r="BI282" s="117"/>
      <c r="BJ282" s="117"/>
      <c r="BK282" s="117"/>
      <c r="BL282" s="117"/>
      <c r="BM282" s="117"/>
      <c r="BN282" s="117"/>
      <c r="BO282" s="117"/>
      <c r="BP282" s="117"/>
      <c r="BQ282" s="117"/>
      <c r="BR282" s="117"/>
      <c r="BS282" s="117"/>
      <c r="BT282" s="117"/>
      <c r="BU282" s="117"/>
      <c r="BV282" s="117"/>
      <c r="BW282" s="117"/>
      <c r="BX282" s="117"/>
      <c r="BY282" s="117"/>
      <c r="BZ282" s="117"/>
      <c r="CA282" s="117"/>
      <c r="CB282" s="117"/>
      <c r="CC282" s="117"/>
      <c r="CD282" s="117"/>
    </row>
    <row r="283" spans="2:82" s="116" customFormat="1" ht="15.75" customHeight="1" hidden="1">
      <c r="B283" s="119"/>
      <c r="C283" s="155"/>
      <c r="D283" s="157"/>
      <c r="E283" s="263"/>
      <c r="F283" s="263"/>
      <c r="G283" s="333"/>
      <c r="H283" s="117"/>
      <c r="I283" s="117"/>
      <c r="J283" s="117"/>
      <c r="K283" s="117"/>
      <c r="L283" s="117"/>
      <c r="M283" s="117"/>
      <c r="N283" s="117"/>
      <c r="O283" s="117"/>
      <c r="P283" s="117"/>
      <c r="Q283" s="117"/>
      <c r="R283" s="117"/>
      <c r="S283" s="117"/>
      <c r="T283" s="117"/>
      <c r="U283" s="117"/>
      <c r="V283" s="117"/>
      <c r="W283" s="117"/>
      <c r="X283" s="117"/>
      <c r="Y283" s="117"/>
      <c r="Z283" s="117"/>
      <c r="AA283" s="117"/>
      <c r="AB283" s="117"/>
      <c r="AC283" s="117"/>
      <c r="AD283" s="117"/>
      <c r="AE283" s="117"/>
      <c r="AF283" s="117"/>
      <c r="AG283" s="117"/>
      <c r="AH283" s="117"/>
      <c r="AI283" s="117"/>
      <c r="AJ283" s="117"/>
      <c r="AK283" s="117"/>
      <c r="AL283" s="117"/>
      <c r="AM283" s="117"/>
      <c r="AN283" s="117"/>
      <c r="AO283" s="117"/>
      <c r="AP283" s="117"/>
      <c r="AQ283" s="117"/>
      <c r="AR283" s="117"/>
      <c r="AS283" s="117"/>
      <c r="AT283" s="117"/>
      <c r="AU283" s="117"/>
      <c r="AV283" s="117"/>
      <c r="AW283" s="117"/>
      <c r="AX283" s="117"/>
      <c r="AY283" s="117"/>
      <c r="AZ283" s="117"/>
      <c r="BA283" s="117"/>
      <c r="BB283" s="117"/>
      <c r="BC283" s="117"/>
      <c r="BD283" s="117"/>
      <c r="BE283" s="117"/>
      <c r="BF283" s="117"/>
      <c r="BG283" s="117"/>
      <c r="BH283" s="117"/>
      <c r="BI283" s="117"/>
      <c r="BJ283" s="117"/>
      <c r="BK283" s="117"/>
      <c r="BL283" s="117"/>
      <c r="BM283" s="117"/>
      <c r="BN283" s="117"/>
      <c r="BO283" s="117"/>
      <c r="BP283" s="117"/>
      <c r="BQ283" s="117"/>
      <c r="BR283" s="117"/>
      <c r="BS283" s="117"/>
      <c r="BT283" s="117"/>
      <c r="BU283" s="117"/>
      <c r="BV283" s="117"/>
      <c r="BW283" s="117"/>
      <c r="BX283" s="117"/>
      <c r="BY283" s="117"/>
      <c r="BZ283" s="117"/>
      <c r="CA283" s="117"/>
      <c r="CB283" s="117"/>
      <c r="CC283" s="117"/>
      <c r="CD283" s="117"/>
    </row>
    <row r="284" spans="2:82" s="116" customFormat="1" ht="15.75" customHeight="1" thickBot="1">
      <c r="B284" s="119"/>
      <c r="C284" s="155"/>
      <c r="D284" s="157"/>
      <c r="E284" s="254"/>
      <c r="F284" s="254"/>
      <c r="G284" s="339"/>
      <c r="H284" s="117"/>
      <c r="I284" s="117"/>
      <c r="J284" s="117"/>
      <c r="K284" s="117"/>
      <c r="L284" s="117"/>
      <c r="M284" s="117"/>
      <c r="N284" s="117"/>
      <c r="O284" s="117"/>
      <c r="P284" s="117"/>
      <c r="Q284" s="117"/>
      <c r="R284" s="117"/>
      <c r="S284" s="117"/>
      <c r="T284" s="117"/>
      <c r="U284" s="117"/>
      <c r="V284" s="117"/>
      <c r="W284" s="117"/>
      <c r="X284" s="117"/>
      <c r="Y284" s="117"/>
      <c r="Z284" s="117"/>
      <c r="AA284" s="117"/>
      <c r="AB284" s="117"/>
      <c r="AC284" s="117"/>
      <c r="AD284" s="117"/>
      <c r="AE284" s="117"/>
      <c r="AF284" s="117"/>
      <c r="AG284" s="117"/>
      <c r="AH284" s="117"/>
      <c r="AI284" s="117"/>
      <c r="AJ284" s="117"/>
      <c r="AK284" s="117"/>
      <c r="AL284" s="117"/>
      <c r="AM284" s="117"/>
      <c r="AN284" s="117"/>
      <c r="AO284" s="117"/>
      <c r="AP284" s="117"/>
      <c r="AQ284" s="117"/>
      <c r="AR284" s="117"/>
      <c r="AS284" s="117"/>
      <c r="AT284" s="117"/>
      <c r="AU284" s="117"/>
      <c r="AV284" s="117"/>
      <c r="AW284" s="117"/>
      <c r="AX284" s="117"/>
      <c r="AY284" s="117"/>
      <c r="AZ284" s="117"/>
      <c r="BA284" s="117"/>
      <c r="BB284" s="117"/>
      <c r="BC284" s="117"/>
      <c r="BD284" s="117"/>
      <c r="BE284" s="117"/>
      <c r="BF284" s="117"/>
      <c r="BG284" s="117"/>
      <c r="BH284" s="117"/>
      <c r="BI284" s="117"/>
      <c r="BJ284" s="117"/>
      <c r="BK284" s="117"/>
      <c r="BL284" s="117"/>
      <c r="BM284" s="117"/>
      <c r="BN284" s="117"/>
      <c r="BO284" s="117"/>
      <c r="BP284" s="117"/>
      <c r="BQ284" s="117"/>
      <c r="BR284" s="117"/>
      <c r="BS284" s="117"/>
      <c r="BT284" s="117"/>
      <c r="BU284" s="117"/>
      <c r="BV284" s="117"/>
      <c r="BW284" s="117"/>
      <c r="BX284" s="117"/>
      <c r="BY284" s="117"/>
      <c r="BZ284" s="117"/>
      <c r="CA284" s="117"/>
      <c r="CB284" s="117"/>
      <c r="CC284" s="117"/>
      <c r="CD284" s="117"/>
    </row>
    <row r="285" spans="1:82" s="116" customFormat="1" ht="15.75" customHeight="1">
      <c r="A285" s="134" t="s">
        <v>28</v>
      </c>
      <c r="B285" s="135" t="s">
        <v>29</v>
      </c>
      <c r="C285" s="134" t="s">
        <v>31</v>
      </c>
      <c r="D285" s="134" t="s">
        <v>32</v>
      </c>
      <c r="E285" s="256" t="s">
        <v>32</v>
      </c>
      <c r="F285" s="213" t="s">
        <v>8</v>
      </c>
      <c r="G285" s="334" t="s">
        <v>370</v>
      </c>
      <c r="H285" s="117"/>
      <c r="I285" s="117"/>
      <c r="J285" s="117"/>
      <c r="K285" s="117"/>
      <c r="L285" s="117"/>
      <c r="M285" s="117"/>
      <c r="N285" s="117"/>
      <c r="O285" s="117"/>
      <c r="P285" s="117"/>
      <c r="Q285" s="117"/>
      <c r="R285" s="117"/>
      <c r="S285" s="117"/>
      <c r="T285" s="117"/>
      <c r="U285" s="117"/>
      <c r="V285" s="117"/>
      <c r="W285" s="117"/>
      <c r="X285" s="117"/>
      <c r="Y285" s="117"/>
      <c r="Z285" s="117"/>
      <c r="AA285" s="117"/>
      <c r="AB285" s="117"/>
      <c r="AC285" s="117"/>
      <c r="AD285" s="117"/>
      <c r="AE285" s="117"/>
      <c r="AF285" s="117"/>
      <c r="AG285" s="117"/>
      <c r="AH285" s="117"/>
      <c r="AI285" s="117"/>
      <c r="AJ285" s="117"/>
      <c r="AK285" s="117"/>
      <c r="AL285" s="117"/>
      <c r="AM285" s="117"/>
      <c r="AN285" s="117"/>
      <c r="AO285" s="117"/>
      <c r="AP285" s="117"/>
      <c r="AQ285" s="117"/>
      <c r="AR285" s="117"/>
      <c r="AS285" s="117"/>
      <c r="AT285" s="117"/>
      <c r="AU285" s="117"/>
      <c r="AV285" s="117"/>
      <c r="AW285" s="117"/>
      <c r="AX285" s="117"/>
      <c r="AY285" s="117"/>
      <c r="AZ285" s="117"/>
      <c r="BA285" s="117"/>
      <c r="BB285" s="117"/>
      <c r="BC285" s="117"/>
      <c r="BD285" s="117"/>
      <c r="BE285" s="117"/>
      <c r="BF285" s="117"/>
      <c r="BG285" s="117"/>
      <c r="BH285" s="117"/>
      <c r="BI285" s="117"/>
      <c r="BJ285" s="117"/>
      <c r="BK285" s="117"/>
      <c r="BL285" s="117"/>
      <c r="BM285" s="117"/>
      <c r="BN285" s="117"/>
      <c r="BO285" s="117"/>
      <c r="BP285" s="117"/>
      <c r="BQ285" s="117"/>
      <c r="BR285" s="117"/>
      <c r="BS285" s="117"/>
      <c r="BT285" s="117"/>
      <c r="BU285" s="117"/>
      <c r="BV285" s="117"/>
      <c r="BW285" s="117"/>
      <c r="BX285" s="117"/>
      <c r="BY285" s="117"/>
      <c r="BZ285" s="117"/>
      <c r="CA285" s="117"/>
      <c r="CB285" s="117"/>
      <c r="CC285" s="117"/>
      <c r="CD285" s="117"/>
    </row>
    <row r="286" spans="1:7" s="117" customFormat="1" ht="15.75" customHeight="1" thickBot="1">
      <c r="A286" s="136"/>
      <c r="B286" s="137"/>
      <c r="C286" s="138"/>
      <c r="D286" s="139" t="s">
        <v>34</v>
      </c>
      <c r="E286" s="257" t="s">
        <v>35</v>
      </c>
      <c r="F286" s="215" t="s">
        <v>36</v>
      </c>
      <c r="G286" s="335" t="s">
        <v>371</v>
      </c>
    </row>
    <row r="287" spans="1:7" s="117" customFormat="1" ht="16.5" thickTop="1">
      <c r="A287" s="140">
        <v>90</v>
      </c>
      <c r="B287" s="140"/>
      <c r="C287" s="142" t="s">
        <v>255</v>
      </c>
      <c r="D287" s="75"/>
      <c r="E287" s="226"/>
      <c r="F287" s="226"/>
      <c r="G287" s="336"/>
    </row>
    <row r="288" spans="1:7" s="117" customFormat="1" ht="15.75">
      <c r="A288" s="88"/>
      <c r="B288" s="179"/>
      <c r="C288" s="88"/>
      <c r="D288" s="91"/>
      <c r="E288" s="232"/>
      <c r="F288" s="232"/>
      <c r="G288" s="330"/>
    </row>
    <row r="289" spans="1:7" s="117" customFormat="1" ht="15">
      <c r="A289" s="50"/>
      <c r="B289" s="167">
        <v>2219</v>
      </c>
      <c r="C289" s="50" t="s">
        <v>404</v>
      </c>
      <c r="D289" s="91">
        <v>3159</v>
      </c>
      <c r="E289" s="232">
        <v>4136</v>
      </c>
      <c r="F289" s="232">
        <v>3947.4</v>
      </c>
      <c r="G289" s="330">
        <f>(F289/E289)*100</f>
        <v>95.44003868471954</v>
      </c>
    </row>
    <row r="290" spans="1:7" s="117" customFormat="1" ht="15">
      <c r="A290" s="50"/>
      <c r="B290" s="167">
        <v>4349</v>
      </c>
      <c r="C290" s="50" t="s">
        <v>549</v>
      </c>
      <c r="D290" s="91">
        <v>0</v>
      </c>
      <c r="E290" s="232">
        <v>3391.2</v>
      </c>
      <c r="F290" s="232">
        <v>2896.7</v>
      </c>
      <c r="G290" s="330">
        <f>(F290/E290)*100</f>
        <v>85.41814107100731</v>
      </c>
    </row>
    <row r="291" spans="1:7" s="117" customFormat="1" ht="15">
      <c r="A291" s="50"/>
      <c r="B291" s="167">
        <v>5311</v>
      </c>
      <c r="C291" s="50" t="s">
        <v>550</v>
      </c>
      <c r="D291" s="91">
        <v>20166</v>
      </c>
      <c r="E291" s="232">
        <v>20986.1</v>
      </c>
      <c r="F291" s="232">
        <v>20953.4</v>
      </c>
      <c r="G291" s="330">
        <f>(F291/E291)*100</f>
        <v>99.84418257799211</v>
      </c>
    </row>
    <row r="292" spans="1:7" s="117" customFormat="1" ht="15.75">
      <c r="A292" s="179"/>
      <c r="B292" s="168">
        <v>6409</v>
      </c>
      <c r="C292" s="169" t="s">
        <v>551</v>
      </c>
      <c r="D292" s="37">
        <v>0</v>
      </c>
      <c r="E292" s="217">
        <v>0</v>
      </c>
      <c r="F292" s="217">
        <v>0</v>
      </c>
      <c r="G292" s="330" t="e">
        <f>(F292/E292)*100</f>
        <v>#DIV/0!</v>
      </c>
    </row>
    <row r="293" spans="1:7" s="117" customFormat="1" ht="16.5" thickBot="1">
      <c r="A293" s="181"/>
      <c r="B293" s="181"/>
      <c r="C293" s="197"/>
      <c r="D293" s="198"/>
      <c r="E293" s="272"/>
      <c r="F293" s="272"/>
      <c r="G293" s="341"/>
    </row>
    <row r="294" spans="1:7" s="117" customFormat="1" ht="18.75" customHeight="1" thickBot="1" thickTop="1">
      <c r="A294" s="151"/>
      <c r="B294" s="196"/>
      <c r="C294" s="194" t="s">
        <v>552</v>
      </c>
      <c r="D294" s="154">
        <f>SUM(D287:D293)</f>
        <v>23325</v>
      </c>
      <c r="E294" s="261">
        <f>SUM(E287:E293)</f>
        <v>28513.3</v>
      </c>
      <c r="F294" s="261">
        <f>SUM(F287:F293)</f>
        <v>27797.5</v>
      </c>
      <c r="G294" s="332">
        <f>(F294/E294)*100</f>
        <v>97.48959257609607</v>
      </c>
    </row>
    <row r="295" spans="1:7" s="117" customFormat="1" ht="9.75" customHeight="1">
      <c r="A295" s="116"/>
      <c r="B295" s="119"/>
      <c r="C295" s="155"/>
      <c r="D295" s="157"/>
      <c r="E295" s="263"/>
      <c r="F295" s="263"/>
      <c r="G295" s="333"/>
    </row>
    <row r="296" spans="1:7" s="117" customFormat="1" ht="15.75" customHeight="1" thickBot="1">
      <c r="A296" s="116"/>
      <c r="B296" s="119"/>
      <c r="C296" s="155"/>
      <c r="D296" s="157"/>
      <c r="E296" s="263"/>
      <c r="F296" s="263"/>
      <c r="G296" s="333"/>
    </row>
    <row r="297" spans="1:82" s="116" customFormat="1" ht="15.75" customHeight="1">
      <c r="A297" s="134" t="s">
        <v>28</v>
      </c>
      <c r="B297" s="135" t="s">
        <v>29</v>
      </c>
      <c r="C297" s="134" t="s">
        <v>31</v>
      </c>
      <c r="D297" s="134" t="s">
        <v>32</v>
      </c>
      <c r="E297" s="256" t="s">
        <v>32</v>
      </c>
      <c r="F297" s="213" t="s">
        <v>8</v>
      </c>
      <c r="G297" s="334" t="s">
        <v>370</v>
      </c>
      <c r="H297" s="117"/>
      <c r="I297" s="117"/>
      <c r="J297" s="117"/>
      <c r="K297" s="117"/>
      <c r="L297" s="117"/>
      <c r="M297" s="117"/>
      <c r="N297" s="117"/>
      <c r="O297" s="117"/>
      <c r="P297" s="117"/>
      <c r="Q297" s="117"/>
      <c r="R297" s="117"/>
      <c r="S297" s="117"/>
      <c r="T297" s="117"/>
      <c r="U297" s="117"/>
      <c r="V297" s="117"/>
      <c r="W297" s="117"/>
      <c r="X297" s="117"/>
      <c r="Y297" s="117"/>
      <c r="Z297" s="117"/>
      <c r="AA297" s="117"/>
      <c r="AB297" s="117"/>
      <c r="AC297" s="117"/>
      <c r="AD297" s="117"/>
      <c r="AE297" s="117"/>
      <c r="AF297" s="117"/>
      <c r="AG297" s="117"/>
      <c r="AH297" s="117"/>
      <c r="AI297" s="117"/>
      <c r="AJ297" s="117"/>
      <c r="AK297" s="117"/>
      <c r="AL297" s="117"/>
      <c r="AM297" s="117"/>
      <c r="AN297" s="117"/>
      <c r="AO297" s="117"/>
      <c r="AP297" s="117"/>
      <c r="AQ297" s="117"/>
      <c r="AR297" s="117"/>
      <c r="AS297" s="117"/>
      <c r="AT297" s="117"/>
      <c r="AU297" s="117"/>
      <c r="AV297" s="117"/>
      <c r="AW297" s="117"/>
      <c r="AX297" s="117"/>
      <c r="AY297" s="117"/>
      <c r="AZ297" s="117"/>
      <c r="BA297" s="117"/>
      <c r="BB297" s="117"/>
      <c r="BC297" s="117"/>
      <c r="BD297" s="117"/>
      <c r="BE297" s="117"/>
      <c r="BF297" s="117"/>
      <c r="BG297" s="117"/>
      <c r="BH297" s="117"/>
      <c r="BI297" s="117"/>
      <c r="BJ297" s="117"/>
      <c r="BK297" s="117"/>
      <c r="BL297" s="117"/>
      <c r="BM297" s="117"/>
      <c r="BN297" s="117"/>
      <c r="BO297" s="117"/>
      <c r="BP297" s="117"/>
      <c r="BQ297" s="117"/>
      <c r="BR297" s="117"/>
      <c r="BS297" s="117"/>
      <c r="BT297" s="117"/>
      <c r="BU297" s="117"/>
      <c r="BV297" s="117"/>
      <c r="BW297" s="117"/>
      <c r="BX297" s="117"/>
      <c r="BY297" s="117"/>
      <c r="BZ297" s="117"/>
      <c r="CA297" s="117"/>
      <c r="CB297" s="117"/>
      <c r="CC297" s="117"/>
      <c r="CD297" s="117"/>
    </row>
    <row r="298" spans="1:7" s="117" customFormat="1" ht="15.75" customHeight="1" thickBot="1">
      <c r="A298" s="136"/>
      <c r="B298" s="137"/>
      <c r="C298" s="138"/>
      <c r="D298" s="139" t="s">
        <v>34</v>
      </c>
      <c r="E298" s="257" t="s">
        <v>35</v>
      </c>
      <c r="F298" s="215" t="s">
        <v>36</v>
      </c>
      <c r="G298" s="335" t="s">
        <v>371</v>
      </c>
    </row>
    <row r="299" spans="1:7" s="117" customFormat="1" ht="16.5" thickTop="1">
      <c r="A299" s="140">
        <v>100</v>
      </c>
      <c r="B299" s="140"/>
      <c r="C299" s="88" t="s">
        <v>272</v>
      </c>
      <c r="D299" s="75"/>
      <c r="E299" s="226"/>
      <c r="F299" s="226"/>
      <c r="G299" s="336"/>
    </row>
    <row r="300" spans="1:7" s="117" customFormat="1" ht="15.75" hidden="1">
      <c r="A300" s="88"/>
      <c r="B300" s="179"/>
      <c r="C300" s="88"/>
      <c r="D300" s="91"/>
      <c r="E300" s="232"/>
      <c r="F300" s="232"/>
      <c r="G300" s="330"/>
    </row>
    <row r="301" spans="1:7" s="117" customFormat="1" ht="15.75">
      <c r="A301" s="88"/>
      <c r="B301" s="179"/>
      <c r="C301" s="88"/>
      <c r="D301" s="91"/>
      <c r="E301" s="232"/>
      <c r="F301" s="232"/>
      <c r="G301" s="330"/>
    </row>
    <row r="302" spans="1:7" s="117" customFormat="1" ht="15.75">
      <c r="A302" s="179"/>
      <c r="B302" s="168">
        <v>2169</v>
      </c>
      <c r="C302" s="169" t="s">
        <v>553</v>
      </c>
      <c r="D302" s="37">
        <v>300</v>
      </c>
      <c r="E302" s="217">
        <v>300</v>
      </c>
      <c r="F302" s="217">
        <v>60.4</v>
      </c>
      <c r="G302" s="330">
        <f>(F302/E302)*100</f>
        <v>20.133333333333333</v>
      </c>
    </row>
    <row r="303" spans="1:7" s="117" customFormat="1" ht="15.75">
      <c r="A303" s="179"/>
      <c r="B303" s="168">
        <v>6171</v>
      </c>
      <c r="C303" s="169" t="s">
        <v>554</v>
      </c>
      <c r="D303" s="37">
        <v>0</v>
      </c>
      <c r="E303" s="217">
        <v>0</v>
      </c>
      <c r="F303" s="217">
        <v>0</v>
      </c>
      <c r="G303" s="330" t="e">
        <f>(F303/E303)*100</f>
        <v>#DIV/0!</v>
      </c>
    </row>
    <row r="304" spans="1:7" s="117" customFormat="1" ht="5.25" customHeight="1" thickBot="1">
      <c r="A304" s="181"/>
      <c r="B304" s="199"/>
      <c r="C304" s="200"/>
      <c r="D304" s="201"/>
      <c r="E304" s="237"/>
      <c r="F304" s="237"/>
      <c r="G304" s="330"/>
    </row>
    <row r="305" spans="1:7" s="117" customFormat="1" ht="18.75" customHeight="1" thickBot="1" thickTop="1">
      <c r="A305" s="151"/>
      <c r="B305" s="196"/>
      <c r="C305" s="194" t="s">
        <v>555</v>
      </c>
      <c r="D305" s="154">
        <f>SUM(D299:D304)</f>
        <v>300</v>
      </c>
      <c r="E305" s="261">
        <f>SUM(E299:E304)</f>
        <v>300</v>
      </c>
      <c r="F305" s="261">
        <f>SUM(F299:F304)</f>
        <v>60.4</v>
      </c>
      <c r="G305" s="332">
        <f>(F305/E305)*100</f>
        <v>20.133333333333333</v>
      </c>
    </row>
    <row r="306" spans="1:7" s="117" customFormat="1" ht="9" customHeight="1">
      <c r="A306" s="116"/>
      <c r="B306" s="119"/>
      <c r="C306" s="155"/>
      <c r="D306" s="157"/>
      <c r="E306" s="263"/>
      <c r="F306" s="263"/>
      <c r="G306" s="333"/>
    </row>
    <row r="307" spans="1:7" s="117" customFormat="1" ht="15.75" customHeight="1" hidden="1">
      <c r="A307" s="116"/>
      <c r="B307" s="119"/>
      <c r="C307" s="155"/>
      <c r="D307" s="157"/>
      <c r="E307" s="263"/>
      <c r="F307" s="263"/>
      <c r="G307" s="333"/>
    </row>
    <row r="308" spans="2:7" s="117" customFormat="1" ht="15.75" customHeight="1" thickBot="1">
      <c r="B308" s="158"/>
      <c r="E308" s="264"/>
      <c r="F308" s="264"/>
      <c r="G308" s="325"/>
    </row>
    <row r="309" spans="1:7" s="117" customFormat="1" ht="15.75">
      <c r="A309" s="134" t="s">
        <v>28</v>
      </c>
      <c r="B309" s="135" t="s">
        <v>29</v>
      </c>
      <c r="C309" s="134" t="s">
        <v>31</v>
      </c>
      <c r="D309" s="134" t="s">
        <v>32</v>
      </c>
      <c r="E309" s="256" t="s">
        <v>32</v>
      </c>
      <c r="F309" s="213" t="s">
        <v>8</v>
      </c>
      <c r="G309" s="334" t="s">
        <v>370</v>
      </c>
    </row>
    <row r="310" spans="1:7" s="117" customFormat="1" ht="15.75" customHeight="1" thickBot="1">
      <c r="A310" s="136"/>
      <c r="B310" s="137"/>
      <c r="C310" s="138"/>
      <c r="D310" s="139" t="s">
        <v>34</v>
      </c>
      <c r="E310" s="257" t="s">
        <v>35</v>
      </c>
      <c r="F310" s="215" t="s">
        <v>36</v>
      </c>
      <c r="G310" s="335" t="s">
        <v>371</v>
      </c>
    </row>
    <row r="311" spans="1:7" s="117" customFormat="1" ht="16.5" thickTop="1">
      <c r="A311" s="140">
        <v>110</v>
      </c>
      <c r="B311" s="140"/>
      <c r="C311" s="142" t="s">
        <v>277</v>
      </c>
      <c r="D311" s="75"/>
      <c r="E311" s="226"/>
      <c r="F311" s="226"/>
      <c r="G311" s="336"/>
    </row>
    <row r="312" spans="1:7" s="117" customFormat="1" ht="15" customHeight="1">
      <c r="A312" s="88"/>
      <c r="B312" s="179"/>
      <c r="C312" s="88"/>
      <c r="D312" s="91"/>
      <c r="E312" s="232"/>
      <c r="F312" s="232"/>
      <c r="G312" s="330"/>
    </row>
    <row r="313" spans="1:7" s="117" customFormat="1" ht="15" customHeight="1">
      <c r="A313" s="50"/>
      <c r="B313" s="167">
        <v>6171</v>
      </c>
      <c r="C313" s="50" t="s">
        <v>556</v>
      </c>
      <c r="D313" s="91">
        <v>0</v>
      </c>
      <c r="E313" s="232">
        <v>3</v>
      </c>
      <c r="F313" s="270">
        <v>1</v>
      </c>
      <c r="G313" s="330">
        <f aca="true" t="shared" si="8" ref="G313:G318">(F313/E313)*100</f>
        <v>33.33333333333333</v>
      </c>
    </row>
    <row r="314" spans="1:7" s="117" customFormat="1" ht="15">
      <c r="A314" s="50"/>
      <c r="B314" s="167">
        <v>6310</v>
      </c>
      <c r="C314" s="50" t="s">
        <v>557</v>
      </c>
      <c r="D314" s="91">
        <v>1020</v>
      </c>
      <c r="E314" s="232">
        <v>1020</v>
      </c>
      <c r="F314" s="232">
        <v>856.3</v>
      </c>
      <c r="G314" s="330">
        <f t="shared" si="8"/>
        <v>83.95098039215686</v>
      </c>
    </row>
    <row r="315" spans="1:7" s="117" customFormat="1" ht="15">
      <c r="A315" s="50"/>
      <c r="B315" s="167">
        <v>6399</v>
      </c>
      <c r="C315" s="50" t="s">
        <v>558</v>
      </c>
      <c r="D315" s="91">
        <v>12411</v>
      </c>
      <c r="E315" s="232">
        <v>9323</v>
      </c>
      <c r="F315" s="232">
        <v>8974.5</v>
      </c>
      <c r="G315" s="330">
        <f t="shared" si="8"/>
        <v>96.26193285423147</v>
      </c>
    </row>
    <row r="316" spans="1:7" s="117" customFormat="1" ht="15" hidden="1">
      <c r="A316" s="50"/>
      <c r="B316" s="167">
        <v>6402</v>
      </c>
      <c r="C316" s="50" t="s">
        <v>559</v>
      </c>
      <c r="D316" s="91">
        <v>0</v>
      </c>
      <c r="E316" s="232">
        <v>0</v>
      </c>
      <c r="F316" s="232"/>
      <c r="G316" s="330" t="e">
        <f t="shared" si="8"/>
        <v>#DIV/0!</v>
      </c>
    </row>
    <row r="317" spans="1:7" s="117" customFormat="1" ht="15">
      <c r="A317" s="50"/>
      <c r="B317" s="167">
        <v>6409</v>
      </c>
      <c r="C317" s="50" t="s">
        <v>560</v>
      </c>
      <c r="D317" s="91">
        <v>0</v>
      </c>
      <c r="E317" s="232">
        <v>0</v>
      </c>
      <c r="F317" s="232">
        <v>0</v>
      </c>
      <c r="G317" s="330" t="e">
        <f t="shared" si="8"/>
        <v>#DIV/0!</v>
      </c>
    </row>
    <row r="318" spans="1:7" s="122" customFormat="1" ht="15.75" customHeight="1">
      <c r="A318" s="142"/>
      <c r="B318" s="140">
        <v>6409</v>
      </c>
      <c r="C318" s="142" t="s">
        <v>561</v>
      </c>
      <c r="D318" s="202">
        <v>8416</v>
      </c>
      <c r="E318" s="273">
        <v>676.2</v>
      </c>
      <c r="F318" s="265">
        <v>0</v>
      </c>
      <c r="G318" s="330">
        <f t="shared" si="8"/>
        <v>0</v>
      </c>
    </row>
    <row r="319" spans="1:7" s="117" customFormat="1" ht="5.25" customHeight="1" thickBot="1">
      <c r="A319" s="183"/>
      <c r="B319" s="182"/>
      <c r="C319" s="183"/>
      <c r="D319" s="203"/>
      <c r="E319" s="274"/>
      <c r="F319" s="274"/>
      <c r="G319" s="342"/>
    </row>
    <row r="320" spans="1:7" s="117" customFormat="1" ht="18.75" customHeight="1" thickBot="1" thickTop="1">
      <c r="A320" s="151"/>
      <c r="B320" s="196"/>
      <c r="C320" s="194" t="s">
        <v>562</v>
      </c>
      <c r="D320" s="204">
        <f>SUM(D312:D318)</f>
        <v>21847</v>
      </c>
      <c r="E320" s="275">
        <f>SUM(E312:E318)</f>
        <v>11022.2</v>
      </c>
      <c r="F320" s="275">
        <f>SUM(F312:F318)</f>
        <v>9831.8</v>
      </c>
      <c r="G320" s="332">
        <f>(F320/E320)*100</f>
        <v>89.19997822576255</v>
      </c>
    </row>
    <row r="321" spans="1:7" s="117" customFormat="1" ht="11.25" customHeight="1">
      <c r="A321" s="116"/>
      <c r="B321" s="119"/>
      <c r="C321" s="155"/>
      <c r="D321" s="157"/>
      <c r="E321" s="263"/>
      <c r="F321" s="263"/>
      <c r="G321" s="333"/>
    </row>
    <row r="322" spans="1:7" s="117" customFormat="1" ht="13.5" customHeight="1" hidden="1">
      <c r="A322" s="116"/>
      <c r="B322" s="119"/>
      <c r="C322" s="155"/>
      <c r="D322" s="157"/>
      <c r="E322" s="263"/>
      <c r="F322" s="263"/>
      <c r="G322" s="333"/>
    </row>
    <row r="323" spans="1:7" s="117" customFormat="1" ht="13.5" customHeight="1" hidden="1">
      <c r="A323" s="116"/>
      <c r="B323" s="119"/>
      <c r="C323" s="155"/>
      <c r="D323" s="157"/>
      <c r="E323" s="263"/>
      <c r="F323" s="263"/>
      <c r="G323" s="333"/>
    </row>
    <row r="324" spans="1:7" s="117" customFormat="1" ht="13.5" customHeight="1" hidden="1">
      <c r="A324" s="116"/>
      <c r="B324" s="119"/>
      <c r="C324" s="155"/>
      <c r="D324" s="157"/>
      <c r="E324" s="263"/>
      <c r="F324" s="263"/>
      <c r="G324" s="333"/>
    </row>
    <row r="325" spans="1:7" s="117" customFormat="1" ht="13.5" customHeight="1" hidden="1">
      <c r="A325" s="116"/>
      <c r="B325" s="119"/>
      <c r="C325" s="155"/>
      <c r="D325" s="157"/>
      <c r="E325" s="263"/>
      <c r="F325" s="263"/>
      <c r="G325" s="333"/>
    </row>
    <row r="326" spans="1:7" s="117" customFormat="1" ht="13.5" customHeight="1" hidden="1">
      <c r="A326" s="116"/>
      <c r="B326" s="119"/>
      <c r="C326" s="155"/>
      <c r="D326" s="157"/>
      <c r="E326" s="263"/>
      <c r="F326" s="263"/>
      <c r="G326" s="333"/>
    </row>
    <row r="327" spans="1:7" s="117" customFormat="1" ht="16.5" customHeight="1" hidden="1">
      <c r="A327" s="116"/>
      <c r="B327" s="119"/>
      <c r="C327" s="155"/>
      <c r="D327" s="157"/>
      <c r="E327" s="263"/>
      <c r="F327" s="263"/>
      <c r="G327" s="333"/>
    </row>
    <row r="328" spans="1:7" s="117" customFormat="1" ht="15.75" customHeight="1" thickBot="1">
      <c r="A328" s="116"/>
      <c r="B328" s="119"/>
      <c r="C328" s="155"/>
      <c r="D328" s="157"/>
      <c r="E328" s="263"/>
      <c r="F328" s="263"/>
      <c r="G328" s="333"/>
    </row>
    <row r="329" spans="1:7" s="117" customFormat="1" ht="15.75">
      <c r="A329" s="134" t="s">
        <v>28</v>
      </c>
      <c r="B329" s="135" t="s">
        <v>29</v>
      </c>
      <c r="C329" s="134" t="s">
        <v>31</v>
      </c>
      <c r="D329" s="134" t="s">
        <v>32</v>
      </c>
      <c r="E329" s="256" t="s">
        <v>32</v>
      </c>
      <c r="F329" s="213" t="s">
        <v>8</v>
      </c>
      <c r="G329" s="334" t="s">
        <v>370</v>
      </c>
    </row>
    <row r="330" spans="1:7" s="117" customFormat="1" ht="15.75" customHeight="1" thickBot="1">
      <c r="A330" s="136"/>
      <c r="B330" s="137"/>
      <c r="C330" s="138"/>
      <c r="D330" s="139" t="s">
        <v>34</v>
      </c>
      <c r="E330" s="257" t="s">
        <v>35</v>
      </c>
      <c r="F330" s="215" t="s">
        <v>36</v>
      </c>
      <c r="G330" s="335" t="s">
        <v>371</v>
      </c>
    </row>
    <row r="331" spans="1:7" s="117" customFormat="1" ht="16.5" thickTop="1">
      <c r="A331" s="140">
        <v>120</v>
      </c>
      <c r="B331" s="140"/>
      <c r="C331" s="70" t="s">
        <v>306</v>
      </c>
      <c r="D331" s="75"/>
      <c r="E331" s="226"/>
      <c r="F331" s="226"/>
      <c r="G331" s="336"/>
    </row>
    <row r="332" spans="1:7" s="117" customFormat="1" ht="8.25" customHeight="1">
      <c r="A332" s="88"/>
      <c r="B332" s="179"/>
      <c r="C332" s="70"/>
      <c r="D332" s="91"/>
      <c r="E332" s="232"/>
      <c r="F332" s="232"/>
      <c r="G332" s="330"/>
    </row>
    <row r="333" spans="1:7" s="117" customFormat="1" ht="15" customHeight="1" hidden="1">
      <c r="A333" s="88"/>
      <c r="B333" s="179"/>
      <c r="C333" s="70"/>
      <c r="D333" s="180"/>
      <c r="E333" s="270"/>
      <c r="F333" s="270"/>
      <c r="G333" s="330"/>
    </row>
    <row r="334" spans="1:7" s="122" customFormat="1" ht="15.75" hidden="1">
      <c r="A334" s="50"/>
      <c r="B334" s="145">
        <v>2221</v>
      </c>
      <c r="C334" s="92" t="s">
        <v>405</v>
      </c>
      <c r="D334" s="91">
        <v>0</v>
      </c>
      <c r="E334" s="232"/>
      <c r="F334" s="232"/>
      <c r="G334" s="330" t="e">
        <f aca="true" t="shared" si="9" ref="G334:G346">(F334/E334)*100</f>
        <v>#DIV/0!</v>
      </c>
    </row>
    <row r="335" spans="1:7" s="117" customFormat="1" ht="15.75">
      <c r="A335" s="88"/>
      <c r="B335" s="167">
        <v>2310</v>
      </c>
      <c r="C335" s="50" t="s">
        <v>563</v>
      </c>
      <c r="D335" s="180">
        <v>20</v>
      </c>
      <c r="E335" s="270">
        <v>20</v>
      </c>
      <c r="F335" s="270">
        <v>0</v>
      </c>
      <c r="G335" s="330">
        <f t="shared" si="9"/>
        <v>0</v>
      </c>
    </row>
    <row r="336" spans="1:7" s="117" customFormat="1" ht="15.75" customHeight="1" hidden="1">
      <c r="A336" s="88"/>
      <c r="B336" s="167">
        <v>2321</v>
      </c>
      <c r="C336" s="50" t="s">
        <v>564</v>
      </c>
      <c r="D336" s="180">
        <v>0</v>
      </c>
      <c r="E336" s="270"/>
      <c r="F336" s="270"/>
      <c r="G336" s="330" t="e">
        <f t="shared" si="9"/>
        <v>#DIV/0!</v>
      </c>
    </row>
    <row r="337" spans="1:7" s="117" customFormat="1" ht="15">
      <c r="A337" s="50"/>
      <c r="B337" s="167">
        <v>3612</v>
      </c>
      <c r="C337" s="50" t="s">
        <v>565</v>
      </c>
      <c r="D337" s="91">
        <v>10952</v>
      </c>
      <c r="E337" s="232">
        <v>9688.3</v>
      </c>
      <c r="F337" s="232">
        <v>9332.3</v>
      </c>
      <c r="G337" s="330">
        <f t="shared" si="9"/>
        <v>96.32546473581537</v>
      </c>
    </row>
    <row r="338" spans="1:7" s="117" customFormat="1" ht="15">
      <c r="A338" s="50"/>
      <c r="B338" s="167">
        <v>3613</v>
      </c>
      <c r="C338" s="50" t="s">
        <v>566</v>
      </c>
      <c r="D338" s="91">
        <v>6575</v>
      </c>
      <c r="E338" s="232">
        <v>9246.6</v>
      </c>
      <c r="F338" s="232">
        <v>8227.8</v>
      </c>
      <c r="G338" s="330">
        <f t="shared" si="9"/>
        <v>88.98189604827719</v>
      </c>
    </row>
    <row r="339" spans="1:7" s="117" customFormat="1" ht="15">
      <c r="A339" s="50"/>
      <c r="B339" s="167">
        <v>3632</v>
      </c>
      <c r="C339" s="50" t="s">
        <v>425</v>
      </c>
      <c r="D339" s="91">
        <v>1222</v>
      </c>
      <c r="E339" s="232">
        <v>992</v>
      </c>
      <c r="F339" s="232">
        <v>774.2</v>
      </c>
      <c r="G339" s="330">
        <f t="shared" si="9"/>
        <v>78.04435483870968</v>
      </c>
    </row>
    <row r="340" spans="1:7" s="117" customFormat="1" ht="15">
      <c r="A340" s="50"/>
      <c r="B340" s="167">
        <v>3634</v>
      </c>
      <c r="C340" s="50" t="s">
        <v>567</v>
      </c>
      <c r="D340" s="91">
        <v>800</v>
      </c>
      <c r="E340" s="232">
        <v>802.5</v>
      </c>
      <c r="F340" s="232">
        <v>802.1</v>
      </c>
      <c r="G340" s="330">
        <f t="shared" si="9"/>
        <v>99.95015576323988</v>
      </c>
    </row>
    <row r="341" spans="1:7" s="117" customFormat="1" ht="15">
      <c r="A341" s="50"/>
      <c r="B341" s="167">
        <v>3639</v>
      </c>
      <c r="C341" s="50" t="s">
        <v>568</v>
      </c>
      <c r="D341" s="91">
        <f>14607-10740</f>
        <v>3867</v>
      </c>
      <c r="E341" s="232">
        <f>13592.5-9134.5</f>
        <v>4458</v>
      </c>
      <c r="F341" s="232">
        <f>7471.8-3941.8</f>
        <v>3530</v>
      </c>
      <c r="G341" s="330">
        <f t="shared" si="9"/>
        <v>79.18349035441902</v>
      </c>
    </row>
    <row r="342" spans="1:7" s="117" customFormat="1" ht="15" customHeight="1" hidden="1">
      <c r="A342" s="50"/>
      <c r="B342" s="167">
        <v>3639</v>
      </c>
      <c r="C342" s="50" t="s">
        <v>569</v>
      </c>
      <c r="D342" s="91">
        <v>0</v>
      </c>
      <c r="E342" s="232"/>
      <c r="F342" s="232"/>
      <c r="G342" s="330" t="e">
        <f t="shared" si="9"/>
        <v>#DIV/0!</v>
      </c>
    </row>
    <row r="343" spans="1:7" s="117" customFormat="1" ht="15">
      <c r="A343" s="50"/>
      <c r="B343" s="167">
        <v>3639</v>
      </c>
      <c r="C343" s="50" t="s">
        <v>570</v>
      </c>
      <c r="D343" s="91">
        <v>10740</v>
      </c>
      <c r="E343" s="232">
        <v>9134.5</v>
      </c>
      <c r="F343" s="232">
        <v>3941.8</v>
      </c>
      <c r="G343" s="330">
        <f t="shared" si="9"/>
        <v>43.152881931140186</v>
      </c>
    </row>
    <row r="344" spans="1:7" s="117" customFormat="1" ht="15">
      <c r="A344" s="50"/>
      <c r="B344" s="167">
        <v>3729</v>
      </c>
      <c r="C344" s="50" t="s">
        <v>571</v>
      </c>
      <c r="D344" s="91">
        <v>1</v>
      </c>
      <c r="E344" s="232">
        <v>1</v>
      </c>
      <c r="F344" s="232">
        <v>0.5</v>
      </c>
      <c r="G344" s="330">
        <f t="shared" si="9"/>
        <v>50</v>
      </c>
    </row>
    <row r="345" spans="1:7" s="117" customFormat="1" ht="15">
      <c r="A345" s="186"/>
      <c r="B345" s="195">
        <v>4349</v>
      </c>
      <c r="C345" s="186" t="s">
        <v>572</v>
      </c>
      <c r="D345" s="180">
        <v>0</v>
      </c>
      <c r="E345" s="270">
        <v>63.4</v>
      </c>
      <c r="F345" s="270">
        <v>63.2</v>
      </c>
      <c r="G345" s="330">
        <f t="shared" si="9"/>
        <v>99.6845425867508</v>
      </c>
    </row>
    <row r="346" spans="1:7" s="117" customFormat="1" ht="15">
      <c r="A346" s="186"/>
      <c r="B346" s="195">
        <v>6409</v>
      </c>
      <c r="C346" s="186" t="s">
        <v>573</v>
      </c>
      <c r="D346" s="180">
        <v>0</v>
      </c>
      <c r="E346" s="270">
        <v>3.7</v>
      </c>
      <c r="F346" s="270">
        <v>3.6</v>
      </c>
      <c r="G346" s="330">
        <f t="shared" si="9"/>
        <v>97.29729729729729</v>
      </c>
    </row>
    <row r="347" spans="1:7" s="117" customFormat="1" ht="8.25" customHeight="1" thickBot="1">
      <c r="A347" s="181"/>
      <c r="B347" s="181"/>
      <c r="C347" s="197"/>
      <c r="D347" s="203"/>
      <c r="E347" s="274"/>
      <c r="F347" s="274"/>
      <c r="G347" s="342"/>
    </row>
    <row r="348" spans="1:7" s="117" customFormat="1" ht="18.75" customHeight="1" thickBot="1" thickTop="1">
      <c r="A348" s="176"/>
      <c r="B348" s="196"/>
      <c r="C348" s="194" t="s">
        <v>574</v>
      </c>
      <c r="D348" s="204">
        <f>SUM(D334:D346)</f>
        <v>34177</v>
      </c>
      <c r="E348" s="275">
        <f>SUM(E334:E346)</f>
        <v>34410</v>
      </c>
      <c r="F348" s="275">
        <f>SUM(F334:F346)</f>
        <v>26675.499999999996</v>
      </c>
      <c r="G348" s="332">
        <f>(F348/E348)*100</f>
        <v>77.52252252252251</v>
      </c>
    </row>
    <row r="349" spans="1:7" s="117" customFormat="1" ht="23.25" customHeight="1">
      <c r="A349" s="116"/>
      <c r="B349" s="119"/>
      <c r="C349" s="155"/>
      <c r="D349" s="157"/>
      <c r="E349" s="263"/>
      <c r="F349" s="263"/>
      <c r="G349" s="333"/>
    </row>
    <row r="350" spans="1:7" s="117" customFormat="1" ht="15.75" customHeight="1" hidden="1">
      <c r="A350" s="116"/>
      <c r="B350" s="119"/>
      <c r="C350" s="155"/>
      <c r="D350" s="157"/>
      <c r="E350" s="263"/>
      <c r="F350" s="263"/>
      <c r="G350" s="333"/>
    </row>
    <row r="351" spans="5:7" s="117" customFormat="1" ht="15.75" customHeight="1" thickBot="1">
      <c r="E351" s="264"/>
      <c r="F351" s="264"/>
      <c r="G351" s="325"/>
    </row>
    <row r="352" spans="1:7" s="117" customFormat="1" ht="15.75">
      <c r="A352" s="134" t="s">
        <v>28</v>
      </c>
      <c r="B352" s="135" t="s">
        <v>29</v>
      </c>
      <c r="C352" s="134" t="s">
        <v>31</v>
      </c>
      <c r="D352" s="134" t="s">
        <v>32</v>
      </c>
      <c r="E352" s="256" t="s">
        <v>32</v>
      </c>
      <c r="F352" s="213" t="s">
        <v>8</v>
      </c>
      <c r="G352" s="334" t="s">
        <v>370</v>
      </c>
    </row>
    <row r="353" spans="1:7" s="117" customFormat="1" ht="15.75" customHeight="1" thickBot="1">
      <c r="A353" s="136"/>
      <c r="B353" s="137"/>
      <c r="C353" s="138"/>
      <c r="D353" s="139" t="s">
        <v>34</v>
      </c>
      <c r="E353" s="257" t="s">
        <v>35</v>
      </c>
      <c r="F353" s="215" t="s">
        <v>36</v>
      </c>
      <c r="G353" s="335" t="s">
        <v>371</v>
      </c>
    </row>
    <row r="354" spans="1:7" s="117" customFormat="1" ht="38.25" customHeight="1" thickBot="1" thickTop="1">
      <c r="A354" s="194"/>
      <c r="B354" s="205"/>
      <c r="C354" s="206" t="s">
        <v>575</v>
      </c>
      <c r="D354" s="207">
        <f>SUM(D35,D137,D165,D221,D251,D273,D294,D305,D320,D348,)</f>
        <v>439083</v>
      </c>
      <c r="E354" s="276">
        <f>SUM(E35,E137,E165,E221,E251,E273,E294,E305,E320,E348)</f>
        <v>500506.1</v>
      </c>
      <c r="F354" s="276">
        <f>SUM(F35,F137,F165,F221,F251,F273,F294,F305,F320,F348,)</f>
        <v>455525.0999999999</v>
      </c>
      <c r="G354" s="343">
        <f>(F354/E354)*100</f>
        <v>91.01289674591378</v>
      </c>
    </row>
    <row r="355" spans="1:7" ht="15">
      <c r="A355" s="46"/>
      <c r="B355" s="46"/>
      <c r="C355" s="46"/>
      <c r="D355" s="46"/>
      <c r="E355" s="277"/>
      <c r="F355" s="277"/>
      <c r="G355" s="46"/>
    </row>
    <row r="356" spans="1:7" ht="15" customHeight="1">
      <c r="A356" s="46"/>
      <c r="B356" s="46"/>
      <c r="C356" s="46"/>
      <c r="D356" s="46"/>
      <c r="E356" s="277"/>
      <c r="F356" s="277"/>
      <c r="G356" s="46"/>
    </row>
    <row r="357" spans="1:7" ht="15" customHeight="1">
      <c r="A357" s="46"/>
      <c r="B357" s="46"/>
      <c r="C357" s="46"/>
      <c r="D357" s="46"/>
      <c r="E357" s="277"/>
      <c r="F357" s="277"/>
      <c r="G357" s="46"/>
    </row>
    <row r="358" spans="1:7" ht="15" customHeight="1">
      <c r="A358" s="46"/>
      <c r="B358" s="46"/>
      <c r="C358" s="46"/>
      <c r="D358" s="46"/>
      <c r="E358" s="277"/>
      <c r="F358" s="277"/>
      <c r="G358" s="46"/>
    </row>
    <row r="359" spans="1:7" ht="15">
      <c r="A359" s="46"/>
      <c r="B359" s="46"/>
      <c r="C359" s="46"/>
      <c r="D359" s="46"/>
      <c r="E359" s="277"/>
      <c r="F359" s="277"/>
      <c r="G359" s="46"/>
    </row>
    <row r="360" spans="1:7" ht="15">
      <c r="A360" s="46"/>
      <c r="B360" s="46"/>
      <c r="C360" s="46"/>
      <c r="D360" s="46"/>
      <c r="E360" s="277"/>
      <c r="F360" s="277"/>
      <c r="G360" s="46"/>
    </row>
    <row r="361" spans="1:7" ht="15">
      <c r="A361" s="46"/>
      <c r="B361" s="46"/>
      <c r="C361" s="47"/>
      <c r="D361" s="46"/>
      <c r="E361" s="277"/>
      <c r="F361" s="277"/>
      <c r="G361" s="46"/>
    </row>
    <row r="362" spans="1:7" ht="15">
      <c r="A362" s="46"/>
      <c r="B362" s="46"/>
      <c r="C362" s="46"/>
      <c r="D362" s="46"/>
      <c r="E362" s="277"/>
      <c r="F362" s="277"/>
      <c r="G362" s="46"/>
    </row>
    <row r="363" spans="1:7" ht="15">
      <c r="A363" s="46"/>
      <c r="B363" s="46"/>
      <c r="C363" s="46"/>
      <c r="D363" s="46"/>
      <c r="E363" s="277"/>
      <c r="F363" s="277"/>
      <c r="G363" s="46"/>
    </row>
    <row r="364" spans="1:7" ht="15">
      <c r="A364" s="46"/>
      <c r="B364" s="46"/>
      <c r="C364" s="46"/>
      <c r="D364" s="46"/>
      <c r="E364" s="277"/>
      <c r="F364" s="277"/>
      <c r="G364" s="46"/>
    </row>
    <row r="365" spans="1:7" ht="15">
      <c r="A365" s="46"/>
      <c r="B365" s="46"/>
      <c r="C365" s="46"/>
      <c r="D365" s="46"/>
      <c r="E365" s="277"/>
      <c r="F365" s="277"/>
      <c r="G365" s="46"/>
    </row>
    <row r="366" spans="1:7" ht="15">
      <c r="A366" s="46"/>
      <c r="B366" s="46"/>
      <c r="C366" s="46"/>
      <c r="D366" s="46"/>
      <c r="E366" s="277"/>
      <c r="F366" s="277"/>
      <c r="G366" s="46"/>
    </row>
    <row r="367" spans="1:7" ht="15">
      <c r="A367" s="46"/>
      <c r="B367" s="46"/>
      <c r="C367" s="46"/>
      <c r="D367" s="46"/>
      <c r="E367" s="277"/>
      <c r="F367" s="277"/>
      <c r="G367" s="46"/>
    </row>
    <row r="368" spans="1:7" ht="15">
      <c r="A368" s="46"/>
      <c r="B368" s="46"/>
      <c r="C368" s="46"/>
      <c r="D368" s="46"/>
      <c r="E368" s="277"/>
      <c r="F368" s="277"/>
      <c r="G368" s="46"/>
    </row>
    <row r="369" spans="1:7" ht="15">
      <c r="A369" s="46"/>
      <c r="B369" s="46"/>
      <c r="C369" s="46"/>
      <c r="D369" s="46"/>
      <c r="E369" s="277"/>
      <c r="F369" s="277"/>
      <c r="G369" s="46"/>
    </row>
    <row r="370" spans="1:7" ht="15">
      <c r="A370" s="46"/>
      <c r="B370" s="46"/>
      <c r="C370" s="46"/>
      <c r="D370" s="46"/>
      <c r="E370" s="277"/>
      <c r="F370" s="277"/>
      <c r="G370" s="46"/>
    </row>
    <row r="371" spans="1:7" ht="15">
      <c r="A371" s="46"/>
      <c r="B371" s="46"/>
      <c r="C371" s="46"/>
      <c r="D371" s="46"/>
      <c r="E371" s="277"/>
      <c r="F371" s="277"/>
      <c r="G371" s="46"/>
    </row>
    <row r="372" spans="1:7" ht="15">
      <c r="A372" s="46"/>
      <c r="B372" s="46"/>
      <c r="C372" s="46"/>
      <c r="D372" s="46"/>
      <c r="E372" s="277"/>
      <c r="F372" s="277"/>
      <c r="G372" s="46"/>
    </row>
    <row r="373" spans="1:7" ht="15">
      <c r="A373" s="46"/>
      <c r="B373" s="46"/>
      <c r="C373" s="46"/>
      <c r="D373" s="46"/>
      <c r="E373" s="277"/>
      <c r="F373" s="277"/>
      <c r="G373" s="46"/>
    </row>
    <row r="374" spans="1:7" ht="15">
      <c r="A374" s="46"/>
      <c r="B374" s="46"/>
      <c r="C374" s="46"/>
      <c r="D374" s="46"/>
      <c r="E374" s="277"/>
      <c r="F374" s="277"/>
      <c r="G374" s="46"/>
    </row>
    <row r="375" spans="1:7" ht="15">
      <c r="A375" s="46"/>
      <c r="B375" s="46"/>
      <c r="C375" s="46"/>
      <c r="D375" s="46"/>
      <c r="E375" s="277"/>
      <c r="F375" s="277"/>
      <c r="G375" s="46"/>
    </row>
  </sheetData>
  <sheetProtection/>
  <printOptions/>
  <pageMargins left="0.3" right="0.17" top="0.2755905511811024" bottom="0.4724409448818898" header="0.31496062992125984" footer="0.35433070866141736"/>
  <pageSetup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3"/>
  <sheetViews>
    <sheetView zoomScalePageLayoutView="0" workbookViewId="0" topLeftCell="A1">
      <selection activeCell="I38" sqref="I38"/>
    </sheetView>
  </sheetViews>
  <sheetFormatPr defaultColWidth="9.140625" defaultRowHeight="12.75"/>
  <cols>
    <col min="1" max="1" width="6.7109375" style="0" customWidth="1"/>
    <col min="2" max="2" width="19.00390625" style="0" customWidth="1"/>
    <col min="3" max="3" width="40.7109375" style="0" customWidth="1"/>
    <col min="4" max="4" width="11.00390625" style="0" hidden="1" customWidth="1"/>
    <col min="5" max="5" width="10.421875" style="0" hidden="1" customWidth="1"/>
    <col min="6" max="6" width="10.57421875" style="0" hidden="1" customWidth="1"/>
    <col min="7" max="8" width="10.140625" style="0" hidden="1" customWidth="1"/>
    <col min="9" max="9" width="10.8515625" style="0" customWidth="1"/>
    <col min="10" max="10" width="10.57421875" style="0" customWidth="1"/>
    <col min="11" max="11" width="10.421875" style="0" customWidth="1"/>
    <col min="12" max="12" width="10.7109375" style="0" customWidth="1"/>
  </cols>
  <sheetData>
    <row r="1" spans="1:11" ht="15">
      <c r="A1" s="252"/>
      <c r="B1" s="344"/>
      <c r="C1" s="345"/>
      <c r="D1" s="346"/>
      <c r="E1" s="346"/>
      <c r="F1" s="346"/>
      <c r="G1" s="346"/>
      <c r="H1" s="346"/>
      <c r="I1" s="346"/>
      <c r="J1" s="252"/>
      <c r="K1" s="347"/>
    </row>
    <row r="2" ht="18.75">
      <c r="J2" s="348"/>
    </row>
    <row r="3" spans="10:11" ht="18.75">
      <c r="J3" s="348"/>
      <c r="K3" s="347"/>
    </row>
    <row r="4" spans="1:11" ht="18.75">
      <c r="A4" s="387" t="s">
        <v>576</v>
      </c>
      <c r="B4" s="387"/>
      <c r="C4" s="387"/>
      <c r="D4" s="387"/>
      <c r="E4" s="387"/>
      <c r="F4" s="387"/>
      <c r="G4" s="387"/>
      <c r="H4" s="387"/>
      <c r="I4" s="387"/>
      <c r="J4" s="252"/>
      <c r="K4" s="252"/>
    </row>
    <row r="5" spans="1:11" ht="15">
      <c r="A5" s="252"/>
      <c r="B5" s="344"/>
      <c r="C5" s="345"/>
      <c r="D5" s="349" t="s">
        <v>577</v>
      </c>
      <c r="E5" s="346"/>
      <c r="F5" s="346"/>
      <c r="G5" s="346"/>
      <c r="H5" s="346"/>
      <c r="I5" s="346"/>
      <c r="J5" s="252"/>
      <c r="K5" s="252"/>
    </row>
    <row r="6" spans="1:12" ht="20.25" customHeight="1">
      <c r="A6" s="388" t="s">
        <v>578</v>
      </c>
      <c r="B6" s="389"/>
      <c r="C6" s="389"/>
      <c r="D6" s="390" t="s">
        <v>579</v>
      </c>
      <c r="E6" s="391"/>
      <c r="F6" s="391"/>
      <c r="G6" s="391"/>
      <c r="H6" s="391"/>
      <c r="I6" s="391"/>
      <c r="J6" s="350" t="s">
        <v>580</v>
      </c>
      <c r="K6" s="351"/>
      <c r="L6" s="352"/>
    </row>
    <row r="7" spans="1:12" ht="21" customHeight="1">
      <c r="A7" s="388"/>
      <c r="B7" s="389"/>
      <c r="C7" s="389"/>
      <c r="D7" s="353">
        <v>2010</v>
      </c>
      <c r="E7" s="353">
        <v>2011</v>
      </c>
      <c r="F7" s="353">
        <v>2012</v>
      </c>
      <c r="G7" s="353">
        <v>2013</v>
      </c>
      <c r="H7" s="353">
        <v>2014</v>
      </c>
      <c r="I7" s="353">
        <v>2015</v>
      </c>
      <c r="J7" s="353">
        <v>2016</v>
      </c>
      <c r="K7" s="353">
        <v>2017</v>
      </c>
      <c r="L7" s="353">
        <v>2018</v>
      </c>
    </row>
    <row r="8" spans="1:12" ht="30">
      <c r="A8" s="354" t="s">
        <v>581</v>
      </c>
      <c r="B8" s="355"/>
      <c r="C8" s="356" t="s">
        <v>582</v>
      </c>
      <c r="D8" s="357">
        <f>236499-11546</f>
        <v>224953</v>
      </c>
      <c r="E8" s="357">
        <f>90354-11546</f>
        <v>78808</v>
      </c>
      <c r="F8" s="357">
        <f>110747-11546</f>
        <v>99201</v>
      </c>
      <c r="G8" s="357">
        <f>132438-11546</f>
        <v>120892</v>
      </c>
      <c r="H8" s="357">
        <v>120904</v>
      </c>
      <c r="I8" s="357">
        <v>102867</v>
      </c>
      <c r="J8" s="357">
        <v>155280</v>
      </c>
      <c r="K8" s="357">
        <v>129314</v>
      </c>
      <c r="L8" s="357">
        <v>90001</v>
      </c>
    </row>
    <row r="9" spans="1:12" ht="16.5" customHeight="1">
      <c r="A9" s="358" t="s">
        <v>583</v>
      </c>
      <c r="B9" s="359" t="s">
        <v>584</v>
      </c>
      <c r="C9" s="360" t="s">
        <v>585</v>
      </c>
      <c r="D9" s="361">
        <v>321361</v>
      </c>
      <c r="E9" s="361">
        <v>257291</v>
      </c>
      <c r="F9" s="361">
        <v>272074</v>
      </c>
      <c r="G9" s="361">
        <v>306084</v>
      </c>
      <c r="H9" s="361">
        <v>311872</v>
      </c>
      <c r="I9" s="361">
        <v>316896</v>
      </c>
      <c r="J9" s="361">
        <v>322680</v>
      </c>
      <c r="K9" s="361">
        <v>329940</v>
      </c>
      <c r="L9" s="361">
        <v>342090</v>
      </c>
    </row>
    <row r="10" spans="1:12" ht="16.5" customHeight="1">
      <c r="A10" s="358" t="s">
        <v>586</v>
      </c>
      <c r="B10" s="359" t="s">
        <v>587</v>
      </c>
      <c r="C10" s="360" t="s">
        <v>588</v>
      </c>
      <c r="D10" s="361">
        <v>57587</v>
      </c>
      <c r="E10" s="361">
        <v>66811</v>
      </c>
      <c r="F10" s="361">
        <v>68430</v>
      </c>
      <c r="G10" s="361">
        <v>73531</v>
      </c>
      <c r="H10" s="361">
        <v>65729.80000000002</v>
      </c>
      <c r="I10" s="361">
        <v>72933</v>
      </c>
      <c r="J10" s="361">
        <v>56762</v>
      </c>
      <c r="K10" s="361">
        <v>56496</v>
      </c>
      <c r="L10" s="361">
        <v>54651</v>
      </c>
    </row>
    <row r="11" spans="1:12" ht="16.5" customHeight="1">
      <c r="A11" s="358" t="s">
        <v>589</v>
      </c>
      <c r="B11" s="359" t="s">
        <v>590</v>
      </c>
      <c r="C11" s="360" t="s">
        <v>591</v>
      </c>
      <c r="D11" s="361">
        <v>34049</v>
      </c>
      <c r="E11" s="361">
        <v>22969</v>
      </c>
      <c r="F11" s="361">
        <v>16113</v>
      </c>
      <c r="G11" s="361">
        <v>12300</v>
      </c>
      <c r="H11" s="361">
        <v>13501</v>
      </c>
      <c r="I11" s="361">
        <v>7053</v>
      </c>
      <c r="J11" s="361">
        <v>14844</v>
      </c>
      <c r="K11" s="361">
        <v>5406</v>
      </c>
      <c r="L11" s="361">
        <v>1250</v>
      </c>
    </row>
    <row r="12" spans="1:12" ht="16.5" customHeight="1">
      <c r="A12" s="358" t="s">
        <v>592</v>
      </c>
      <c r="B12" s="359" t="s">
        <v>593</v>
      </c>
      <c r="C12" s="360" t="s">
        <v>594</v>
      </c>
      <c r="D12" s="361">
        <v>990386</v>
      </c>
      <c r="E12" s="361">
        <v>755821</v>
      </c>
      <c r="F12" s="361">
        <v>83257</v>
      </c>
      <c r="G12" s="361">
        <v>69301</v>
      </c>
      <c r="H12" s="361">
        <v>91520.9</v>
      </c>
      <c r="I12" s="361">
        <v>116096</v>
      </c>
      <c r="J12" s="361">
        <v>40551</v>
      </c>
      <c r="K12" s="361">
        <v>35180</v>
      </c>
      <c r="L12" s="361">
        <v>35180</v>
      </c>
    </row>
    <row r="13" spans="1:12" ht="16.5" customHeight="1">
      <c r="A13" s="362" t="s">
        <v>595</v>
      </c>
      <c r="B13" s="355" t="s">
        <v>596</v>
      </c>
      <c r="C13" s="363" t="s">
        <v>597</v>
      </c>
      <c r="D13" s="364">
        <f aca="true" t="shared" si="0" ref="D13:I13">D9+D10+D11+D12</f>
        <v>1403383</v>
      </c>
      <c r="E13" s="364">
        <f t="shared" si="0"/>
        <v>1102892</v>
      </c>
      <c r="F13" s="364">
        <f t="shared" si="0"/>
        <v>439874</v>
      </c>
      <c r="G13" s="364">
        <f t="shared" si="0"/>
        <v>461216</v>
      </c>
      <c r="H13" s="364">
        <f t="shared" si="0"/>
        <v>482623.70000000007</v>
      </c>
      <c r="I13" s="364">
        <f t="shared" si="0"/>
        <v>512978</v>
      </c>
      <c r="J13" s="364">
        <f>J9+J10+J11+J12</f>
        <v>434837</v>
      </c>
      <c r="K13" s="364">
        <f>K9+K10+K11+K12</f>
        <v>427022</v>
      </c>
      <c r="L13" s="364">
        <f>L9+L10+L11+L12</f>
        <v>433171</v>
      </c>
    </row>
    <row r="14" spans="1:12" ht="16.5" customHeight="1">
      <c r="A14" s="358" t="s">
        <v>598</v>
      </c>
      <c r="B14" s="359"/>
      <c r="C14" s="360" t="s">
        <v>599</v>
      </c>
      <c r="D14" s="361">
        <v>748262</v>
      </c>
      <c r="E14" s="361">
        <v>560739</v>
      </c>
      <c r="F14" s="361">
        <v>0</v>
      </c>
      <c r="G14" s="361">
        <v>0</v>
      </c>
      <c r="H14" s="361">
        <v>0</v>
      </c>
      <c r="I14" s="361">
        <v>0</v>
      </c>
      <c r="J14" s="361">
        <v>0</v>
      </c>
      <c r="K14" s="361">
        <v>0</v>
      </c>
      <c r="L14" s="361">
        <v>1</v>
      </c>
    </row>
    <row r="15" spans="1:12" ht="21" customHeight="1">
      <c r="A15" s="365" t="s">
        <v>600</v>
      </c>
      <c r="B15" s="366" t="s">
        <v>601</v>
      </c>
      <c r="C15" s="367" t="s">
        <v>602</v>
      </c>
      <c r="D15" s="368">
        <f aca="true" t="shared" si="1" ref="D15:I15">D13-D14</f>
        <v>655121</v>
      </c>
      <c r="E15" s="368">
        <f t="shared" si="1"/>
        <v>542153</v>
      </c>
      <c r="F15" s="368">
        <f t="shared" si="1"/>
        <v>439874</v>
      </c>
      <c r="G15" s="368">
        <f t="shared" si="1"/>
        <v>461216</v>
      </c>
      <c r="H15" s="368">
        <f t="shared" si="1"/>
        <v>482623.70000000007</v>
      </c>
      <c r="I15" s="368">
        <f t="shared" si="1"/>
        <v>512978</v>
      </c>
      <c r="J15" s="368">
        <f>J13-J14</f>
        <v>434837</v>
      </c>
      <c r="K15" s="368">
        <f>K13-K14</f>
        <v>427022</v>
      </c>
      <c r="L15" s="368">
        <f>L13-L14</f>
        <v>433170</v>
      </c>
    </row>
    <row r="16" spans="1:12" ht="16.5" customHeight="1">
      <c r="A16" s="369" t="s">
        <v>603</v>
      </c>
      <c r="B16" s="359"/>
      <c r="C16" s="360" t="s">
        <v>604</v>
      </c>
      <c r="D16" s="361">
        <v>0</v>
      </c>
      <c r="E16" s="361">
        <v>0</v>
      </c>
      <c r="F16" s="361">
        <v>0</v>
      </c>
      <c r="G16" s="361">
        <v>0</v>
      </c>
      <c r="H16" s="361">
        <v>0</v>
      </c>
      <c r="I16" s="361">
        <v>0</v>
      </c>
      <c r="J16" s="361">
        <v>0</v>
      </c>
      <c r="K16" s="361">
        <v>0</v>
      </c>
      <c r="L16" s="361">
        <v>0</v>
      </c>
    </row>
    <row r="17" spans="1:12" ht="16.5" customHeight="1">
      <c r="A17" s="358" t="s">
        <v>605</v>
      </c>
      <c r="B17" s="359"/>
      <c r="C17" s="360" t="s">
        <v>606</v>
      </c>
      <c r="D17" s="361">
        <v>0</v>
      </c>
      <c r="E17" s="361">
        <v>0</v>
      </c>
      <c r="F17" s="361">
        <v>0</v>
      </c>
      <c r="G17" s="361">
        <v>0</v>
      </c>
      <c r="H17" s="361">
        <v>0</v>
      </c>
      <c r="I17" s="361">
        <v>0</v>
      </c>
      <c r="J17" s="361">
        <v>30000</v>
      </c>
      <c r="K17" s="361">
        <v>60000</v>
      </c>
      <c r="L17" s="361">
        <v>0</v>
      </c>
    </row>
    <row r="18" spans="1:12" ht="16.5" customHeight="1">
      <c r="A18" s="358" t="s">
        <v>607</v>
      </c>
      <c r="B18" s="359"/>
      <c r="C18" s="360" t="s">
        <v>608</v>
      </c>
      <c r="D18" s="361">
        <v>0</v>
      </c>
      <c r="E18" s="361">
        <v>0</v>
      </c>
      <c r="F18" s="361">
        <v>0</v>
      </c>
      <c r="G18" s="361">
        <v>0</v>
      </c>
      <c r="H18" s="361">
        <v>0</v>
      </c>
      <c r="I18" s="361">
        <v>0</v>
      </c>
      <c r="J18" s="361">
        <v>0</v>
      </c>
      <c r="K18" s="361">
        <v>0</v>
      </c>
      <c r="L18" s="361">
        <v>0</v>
      </c>
    </row>
    <row r="19" spans="1:12" ht="32.25" customHeight="1">
      <c r="A19" s="358" t="s">
        <v>609</v>
      </c>
      <c r="B19" s="359"/>
      <c r="C19" s="360" t="s">
        <v>610</v>
      </c>
      <c r="D19" s="361">
        <v>0</v>
      </c>
      <c r="E19" s="361">
        <v>0</v>
      </c>
      <c r="F19" s="361">
        <v>0</v>
      </c>
      <c r="G19" s="361">
        <v>0</v>
      </c>
      <c r="H19" s="361">
        <v>0</v>
      </c>
      <c r="I19" s="361">
        <v>0</v>
      </c>
      <c r="J19" s="361">
        <v>0</v>
      </c>
      <c r="K19" s="361">
        <v>0</v>
      </c>
      <c r="L19" s="361">
        <v>0</v>
      </c>
    </row>
    <row r="20" spans="1:12" ht="33" customHeight="1">
      <c r="A20" s="369" t="s">
        <v>611</v>
      </c>
      <c r="B20" s="359"/>
      <c r="C20" s="370" t="s">
        <v>612</v>
      </c>
      <c r="D20" s="361">
        <v>0</v>
      </c>
      <c r="E20" s="361">
        <v>0</v>
      </c>
      <c r="F20" s="361">
        <v>0</v>
      </c>
      <c r="G20" s="361">
        <v>0</v>
      </c>
      <c r="H20" s="361">
        <v>0</v>
      </c>
      <c r="I20" s="361">
        <v>0</v>
      </c>
      <c r="J20" s="361">
        <v>0</v>
      </c>
      <c r="K20" s="361">
        <v>0</v>
      </c>
      <c r="L20" s="361">
        <v>0</v>
      </c>
    </row>
    <row r="21" spans="1:12" ht="16.5" customHeight="1">
      <c r="A21" s="358" t="s">
        <v>613</v>
      </c>
      <c r="B21" s="359"/>
      <c r="C21" s="360" t="s">
        <v>614</v>
      </c>
      <c r="D21" s="361">
        <v>0</v>
      </c>
      <c r="E21" s="361">
        <v>0</v>
      </c>
      <c r="F21" s="361">
        <v>0</v>
      </c>
      <c r="G21" s="361">
        <v>0</v>
      </c>
      <c r="H21" s="361">
        <v>0</v>
      </c>
      <c r="I21" s="361">
        <v>0</v>
      </c>
      <c r="J21" s="361">
        <v>0</v>
      </c>
      <c r="K21" s="361">
        <v>0</v>
      </c>
      <c r="L21" s="361">
        <v>0</v>
      </c>
    </row>
    <row r="22" spans="1:12" ht="32.25" customHeight="1">
      <c r="A22" s="371" t="s">
        <v>615</v>
      </c>
      <c r="B22" s="372" t="s">
        <v>616</v>
      </c>
      <c r="C22" s="372" t="s">
        <v>617</v>
      </c>
      <c r="D22" s="364">
        <f aca="true" t="shared" si="2" ref="D22:I22">D16+D17+D18+D19+D20+D21</f>
        <v>0</v>
      </c>
      <c r="E22" s="364">
        <f t="shared" si="2"/>
        <v>0</v>
      </c>
      <c r="F22" s="364">
        <f t="shared" si="2"/>
        <v>0</v>
      </c>
      <c r="G22" s="364">
        <f t="shared" si="2"/>
        <v>0</v>
      </c>
      <c r="H22" s="364">
        <f t="shared" si="2"/>
        <v>0</v>
      </c>
      <c r="I22" s="364">
        <f t="shared" si="2"/>
        <v>0</v>
      </c>
      <c r="J22" s="364">
        <f>J16+J17+J18+J19+J20+J21</f>
        <v>30000</v>
      </c>
      <c r="K22" s="364">
        <f>K16+K17+K18+K19+K20+K21</f>
        <v>60000</v>
      </c>
      <c r="L22" s="364">
        <f>L16+L17+L18+L19+L20+L21</f>
        <v>0</v>
      </c>
    </row>
    <row r="23" spans="1:12" ht="21" customHeight="1">
      <c r="A23" s="373" t="s">
        <v>618</v>
      </c>
      <c r="B23" s="374" t="s">
        <v>619</v>
      </c>
      <c r="C23" s="375" t="s">
        <v>620</v>
      </c>
      <c r="D23" s="376">
        <f aca="true" t="shared" si="3" ref="D23:I23">D15+D22</f>
        <v>655121</v>
      </c>
      <c r="E23" s="376">
        <f t="shared" si="3"/>
        <v>542153</v>
      </c>
      <c r="F23" s="376">
        <f t="shared" si="3"/>
        <v>439874</v>
      </c>
      <c r="G23" s="376">
        <f t="shared" si="3"/>
        <v>461216</v>
      </c>
      <c r="H23" s="376">
        <f t="shared" si="3"/>
        <v>482623.70000000007</v>
      </c>
      <c r="I23" s="376">
        <f t="shared" si="3"/>
        <v>512978</v>
      </c>
      <c r="J23" s="376">
        <f>J15+J22</f>
        <v>464837</v>
      </c>
      <c r="K23" s="376">
        <f>K15+K22</f>
        <v>487022</v>
      </c>
      <c r="L23" s="376">
        <f>L15+L22</f>
        <v>433170</v>
      </c>
    </row>
    <row r="24" spans="1:12" ht="16.5" customHeight="1">
      <c r="A24" s="358" t="s">
        <v>621</v>
      </c>
      <c r="B24" s="359" t="s">
        <v>622</v>
      </c>
      <c r="C24" s="370" t="s">
        <v>623</v>
      </c>
      <c r="D24" s="361">
        <v>1350485</v>
      </c>
      <c r="E24" s="361">
        <v>1030970</v>
      </c>
      <c r="F24" s="361">
        <v>334332</v>
      </c>
      <c r="G24" s="361">
        <v>363277</v>
      </c>
      <c r="H24" s="361">
        <v>386115.80000000005</v>
      </c>
      <c r="I24" s="361">
        <v>404034</v>
      </c>
      <c r="J24" s="361">
        <f>410720+921</f>
        <v>411641</v>
      </c>
      <c r="K24" s="361">
        <f>393165-134</f>
        <v>393031</v>
      </c>
      <c r="L24" s="361">
        <f>392981-134</f>
        <v>392847</v>
      </c>
    </row>
    <row r="25" spans="1:12" ht="16.5" customHeight="1">
      <c r="A25" s="358" t="s">
        <v>624</v>
      </c>
      <c r="B25" s="359" t="s">
        <v>625</v>
      </c>
      <c r="C25" s="370" t="s">
        <v>626</v>
      </c>
      <c r="D25" s="361">
        <v>180617</v>
      </c>
      <c r="E25" s="361">
        <v>33693</v>
      </c>
      <c r="F25" s="361">
        <v>65937</v>
      </c>
      <c r="G25" s="361">
        <v>79891</v>
      </c>
      <c r="H25" s="361">
        <v>100166.1</v>
      </c>
      <c r="I25" s="361">
        <v>51491</v>
      </c>
      <c r="J25" s="361">
        <v>74122</v>
      </c>
      <c r="K25" s="361">
        <v>128824</v>
      </c>
      <c r="L25" s="361">
        <v>47607</v>
      </c>
    </row>
    <row r="26" spans="1:12" ht="16.5" customHeight="1">
      <c r="A26" s="362" t="s">
        <v>627</v>
      </c>
      <c r="B26" s="355" t="s">
        <v>628</v>
      </c>
      <c r="C26" s="372" t="s">
        <v>629</v>
      </c>
      <c r="D26" s="364">
        <f aca="true" t="shared" si="4" ref="D26:I26">D24+D25</f>
        <v>1531102</v>
      </c>
      <c r="E26" s="364">
        <f t="shared" si="4"/>
        <v>1064663</v>
      </c>
      <c r="F26" s="364">
        <f t="shared" si="4"/>
        <v>400269</v>
      </c>
      <c r="G26" s="364">
        <f t="shared" si="4"/>
        <v>443168</v>
      </c>
      <c r="H26" s="364">
        <f t="shared" si="4"/>
        <v>486281.9</v>
      </c>
      <c r="I26" s="364">
        <f t="shared" si="4"/>
        <v>455525</v>
      </c>
      <c r="J26" s="364">
        <f>J24+J25</f>
        <v>485763</v>
      </c>
      <c r="K26" s="364">
        <f>K24+K25</f>
        <v>521855</v>
      </c>
      <c r="L26" s="364">
        <f>L24+L25</f>
        <v>440454</v>
      </c>
    </row>
    <row r="27" spans="1:12" ht="16.5" customHeight="1">
      <c r="A27" s="371" t="s">
        <v>630</v>
      </c>
      <c r="B27" s="355"/>
      <c r="C27" s="372" t="s">
        <v>631</v>
      </c>
      <c r="D27" s="364">
        <v>748262</v>
      </c>
      <c r="E27" s="364">
        <v>560739</v>
      </c>
      <c r="F27" s="364">
        <v>0</v>
      </c>
      <c r="G27" s="364">
        <v>0</v>
      </c>
      <c r="H27" s="364">
        <v>0</v>
      </c>
      <c r="I27" s="364">
        <v>0</v>
      </c>
      <c r="J27" s="364">
        <v>0</v>
      </c>
      <c r="K27" s="364">
        <v>0</v>
      </c>
      <c r="L27" s="364">
        <v>0</v>
      </c>
    </row>
    <row r="28" spans="1:12" ht="16.5" customHeight="1">
      <c r="A28" s="371" t="s">
        <v>632</v>
      </c>
      <c r="B28" s="355" t="s">
        <v>633</v>
      </c>
      <c r="C28" s="372" t="s">
        <v>634</v>
      </c>
      <c r="D28" s="364">
        <f aca="true" t="shared" si="5" ref="D28:I28">D26-D27</f>
        <v>782840</v>
      </c>
      <c r="E28" s="364">
        <f t="shared" si="5"/>
        <v>503924</v>
      </c>
      <c r="F28" s="364">
        <f t="shared" si="5"/>
        <v>400269</v>
      </c>
      <c r="G28" s="364">
        <f t="shared" si="5"/>
        <v>443168</v>
      </c>
      <c r="H28" s="364">
        <f t="shared" si="5"/>
        <v>486281.9</v>
      </c>
      <c r="I28" s="364">
        <f t="shared" si="5"/>
        <v>455525</v>
      </c>
      <c r="J28" s="364">
        <f>J26-J27</f>
        <v>485763</v>
      </c>
      <c r="K28" s="364">
        <f>K26-K27</f>
        <v>521855</v>
      </c>
      <c r="L28" s="364">
        <f>L26-L27</f>
        <v>440454</v>
      </c>
    </row>
    <row r="29" spans="1:12" ht="28.5">
      <c r="A29" s="358" t="s">
        <v>635</v>
      </c>
      <c r="B29" s="359"/>
      <c r="C29" s="370" t="s">
        <v>636</v>
      </c>
      <c r="D29" s="361">
        <v>0</v>
      </c>
      <c r="E29" s="361">
        <v>0</v>
      </c>
      <c r="F29" s="361">
        <v>0</v>
      </c>
      <c r="G29" s="361">
        <v>0</v>
      </c>
      <c r="H29" s="361">
        <v>0</v>
      </c>
      <c r="I29" s="361">
        <v>0</v>
      </c>
      <c r="J29" s="361">
        <v>0</v>
      </c>
      <c r="K29" s="361">
        <v>0</v>
      </c>
      <c r="L29" s="361">
        <v>0</v>
      </c>
    </row>
    <row r="30" spans="1:12" ht="28.5">
      <c r="A30" s="358" t="s">
        <v>637</v>
      </c>
      <c r="B30" s="359"/>
      <c r="C30" s="370" t="s">
        <v>638</v>
      </c>
      <c r="D30" s="361">
        <v>18376</v>
      </c>
      <c r="E30" s="361">
        <v>17805</v>
      </c>
      <c r="F30" s="361">
        <v>17914</v>
      </c>
      <c r="G30" s="361">
        <v>18036</v>
      </c>
      <c r="H30" s="361">
        <v>14379</v>
      </c>
      <c r="I30" s="361">
        <v>5040</v>
      </c>
      <c r="J30" s="361">
        <v>5040</v>
      </c>
      <c r="K30" s="361">
        <v>4480</v>
      </c>
      <c r="L30" s="361">
        <v>12000</v>
      </c>
    </row>
    <row r="31" spans="1:12" ht="19.5" customHeight="1">
      <c r="A31" s="358" t="s">
        <v>639</v>
      </c>
      <c r="B31" s="359"/>
      <c r="C31" s="370" t="s">
        <v>640</v>
      </c>
      <c r="D31" s="361">
        <v>0</v>
      </c>
      <c r="E31" s="361">
        <v>0</v>
      </c>
      <c r="F31" s="361">
        <v>0</v>
      </c>
      <c r="G31" s="361">
        <v>0</v>
      </c>
      <c r="H31" s="361">
        <v>0</v>
      </c>
      <c r="I31" s="361">
        <v>0</v>
      </c>
      <c r="J31" s="361">
        <v>0</v>
      </c>
      <c r="K31" s="361">
        <v>0</v>
      </c>
      <c r="L31" s="361">
        <v>0</v>
      </c>
    </row>
    <row r="32" spans="1:12" ht="28.5">
      <c r="A32" s="358" t="s">
        <v>641</v>
      </c>
      <c r="B32" s="359"/>
      <c r="C32" s="370" t="s">
        <v>642</v>
      </c>
      <c r="D32" s="361">
        <v>0</v>
      </c>
      <c r="E32" s="361">
        <v>0</v>
      </c>
      <c r="F32" s="361">
        <v>0</v>
      </c>
      <c r="G32" s="361">
        <v>0</v>
      </c>
      <c r="H32" s="361">
        <v>0</v>
      </c>
      <c r="I32" s="361">
        <v>0</v>
      </c>
      <c r="J32" s="361">
        <v>0</v>
      </c>
      <c r="K32" s="361">
        <v>0</v>
      </c>
      <c r="L32" s="361">
        <v>0</v>
      </c>
    </row>
    <row r="33" spans="1:12" ht="28.5">
      <c r="A33" s="369" t="s">
        <v>643</v>
      </c>
      <c r="B33" s="359"/>
      <c r="C33" s="370" t="s">
        <v>642</v>
      </c>
      <c r="D33" s="361">
        <v>0</v>
      </c>
      <c r="E33" s="361">
        <v>0</v>
      </c>
      <c r="F33" s="361">
        <v>0</v>
      </c>
      <c r="G33" s="361">
        <v>0</v>
      </c>
      <c r="H33" s="361">
        <v>0</v>
      </c>
      <c r="I33" s="361">
        <v>0</v>
      </c>
      <c r="J33" s="361">
        <v>0</v>
      </c>
      <c r="K33" s="361">
        <v>0</v>
      </c>
      <c r="L33" s="361">
        <v>0</v>
      </c>
    </row>
    <row r="34" spans="1:12" ht="18" customHeight="1">
      <c r="A34" s="358" t="s">
        <v>644</v>
      </c>
      <c r="B34" s="359"/>
      <c r="C34" s="370" t="s">
        <v>614</v>
      </c>
      <c r="D34" s="361">
        <v>50</v>
      </c>
      <c r="E34" s="361">
        <v>31</v>
      </c>
      <c r="F34" s="361">
        <v>0</v>
      </c>
      <c r="G34" s="361">
        <v>0</v>
      </c>
      <c r="H34" s="361">
        <v>0</v>
      </c>
      <c r="I34" s="361">
        <v>0</v>
      </c>
      <c r="J34" s="361">
        <v>0</v>
      </c>
      <c r="K34" s="361">
        <v>0</v>
      </c>
      <c r="L34" s="361">
        <v>0</v>
      </c>
    </row>
    <row r="35" spans="1:12" ht="30" customHeight="1">
      <c r="A35" s="371" t="s">
        <v>645</v>
      </c>
      <c r="B35" s="372" t="s">
        <v>646</v>
      </c>
      <c r="C35" s="372" t="s">
        <v>647</v>
      </c>
      <c r="D35" s="364">
        <f aca="true" t="shared" si="6" ref="D35:I35">D29+D30+D31+D32+D33+D34</f>
        <v>18426</v>
      </c>
      <c r="E35" s="364">
        <f t="shared" si="6"/>
        <v>17836</v>
      </c>
      <c r="F35" s="364">
        <f t="shared" si="6"/>
        <v>17914</v>
      </c>
      <c r="G35" s="364">
        <f t="shared" si="6"/>
        <v>18036</v>
      </c>
      <c r="H35" s="364">
        <f t="shared" si="6"/>
        <v>14379</v>
      </c>
      <c r="I35" s="364">
        <f t="shared" si="6"/>
        <v>5040</v>
      </c>
      <c r="J35" s="364">
        <f>J29+J30+J31+J32+J33+J34</f>
        <v>5040</v>
      </c>
      <c r="K35" s="364">
        <f>K29+K30+K31+K32+K33+K34</f>
        <v>4480</v>
      </c>
      <c r="L35" s="364">
        <f>L29+L30+L31+L32+L33+L34</f>
        <v>12000</v>
      </c>
    </row>
    <row r="36" spans="1:12" ht="24.75" customHeight="1">
      <c r="A36" s="374" t="s">
        <v>648</v>
      </c>
      <c r="B36" s="374" t="s">
        <v>649</v>
      </c>
      <c r="C36" s="375" t="s">
        <v>650</v>
      </c>
      <c r="D36" s="376">
        <f aca="true" t="shared" si="7" ref="D36:I36">D28+D35</f>
        <v>801266</v>
      </c>
      <c r="E36" s="376">
        <f t="shared" si="7"/>
        <v>521760</v>
      </c>
      <c r="F36" s="376">
        <f t="shared" si="7"/>
        <v>418183</v>
      </c>
      <c r="G36" s="376">
        <f t="shared" si="7"/>
        <v>461204</v>
      </c>
      <c r="H36" s="376">
        <f t="shared" si="7"/>
        <v>500660.9</v>
      </c>
      <c r="I36" s="376">
        <f t="shared" si="7"/>
        <v>460565</v>
      </c>
      <c r="J36" s="376">
        <f>J28+J35</f>
        <v>490803</v>
      </c>
      <c r="K36" s="376">
        <f>K28+K35</f>
        <v>526335</v>
      </c>
      <c r="L36" s="376">
        <f>L28+L35</f>
        <v>452454</v>
      </c>
    </row>
    <row r="37" spans="1:12" ht="27" customHeight="1">
      <c r="A37" s="377" t="s">
        <v>651</v>
      </c>
      <c r="B37" s="374" t="s">
        <v>652</v>
      </c>
      <c r="C37" s="375" t="s">
        <v>653</v>
      </c>
      <c r="D37" s="376">
        <f aca="true" t="shared" si="8" ref="D37:I37">D23-D36</f>
        <v>-146145</v>
      </c>
      <c r="E37" s="376">
        <f t="shared" si="8"/>
        <v>20393</v>
      </c>
      <c r="F37" s="376">
        <f t="shared" si="8"/>
        <v>21691</v>
      </c>
      <c r="G37" s="376">
        <f t="shared" si="8"/>
        <v>12</v>
      </c>
      <c r="H37" s="376">
        <f t="shared" si="8"/>
        <v>-18037.199999999953</v>
      </c>
      <c r="I37" s="376">
        <f t="shared" si="8"/>
        <v>52413</v>
      </c>
      <c r="J37" s="376">
        <f>J23-J36</f>
        <v>-25966</v>
      </c>
      <c r="K37" s="376">
        <f>K23-K36</f>
        <v>-39313</v>
      </c>
      <c r="L37" s="376">
        <f>L23-L36</f>
        <v>-19284</v>
      </c>
    </row>
    <row r="38" spans="1:12" ht="27" customHeight="1">
      <c r="A38" s="377" t="s">
        <v>654</v>
      </c>
      <c r="B38" s="374" t="s">
        <v>655</v>
      </c>
      <c r="C38" s="375" t="s">
        <v>656</v>
      </c>
      <c r="D38" s="376">
        <f aca="true" t="shared" si="9" ref="D38:I38">D8+D37</f>
        <v>78808</v>
      </c>
      <c r="E38" s="376">
        <f t="shared" si="9"/>
        <v>99201</v>
      </c>
      <c r="F38" s="376">
        <f t="shared" si="9"/>
        <v>120892</v>
      </c>
      <c r="G38" s="376">
        <f t="shared" si="9"/>
        <v>120904</v>
      </c>
      <c r="H38" s="376">
        <f t="shared" si="9"/>
        <v>102866.80000000005</v>
      </c>
      <c r="I38" s="376">
        <f t="shared" si="9"/>
        <v>155280</v>
      </c>
      <c r="J38" s="376">
        <f>J8+J37</f>
        <v>129314</v>
      </c>
      <c r="K38" s="376">
        <f>K8+K37</f>
        <v>90001</v>
      </c>
      <c r="L38" s="376">
        <f>L8+L37</f>
        <v>70717</v>
      </c>
    </row>
    <row r="40" spans="2:3" ht="15">
      <c r="B40" s="378" t="s">
        <v>657</v>
      </c>
      <c r="C40" s="379"/>
    </row>
    <row r="41" spans="2:3" ht="15">
      <c r="B41" s="379"/>
      <c r="C41" s="379"/>
    </row>
    <row r="42" spans="2:3" ht="15">
      <c r="B42" s="378" t="s">
        <v>658</v>
      </c>
      <c r="C42" s="379"/>
    </row>
    <row r="43" spans="2:3" ht="15">
      <c r="B43" s="379" t="s">
        <v>659</v>
      </c>
      <c r="C43" s="379"/>
    </row>
  </sheetData>
  <sheetProtection/>
  <mergeCells count="4">
    <mergeCell ref="A4:I4"/>
    <mergeCell ref="A6:A7"/>
    <mergeCell ref="B6:C7"/>
    <mergeCell ref="D6:I6"/>
  </mergeCells>
  <printOptions/>
  <pageMargins left="0.9055118110236221" right="0.31496062992125984" top="0.7874015748031497" bottom="0.7874015748031497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MěÚ Břeclav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slatinska</dc:creator>
  <cp:keywords/>
  <dc:description/>
  <cp:lastModifiedBy>vasicek</cp:lastModifiedBy>
  <cp:lastPrinted>2016-01-21T08:36:11Z</cp:lastPrinted>
  <dcterms:created xsi:type="dcterms:W3CDTF">2016-01-18T16:21:31Z</dcterms:created>
  <dcterms:modified xsi:type="dcterms:W3CDTF">2016-01-21T08:49:36Z</dcterms:modified>
  <cp:category/>
  <cp:version/>
  <cp:contentType/>
  <cp:contentStatus/>
</cp:coreProperties>
</file>