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1075" windowHeight="9525"/>
  </bookViews>
  <sheets>
    <sheet name="Domov seniorů" sheetId="1" r:id="rId1"/>
    <sheet name="Tereza" sheetId="2" r:id="rId2"/>
    <sheet name="Knihovna" sheetId="3" r:id="rId3"/>
    <sheet name="Muzeum" sheetId="4" r:id="rId4"/>
    <sheet name="MŠ Břetislavova" sheetId="5" r:id="rId5"/>
    <sheet name="MŠ Hřbitovní" sheetId="6" r:id="rId6"/>
    <sheet name="MŠ Na Valtické" sheetId="7" r:id="rId7"/>
    <sheet name="MŠ U Splavu" sheetId="8" r:id="rId8"/>
    <sheet name="MŠ Okružní" sheetId="9" r:id="rId9"/>
    <sheet name="MŠ Osvobození" sheetId="10" r:id="rId10"/>
    <sheet name="ZŠ Komenského" sheetId="11" r:id="rId11"/>
    <sheet name="ZŠ Kpt.Nálepky" sheetId="12" r:id="rId12"/>
    <sheet name="ZŠ Kupkova" sheetId="13" r:id="rId13"/>
    <sheet name="ZŠ Na Valtické" sheetId="14" r:id="rId14"/>
    <sheet name="ZŠ Slovácká" sheetId="15" r:id="rId15"/>
    <sheet name="ZŠ J.Noháče" sheetId="16" r:id="rId16"/>
    <sheet name="ZUŠ" sheetId="17" r:id="rId17"/>
  </sheets>
  <calcPr calcId="125725"/>
</workbook>
</file>

<file path=xl/calcChain.xml><?xml version="1.0" encoding="utf-8"?>
<calcChain xmlns="http://schemas.openxmlformats.org/spreadsheetml/2006/main">
  <c r="W41" i="17"/>
  <c r="W44" s="1"/>
  <c r="W45" s="1"/>
  <c r="V41"/>
  <c r="V44" s="1"/>
  <c r="V45" s="1"/>
  <c r="U41"/>
  <c r="U44" s="1"/>
  <c r="U45" s="1"/>
  <c r="N41"/>
  <c r="N44" s="1"/>
  <c r="M41"/>
  <c r="M44" s="1"/>
  <c r="M45" s="1"/>
  <c r="L41"/>
  <c r="L44" s="1"/>
  <c r="L45" s="1"/>
  <c r="J41"/>
  <c r="J44" s="1"/>
  <c r="J45" s="1"/>
  <c r="I41"/>
  <c r="I44" s="1"/>
  <c r="I45" s="1"/>
  <c r="H41"/>
  <c r="H44" s="1"/>
  <c r="H45" s="1"/>
  <c r="G41"/>
  <c r="G44" s="1"/>
  <c r="G45" s="1"/>
  <c r="F41"/>
  <c r="F44" s="1"/>
  <c r="F45" s="1"/>
  <c r="E41"/>
  <c r="E44" s="1"/>
  <c r="E45" s="1"/>
  <c r="D41"/>
  <c r="D44" s="1"/>
  <c r="D45" s="1"/>
  <c r="Q40"/>
  <c r="P40"/>
  <c r="O40"/>
  <c r="R40" s="1"/>
  <c r="S40" s="1"/>
  <c r="Q39"/>
  <c r="P39"/>
  <c r="O39"/>
  <c r="R39" s="1"/>
  <c r="S39" s="1"/>
  <c r="Q38"/>
  <c r="P38"/>
  <c r="O38"/>
  <c r="R38" s="1"/>
  <c r="S38" s="1"/>
  <c r="Q37"/>
  <c r="P37"/>
  <c r="O37"/>
  <c r="R37" s="1"/>
  <c r="S37" s="1"/>
  <c r="Q36"/>
  <c r="Q41" s="1"/>
  <c r="P36"/>
  <c r="P41" s="1"/>
  <c r="O36"/>
  <c r="O41" s="1"/>
  <c r="W35"/>
  <c r="V35"/>
  <c r="U35"/>
  <c r="N35"/>
  <c r="M35"/>
  <c r="L35"/>
  <c r="J35"/>
  <c r="I35"/>
  <c r="H35"/>
  <c r="G35"/>
  <c r="F35"/>
  <c r="E35"/>
  <c r="D35"/>
  <c r="Q34"/>
  <c r="P34"/>
  <c r="O34"/>
  <c r="R34" s="1"/>
  <c r="S34" s="1"/>
  <c r="Q33"/>
  <c r="P33"/>
  <c r="O33"/>
  <c r="R33" s="1"/>
  <c r="S33" s="1"/>
  <c r="Q32"/>
  <c r="P32"/>
  <c r="O32"/>
  <c r="R32" s="1"/>
  <c r="S32" s="1"/>
  <c r="Q31"/>
  <c r="P31"/>
  <c r="O31"/>
  <c r="R31" s="1"/>
  <c r="S31" s="1"/>
  <c r="Q30"/>
  <c r="P30"/>
  <c r="O30"/>
  <c r="R30" s="1"/>
  <c r="S30" s="1"/>
  <c r="M30"/>
  <c r="Q29"/>
  <c r="P29"/>
  <c r="O29"/>
  <c r="R29" s="1"/>
  <c r="S29" s="1"/>
  <c r="Q28"/>
  <c r="P28"/>
  <c r="O28"/>
  <c r="R28" s="1"/>
  <c r="S28" s="1"/>
  <c r="Q27"/>
  <c r="P27"/>
  <c r="O27"/>
  <c r="R27" s="1"/>
  <c r="S27" s="1"/>
  <c r="Q26"/>
  <c r="P26"/>
  <c r="O26"/>
  <c r="R26" s="1"/>
  <c r="S26" s="1"/>
  <c r="Q25"/>
  <c r="Q35" s="1"/>
  <c r="P25"/>
  <c r="P35" s="1"/>
  <c r="O25"/>
  <c r="O35" s="1"/>
  <c r="Q24"/>
  <c r="P24"/>
  <c r="O24"/>
  <c r="R24" s="1"/>
  <c r="S24" s="1"/>
  <c r="L24"/>
  <c r="Q23"/>
  <c r="P23"/>
  <c r="O23"/>
  <c r="R23" s="1"/>
  <c r="S23" s="1"/>
  <c r="Q22"/>
  <c r="P22"/>
  <c r="O22"/>
  <c r="R22" s="1"/>
  <c r="S22" s="1"/>
  <c r="L22"/>
  <c r="Q21"/>
  <c r="P21"/>
  <c r="O21"/>
  <c r="Q20"/>
  <c r="P20"/>
  <c r="O20"/>
  <c r="Q19"/>
  <c r="P19"/>
  <c r="O19"/>
  <c r="Q18"/>
  <c r="P18"/>
  <c r="O18"/>
  <c r="Q17"/>
  <c r="P17"/>
  <c r="O17"/>
  <c r="W16"/>
  <c r="V16"/>
  <c r="U16"/>
  <c r="Q16"/>
  <c r="N16"/>
  <c r="K16"/>
  <c r="J16"/>
  <c r="I16"/>
  <c r="H16"/>
  <c r="Q15"/>
  <c r="P15"/>
  <c r="O15"/>
  <c r="Q14"/>
  <c r="P14"/>
  <c r="O14"/>
  <c r="Q13"/>
  <c r="P13"/>
  <c r="O13"/>
  <c r="Q12"/>
  <c r="P12"/>
  <c r="O12"/>
  <c r="Q11"/>
  <c r="P11"/>
  <c r="P16" s="1"/>
  <c r="O11"/>
  <c r="O16" s="1"/>
  <c r="Q10"/>
  <c r="P10"/>
  <c r="O10"/>
  <c r="Q9"/>
  <c r="P9"/>
  <c r="O9"/>
  <c r="O44" l="1"/>
  <c r="O45" s="1"/>
  <c r="O43"/>
  <c r="N45"/>
  <c r="Q44"/>
  <c r="Q45" s="1"/>
  <c r="Q43"/>
  <c r="R35"/>
  <c r="S35" s="1"/>
  <c r="P44"/>
  <c r="P45" s="1"/>
  <c r="P43"/>
  <c r="R25"/>
  <c r="S25" s="1"/>
  <c r="R36"/>
  <c r="F43"/>
  <c r="I43"/>
  <c r="M43"/>
  <c r="W43"/>
  <c r="E43"/>
  <c r="H43"/>
  <c r="L43"/>
  <c r="V43"/>
  <c r="D43"/>
  <c r="G43"/>
  <c r="J43"/>
  <c r="N43"/>
  <c r="R43" s="1"/>
  <c r="S43" s="1"/>
  <c r="U43"/>
  <c r="R44" l="1"/>
  <c r="S44" s="1"/>
  <c r="S36"/>
  <c r="R41"/>
  <c r="S41" s="1"/>
  <c r="R45"/>
  <c r="S45" s="1"/>
  <c r="W41" i="16" l="1"/>
  <c r="W44" s="1"/>
  <c r="W45" s="1"/>
  <c r="V41"/>
  <c r="V44" s="1"/>
  <c r="V45" s="1"/>
  <c r="U41"/>
  <c r="U44" s="1"/>
  <c r="U45" s="1"/>
  <c r="N41"/>
  <c r="N44" s="1"/>
  <c r="M41"/>
  <c r="L41"/>
  <c r="L44" s="1"/>
  <c r="L45" s="1"/>
  <c r="J41"/>
  <c r="J44" s="1"/>
  <c r="J45" s="1"/>
  <c r="I41"/>
  <c r="I44" s="1"/>
  <c r="I45" s="1"/>
  <c r="H41"/>
  <c r="H44" s="1"/>
  <c r="H45" s="1"/>
  <c r="G41"/>
  <c r="G44" s="1"/>
  <c r="G45" s="1"/>
  <c r="F41"/>
  <c r="F44" s="1"/>
  <c r="F45" s="1"/>
  <c r="E41"/>
  <c r="E44" s="1"/>
  <c r="E45" s="1"/>
  <c r="D41"/>
  <c r="D44" s="1"/>
  <c r="D45" s="1"/>
  <c r="Q40"/>
  <c r="P40"/>
  <c r="O40"/>
  <c r="R40" s="1"/>
  <c r="S40" s="1"/>
  <c r="Q39"/>
  <c r="P39"/>
  <c r="O39"/>
  <c r="R39" s="1"/>
  <c r="S39" s="1"/>
  <c r="Q38"/>
  <c r="P38"/>
  <c r="O38"/>
  <c r="R38" s="1"/>
  <c r="S38" s="1"/>
  <c r="Q37"/>
  <c r="P37"/>
  <c r="O37"/>
  <c r="R37" s="1"/>
  <c r="S37" s="1"/>
  <c r="Q36"/>
  <c r="Q41" s="1"/>
  <c r="P36"/>
  <c r="P41" s="1"/>
  <c r="O36"/>
  <c r="O41" s="1"/>
  <c r="W35"/>
  <c r="V35"/>
  <c r="U35"/>
  <c r="N35"/>
  <c r="L35"/>
  <c r="J35"/>
  <c r="I35"/>
  <c r="H35"/>
  <c r="G35"/>
  <c r="F35"/>
  <c r="E35"/>
  <c r="D35"/>
  <c r="Q34"/>
  <c r="P34"/>
  <c r="O34"/>
  <c r="R34" s="1"/>
  <c r="S34" s="1"/>
  <c r="Q33"/>
  <c r="P33"/>
  <c r="O33"/>
  <c r="R33" s="1"/>
  <c r="S33" s="1"/>
  <c r="Q32"/>
  <c r="P32"/>
  <c r="O32"/>
  <c r="R32" s="1"/>
  <c r="S32" s="1"/>
  <c r="Q31"/>
  <c r="P31"/>
  <c r="O31"/>
  <c r="R31" s="1"/>
  <c r="S31" s="1"/>
  <c r="Q30"/>
  <c r="P30"/>
  <c r="O30"/>
  <c r="R30" s="1"/>
  <c r="S30" s="1"/>
  <c r="M30"/>
  <c r="M35" s="1"/>
  <c r="Q29"/>
  <c r="P29"/>
  <c r="O29"/>
  <c r="R29" s="1"/>
  <c r="S29" s="1"/>
  <c r="Q28"/>
  <c r="P28"/>
  <c r="O28"/>
  <c r="R28" s="1"/>
  <c r="S28" s="1"/>
  <c r="Q27"/>
  <c r="P27"/>
  <c r="O27"/>
  <c r="R27" s="1"/>
  <c r="S27" s="1"/>
  <c r="Q26"/>
  <c r="P26"/>
  <c r="O26"/>
  <c r="R26" s="1"/>
  <c r="S26" s="1"/>
  <c r="Q25"/>
  <c r="Q35" s="1"/>
  <c r="P25"/>
  <c r="P35" s="1"/>
  <c r="O25"/>
  <c r="O35" s="1"/>
  <c r="Q24"/>
  <c r="P24"/>
  <c r="O24"/>
  <c r="R24" s="1"/>
  <c r="S24" s="1"/>
  <c r="L24"/>
  <c r="Q23"/>
  <c r="P23"/>
  <c r="O23"/>
  <c r="R23" s="1"/>
  <c r="S23" s="1"/>
  <c r="Q22"/>
  <c r="P22"/>
  <c r="O22"/>
  <c r="R22" s="1"/>
  <c r="S22" s="1"/>
  <c r="L22"/>
  <c r="P21"/>
  <c r="O21"/>
  <c r="P20"/>
  <c r="O20"/>
  <c r="P19"/>
  <c r="O19"/>
  <c r="P18"/>
  <c r="O18"/>
  <c r="P17"/>
  <c r="O17"/>
  <c r="W16"/>
  <c r="V16"/>
  <c r="U16"/>
  <c r="N16"/>
  <c r="K16"/>
  <c r="J16"/>
  <c r="I16"/>
  <c r="H16"/>
  <c r="P15"/>
  <c r="O15"/>
  <c r="P14"/>
  <c r="O14"/>
  <c r="P13"/>
  <c r="O13"/>
  <c r="P12"/>
  <c r="O12"/>
  <c r="P11"/>
  <c r="P16" s="1"/>
  <c r="O11"/>
  <c r="O16" s="1"/>
  <c r="Q10"/>
  <c r="P10"/>
  <c r="O10"/>
  <c r="Q9"/>
  <c r="P9"/>
  <c r="O9"/>
  <c r="O44" l="1"/>
  <c r="O45" s="1"/>
  <c r="O43"/>
  <c r="N45"/>
  <c r="R44"/>
  <c r="S44" s="1"/>
  <c r="Q44"/>
  <c r="Q45" s="1"/>
  <c r="Q43"/>
  <c r="R35"/>
  <c r="S35" s="1"/>
  <c r="M44"/>
  <c r="M45" s="1"/>
  <c r="P44"/>
  <c r="P45" s="1"/>
  <c r="P43"/>
  <c r="R25"/>
  <c r="S25" s="1"/>
  <c r="R36"/>
  <c r="S36" s="1"/>
  <c r="F43"/>
  <c r="I43"/>
  <c r="M43"/>
  <c r="W43"/>
  <c r="R41"/>
  <c r="S41" s="1"/>
  <c r="E43"/>
  <c r="H43"/>
  <c r="L43"/>
  <c r="V43"/>
  <c r="D43"/>
  <c r="G43"/>
  <c r="J43"/>
  <c r="N43"/>
  <c r="R43" s="1"/>
  <c r="S43" s="1"/>
  <c r="U43"/>
  <c r="R45" l="1"/>
  <c r="S45" s="1"/>
  <c r="F43" i="15" l="1"/>
  <c r="E43"/>
  <c r="W41"/>
  <c r="W44" s="1"/>
  <c r="W45" s="1"/>
  <c r="V41"/>
  <c r="V44" s="1"/>
  <c r="V45" s="1"/>
  <c r="U41"/>
  <c r="U44" s="1"/>
  <c r="U45" s="1"/>
  <c r="N41"/>
  <c r="N44" s="1"/>
  <c r="M41"/>
  <c r="L41"/>
  <c r="L44" s="1"/>
  <c r="L45" s="1"/>
  <c r="J41"/>
  <c r="J44" s="1"/>
  <c r="J45" s="1"/>
  <c r="I41"/>
  <c r="I44" s="1"/>
  <c r="I45" s="1"/>
  <c r="H41"/>
  <c r="H44" s="1"/>
  <c r="H45" s="1"/>
  <c r="G41"/>
  <c r="G44" s="1"/>
  <c r="G45" s="1"/>
  <c r="E41"/>
  <c r="D41"/>
  <c r="D44" s="1"/>
  <c r="D45" s="1"/>
  <c r="Q40"/>
  <c r="P40"/>
  <c r="O40"/>
  <c r="R40" s="1"/>
  <c r="S40" s="1"/>
  <c r="Q39"/>
  <c r="P39"/>
  <c r="O39"/>
  <c r="R39" s="1"/>
  <c r="S39" s="1"/>
  <c r="Q38"/>
  <c r="P38"/>
  <c r="O38"/>
  <c r="R38" s="1"/>
  <c r="S38" s="1"/>
  <c r="Q37"/>
  <c r="Q41" s="1"/>
  <c r="P37"/>
  <c r="O37"/>
  <c r="R37" s="1"/>
  <c r="S37" s="1"/>
  <c r="Q36"/>
  <c r="P36"/>
  <c r="P41" s="1"/>
  <c r="O36"/>
  <c r="R36" s="1"/>
  <c r="S36" s="1"/>
  <c r="W35"/>
  <c r="V35"/>
  <c r="U35"/>
  <c r="N35"/>
  <c r="L35"/>
  <c r="L22" s="1"/>
  <c r="J35"/>
  <c r="I35"/>
  <c r="H35"/>
  <c r="G35"/>
  <c r="F35"/>
  <c r="F44" s="1"/>
  <c r="F45" s="1"/>
  <c r="E35"/>
  <c r="E44" s="1"/>
  <c r="E45" s="1"/>
  <c r="D35"/>
  <c r="Q34"/>
  <c r="P34"/>
  <c r="O34"/>
  <c r="R34" s="1"/>
  <c r="S34" s="1"/>
  <c r="M34"/>
  <c r="Q33"/>
  <c r="P33"/>
  <c r="O33"/>
  <c r="R33" s="1"/>
  <c r="S33" s="1"/>
  <c r="Q32"/>
  <c r="P32"/>
  <c r="O32"/>
  <c r="R32" s="1"/>
  <c r="S32" s="1"/>
  <c r="Q31"/>
  <c r="P31"/>
  <c r="O31"/>
  <c r="R31" s="1"/>
  <c r="S31" s="1"/>
  <c r="Q30"/>
  <c r="P30"/>
  <c r="O30"/>
  <c r="R30" s="1"/>
  <c r="S30" s="1"/>
  <c r="M30"/>
  <c r="M35" s="1"/>
  <c r="Q29"/>
  <c r="P29"/>
  <c r="O29"/>
  <c r="R29" s="1"/>
  <c r="S29" s="1"/>
  <c r="Q28"/>
  <c r="P28"/>
  <c r="O28"/>
  <c r="R28" s="1"/>
  <c r="S28" s="1"/>
  <c r="Q27"/>
  <c r="P27"/>
  <c r="O27"/>
  <c r="R27" s="1"/>
  <c r="S27" s="1"/>
  <c r="R26"/>
  <c r="S26" s="1"/>
  <c r="Q26"/>
  <c r="P26"/>
  <c r="O26"/>
  <c r="O35" s="1"/>
  <c r="Q25"/>
  <c r="Q35" s="1"/>
  <c r="P25"/>
  <c r="P35" s="1"/>
  <c r="O25"/>
  <c r="R25" s="1"/>
  <c r="S25" s="1"/>
  <c r="Q24"/>
  <c r="P24"/>
  <c r="O24"/>
  <c r="R24" s="1"/>
  <c r="S24" s="1"/>
  <c r="L24"/>
  <c r="Q23"/>
  <c r="P23"/>
  <c r="O23"/>
  <c r="R23" s="1"/>
  <c r="S23" s="1"/>
  <c r="Q22"/>
  <c r="O22"/>
  <c r="P22" s="1"/>
  <c r="R22" s="1"/>
  <c r="S22" s="1"/>
  <c r="Q21"/>
  <c r="P21"/>
  <c r="O21"/>
  <c r="K21"/>
  <c r="Q20"/>
  <c r="K20" s="1"/>
  <c r="P20"/>
  <c r="O20"/>
  <c r="Q19"/>
  <c r="P19"/>
  <c r="O19"/>
  <c r="K19"/>
  <c r="Q18"/>
  <c r="P18"/>
  <c r="O18"/>
  <c r="K18"/>
  <c r="Q17"/>
  <c r="P17"/>
  <c r="O17"/>
  <c r="K17"/>
  <c r="W16"/>
  <c r="V16"/>
  <c r="U16"/>
  <c r="Q16"/>
  <c r="K16" s="1"/>
  <c r="P16"/>
  <c r="O16"/>
  <c r="N16"/>
  <c r="J16"/>
  <c r="I16"/>
  <c r="H16"/>
  <c r="Q15"/>
  <c r="P15"/>
  <c r="O15"/>
  <c r="K15"/>
  <c r="Q14"/>
  <c r="K14" s="1"/>
  <c r="P14"/>
  <c r="O14"/>
  <c r="Q13"/>
  <c r="P13"/>
  <c r="O13"/>
  <c r="K13"/>
  <c r="Q12"/>
  <c r="K12" s="1"/>
  <c r="P12"/>
  <c r="O12"/>
  <c r="Q11"/>
  <c r="P11"/>
  <c r="O11"/>
  <c r="K11"/>
  <c r="Q10"/>
  <c r="P10"/>
  <c r="O10"/>
  <c r="K10"/>
  <c r="Q9"/>
  <c r="K9" s="1"/>
  <c r="P9"/>
  <c r="O9"/>
  <c r="P44" l="1"/>
  <c r="P45" s="1"/>
  <c r="P43"/>
  <c r="M44"/>
  <c r="M45" s="1"/>
  <c r="R35"/>
  <c r="S35" s="1"/>
  <c r="Q44"/>
  <c r="Q45" s="1"/>
  <c r="Q43"/>
  <c r="N45"/>
  <c r="I43"/>
  <c r="M43"/>
  <c r="W43"/>
  <c r="O41"/>
  <c r="H43"/>
  <c r="L43"/>
  <c r="V43"/>
  <c r="D43"/>
  <c r="G43"/>
  <c r="J43"/>
  <c r="N43"/>
  <c r="U43"/>
  <c r="O44" l="1"/>
  <c r="O43"/>
  <c r="R41"/>
  <c r="S41" s="1"/>
  <c r="R43"/>
  <c r="S43" s="1"/>
  <c r="O45" l="1"/>
  <c r="R45" s="1"/>
  <c r="S45" s="1"/>
  <c r="R44"/>
  <c r="S44" s="1"/>
  <c r="W41" i="14" l="1"/>
  <c r="W44" s="1"/>
  <c r="W45" s="1"/>
  <c r="V41"/>
  <c r="V44" s="1"/>
  <c r="V45" s="1"/>
  <c r="U41"/>
  <c r="U44" s="1"/>
  <c r="U45" s="1"/>
  <c r="N41"/>
  <c r="N44" s="1"/>
  <c r="M41"/>
  <c r="L41"/>
  <c r="L44" s="1"/>
  <c r="L45" s="1"/>
  <c r="J41"/>
  <c r="J44" s="1"/>
  <c r="J45" s="1"/>
  <c r="I41"/>
  <c r="I44" s="1"/>
  <c r="I45" s="1"/>
  <c r="H41"/>
  <c r="H44" s="1"/>
  <c r="H45" s="1"/>
  <c r="G41"/>
  <c r="G44" s="1"/>
  <c r="G45" s="1"/>
  <c r="F41"/>
  <c r="F44" s="1"/>
  <c r="F45" s="1"/>
  <c r="E41"/>
  <c r="E44" s="1"/>
  <c r="E45" s="1"/>
  <c r="D41"/>
  <c r="D44" s="1"/>
  <c r="D45" s="1"/>
  <c r="Q40"/>
  <c r="P40"/>
  <c r="O40"/>
  <c r="R40" s="1"/>
  <c r="S40" s="1"/>
  <c r="Q39"/>
  <c r="P39"/>
  <c r="O39"/>
  <c r="R39" s="1"/>
  <c r="S39" s="1"/>
  <c r="Q38"/>
  <c r="P38"/>
  <c r="O38"/>
  <c r="R38" s="1"/>
  <c r="S38" s="1"/>
  <c r="Q37"/>
  <c r="P37"/>
  <c r="O37"/>
  <c r="R37" s="1"/>
  <c r="S37" s="1"/>
  <c r="Q36"/>
  <c r="Q41" s="1"/>
  <c r="P36"/>
  <c r="P41" s="1"/>
  <c r="O36"/>
  <c r="O41" s="1"/>
  <c r="W35"/>
  <c r="V35"/>
  <c r="U35"/>
  <c r="N35"/>
  <c r="L35"/>
  <c r="J35"/>
  <c r="I35"/>
  <c r="H35"/>
  <c r="F35"/>
  <c r="E35"/>
  <c r="D35"/>
  <c r="Q34"/>
  <c r="P34"/>
  <c r="O34"/>
  <c r="R34" s="1"/>
  <c r="S34" s="1"/>
  <c r="M34"/>
  <c r="Q33"/>
  <c r="P33"/>
  <c r="O33"/>
  <c r="R33" s="1"/>
  <c r="S33" s="1"/>
  <c r="Q32"/>
  <c r="P32"/>
  <c r="O32"/>
  <c r="R32" s="1"/>
  <c r="S32" s="1"/>
  <c r="Q31"/>
  <c r="P31"/>
  <c r="O31"/>
  <c r="R31" s="1"/>
  <c r="S31" s="1"/>
  <c r="Q30"/>
  <c r="P30"/>
  <c r="O30"/>
  <c r="R30" s="1"/>
  <c r="S30" s="1"/>
  <c r="M30"/>
  <c r="M35" s="1"/>
  <c r="Q29"/>
  <c r="P29"/>
  <c r="O29"/>
  <c r="R29" s="1"/>
  <c r="S29" s="1"/>
  <c r="Q28"/>
  <c r="P28"/>
  <c r="O28"/>
  <c r="R28" s="1"/>
  <c r="S28" s="1"/>
  <c r="Q27"/>
  <c r="P27"/>
  <c r="O27"/>
  <c r="R27" s="1"/>
  <c r="S27" s="1"/>
  <c r="Q26"/>
  <c r="P26"/>
  <c r="O26"/>
  <c r="R26" s="1"/>
  <c r="S26" s="1"/>
  <c r="Q25"/>
  <c r="Q35" s="1"/>
  <c r="P25"/>
  <c r="P35" s="1"/>
  <c r="O25"/>
  <c r="O35" s="1"/>
  <c r="Q24"/>
  <c r="P24"/>
  <c r="O24"/>
  <c r="R24" s="1"/>
  <c r="S24" s="1"/>
  <c r="L24"/>
  <c r="Q23"/>
  <c r="P23"/>
  <c r="O23"/>
  <c r="R23" s="1"/>
  <c r="S23" s="1"/>
  <c r="Q22"/>
  <c r="P22"/>
  <c r="O22"/>
  <c r="R22" s="1"/>
  <c r="S22" s="1"/>
  <c r="L22"/>
  <c r="Q21"/>
  <c r="P21"/>
  <c r="O21"/>
  <c r="K21"/>
  <c r="Q20"/>
  <c r="P20"/>
  <c r="O20"/>
  <c r="K20"/>
  <c r="Q19"/>
  <c r="P19"/>
  <c r="O19"/>
  <c r="K19"/>
  <c r="Q18"/>
  <c r="P18"/>
  <c r="O18"/>
  <c r="K18"/>
  <c r="Q17"/>
  <c r="P17"/>
  <c r="O17"/>
  <c r="K17"/>
  <c r="W16"/>
  <c r="V16"/>
  <c r="U16"/>
  <c r="N16"/>
  <c r="J16"/>
  <c r="I16"/>
  <c r="H16"/>
  <c r="Q15"/>
  <c r="P15"/>
  <c r="O15"/>
  <c r="K15"/>
  <c r="Q14"/>
  <c r="P14"/>
  <c r="O14"/>
  <c r="K14"/>
  <c r="Q13"/>
  <c r="P13"/>
  <c r="O13"/>
  <c r="K13"/>
  <c r="Q12"/>
  <c r="P12"/>
  <c r="O12"/>
  <c r="K12"/>
  <c r="Q11"/>
  <c r="Q16" s="1"/>
  <c r="P11"/>
  <c r="P16" s="1"/>
  <c r="O11"/>
  <c r="O16" s="1"/>
  <c r="K11"/>
  <c r="K16" s="1"/>
  <c r="Q10"/>
  <c r="P10"/>
  <c r="O10"/>
  <c r="K10"/>
  <c r="Q9"/>
  <c r="P9"/>
  <c r="O9"/>
  <c r="K9"/>
  <c r="O44" l="1"/>
  <c r="O45" s="1"/>
  <c r="O43"/>
  <c r="N45"/>
  <c r="Q44"/>
  <c r="Q45" s="1"/>
  <c r="Q43"/>
  <c r="R35"/>
  <c r="S35" s="1"/>
  <c r="M44"/>
  <c r="M45" s="1"/>
  <c r="P44"/>
  <c r="P45" s="1"/>
  <c r="P43"/>
  <c r="R25"/>
  <c r="S25" s="1"/>
  <c r="R36"/>
  <c r="S36" s="1"/>
  <c r="F43"/>
  <c r="I43"/>
  <c r="M43"/>
  <c r="W43"/>
  <c r="R41"/>
  <c r="S41" s="1"/>
  <c r="E43"/>
  <c r="H43"/>
  <c r="L43"/>
  <c r="V43"/>
  <c r="D43"/>
  <c r="G43"/>
  <c r="J43"/>
  <c r="N43"/>
  <c r="R43" s="1"/>
  <c r="S43" s="1"/>
  <c r="U43"/>
  <c r="R44" l="1"/>
  <c r="S44" s="1"/>
  <c r="R45"/>
  <c r="S45" s="1"/>
  <c r="V43" i="13" l="1"/>
  <c r="L43"/>
  <c r="G43"/>
  <c r="D43"/>
  <c r="V41"/>
  <c r="V44" s="1"/>
  <c r="V45" s="1"/>
  <c r="U41"/>
  <c r="U43" s="1"/>
  <c r="T41"/>
  <c r="T44" s="1"/>
  <c r="T45" s="1"/>
  <c r="M41"/>
  <c r="M44" s="1"/>
  <c r="L41"/>
  <c r="K41"/>
  <c r="K43" s="1"/>
  <c r="H41"/>
  <c r="H44" s="1"/>
  <c r="H45" s="1"/>
  <c r="G41"/>
  <c r="G44" s="1"/>
  <c r="G45" s="1"/>
  <c r="F41"/>
  <c r="F43" s="1"/>
  <c r="E41"/>
  <c r="E44" s="1"/>
  <c r="E45" s="1"/>
  <c r="D41"/>
  <c r="D44" s="1"/>
  <c r="D45" s="1"/>
  <c r="C41"/>
  <c r="C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O37"/>
  <c r="N37"/>
  <c r="Q37" s="1"/>
  <c r="R37" s="1"/>
  <c r="P36"/>
  <c r="P41" s="1"/>
  <c r="O36"/>
  <c r="O41" s="1"/>
  <c r="N36"/>
  <c r="Q36" s="1"/>
  <c r="R36" s="1"/>
  <c r="V35"/>
  <c r="U35"/>
  <c r="T35"/>
  <c r="M35"/>
  <c r="K35"/>
  <c r="H35"/>
  <c r="G35"/>
  <c r="F35"/>
  <c r="E35"/>
  <c r="D35"/>
  <c r="C35"/>
  <c r="P34"/>
  <c r="O34"/>
  <c r="N34"/>
  <c r="Q34" s="1"/>
  <c r="R34" s="1"/>
  <c r="L34"/>
  <c r="P33"/>
  <c r="O33"/>
  <c r="N33"/>
  <c r="Q33" s="1"/>
  <c r="R33" s="1"/>
  <c r="P32"/>
  <c r="O32"/>
  <c r="N32"/>
  <c r="Q32" s="1"/>
  <c r="R32" s="1"/>
  <c r="P31"/>
  <c r="O31"/>
  <c r="N31"/>
  <c r="Q31" s="1"/>
  <c r="R31" s="1"/>
  <c r="P30"/>
  <c r="O30"/>
  <c r="N30"/>
  <c r="Q30" s="1"/>
  <c r="R30" s="1"/>
  <c r="L30"/>
  <c r="L35" s="1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Q26" s="1"/>
  <c r="R26" s="1"/>
  <c r="P25"/>
  <c r="P35" s="1"/>
  <c r="O25"/>
  <c r="O35" s="1"/>
  <c r="N25"/>
  <c r="N35" s="1"/>
  <c r="Q35" s="1"/>
  <c r="R35" s="1"/>
  <c r="P24"/>
  <c r="O24"/>
  <c r="N24"/>
  <c r="Q24" s="1"/>
  <c r="R24" s="1"/>
  <c r="K24"/>
  <c r="P23"/>
  <c r="O23"/>
  <c r="N23"/>
  <c r="Q23" s="1"/>
  <c r="R23" s="1"/>
  <c r="P22"/>
  <c r="O22"/>
  <c r="N22"/>
  <c r="Q22" s="1"/>
  <c r="R22" s="1"/>
  <c r="K22"/>
  <c r="P21"/>
  <c r="O21"/>
  <c r="N21"/>
  <c r="J21"/>
  <c r="P20"/>
  <c r="O20"/>
  <c r="N20"/>
  <c r="J20"/>
  <c r="P19"/>
  <c r="J19" s="1"/>
  <c r="O19"/>
  <c r="N19"/>
  <c r="P18"/>
  <c r="O18"/>
  <c r="N18"/>
  <c r="J18"/>
  <c r="P17"/>
  <c r="O17"/>
  <c r="N17"/>
  <c r="J17"/>
  <c r="V16"/>
  <c r="U16"/>
  <c r="T16"/>
  <c r="M16"/>
  <c r="I16"/>
  <c r="H16"/>
  <c r="G16"/>
  <c r="P15"/>
  <c r="O15"/>
  <c r="N15"/>
  <c r="J15"/>
  <c r="P14"/>
  <c r="O14"/>
  <c r="N14"/>
  <c r="J14"/>
  <c r="P13"/>
  <c r="O13"/>
  <c r="N13"/>
  <c r="J13"/>
  <c r="P12"/>
  <c r="O12"/>
  <c r="N12"/>
  <c r="J12"/>
  <c r="P11"/>
  <c r="P16" s="1"/>
  <c r="O11"/>
  <c r="O16" s="1"/>
  <c r="N11"/>
  <c r="N16" s="1"/>
  <c r="J11"/>
  <c r="J16" s="1"/>
  <c r="P10"/>
  <c r="O10"/>
  <c r="N10"/>
  <c r="J10"/>
  <c r="P9"/>
  <c r="O9"/>
  <c r="N9"/>
  <c r="J9"/>
  <c r="P44" l="1"/>
  <c r="P45" s="1"/>
  <c r="P43"/>
  <c r="M45"/>
  <c r="O44"/>
  <c r="O45" s="1"/>
  <c r="O43"/>
  <c r="L44"/>
  <c r="L45" s="1"/>
  <c r="Q25"/>
  <c r="R25" s="1"/>
  <c r="E43"/>
  <c r="H43"/>
  <c r="M43"/>
  <c r="T43"/>
  <c r="C44"/>
  <c r="C45" s="1"/>
  <c r="F44"/>
  <c r="F45" s="1"/>
  <c r="K44"/>
  <c r="K45" s="1"/>
  <c r="U44"/>
  <c r="U45" s="1"/>
  <c r="N41"/>
  <c r="Q43" l="1"/>
  <c r="R43" s="1"/>
  <c r="N43"/>
  <c r="Q41"/>
  <c r="R41" s="1"/>
  <c r="N44"/>
  <c r="N45" l="1"/>
  <c r="Q45" s="1"/>
  <c r="R45" s="1"/>
  <c r="Q44"/>
  <c r="R44" s="1"/>
  <c r="J45" i="12" l="1"/>
  <c r="W41"/>
  <c r="W44" s="1"/>
  <c r="W45" s="1"/>
  <c r="V41"/>
  <c r="V44" s="1"/>
  <c r="V45" s="1"/>
  <c r="U41"/>
  <c r="U43" s="1"/>
  <c r="N41"/>
  <c r="N43" s="1"/>
  <c r="M41"/>
  <c r="L41"/>
  <c r="L44" s="1"/>
  <c r="L45" s="1"/>
  <c r="J41"/>
  <c r="J43" s="1"/>
  <c r="I41"/>
  <c r="I44" s="1"/>
  <c r="I45" s="1"/>
  <c r="H41"/>
  <c r="H44" s="1"/>
  <c r="H45" s="1"/>
  <c r="G41"/>
  <c r="G44" s="1"/>
  <c r="G45" s="1"/>
  <c r="F41"/>
  <c r="F44" s="1"/>
  <c r="F45" s="1"/>
  <c r="E41"/>
  <c r="E44" s="1"/>
  <c r="E45" s="1"/>
  <c r="D41"/>
  <c r="D44" s="1"/>
  <c r="D45" s="1"/>
  <c r="Q40"/>
  <c r="P40"/>
  <c r="O40"/>
  <c r="R40" s="1"/>
  <c r="S40" s="1"/>
  <c r="Q39"/>
  <c r="P39"/>
  <c r="O39"/>
  <c r="R39" s="1"/>
  <c r="S39" s="1"/>
  <c r="Q38"/>
  <c r="P38"/>
  <c r="O38"/>
  <c r="R38" s="1"/>
  <c r="S38" s="1"/>
  <c r="Q37"/>
  <c r="P37"/>
  <c r="P41" s="1"/>
  <c r="O37"/>
  <c r="R37" s="1"/>
  <c r="S37" s="1"/>
  <c r="Q36"/>
  <c r="Q41" s="1"/>
  <c r="P36"/>
  <c r="O36"/>
  <c r="O41" s="1"/>
  <c r="W35"/>
  <c r="V35"/>
  <c r="U35"/>
  <c r="U44" s="1"/>
  <c r="U45" s="1"/>
  <c r="N35"/>
  <c r="L35"/>
  <c r="J35"/>
  <c r="I35"/>
  <c r="H35"/>
  <c r="G35"/>
  <c r="F35"/>
  <c r="E35"/>
  <c r="D35"/>
  <c r="Q34"/>
  <c r="P34"/>
  <c r="O34"/>
  <c r="R34" s="1"/>
  <c r="S34" s="1"/>
  <c r="M34"/>
  <c r="Q33"/>
  <c r="P33"/>
  <c r="O33"/>
  <c r="R33" s="1"/>
  <c r="S33" s="1"/>
  <c r="Q32"/>
  <c r="P32"/>
  <c r="O32"/>
  <c r="R32" s="1"/>
  <c r="S32" s="1"/>
  <c r="Q31"/>
  <c r="P31"/>
  <c r="O31"/>
  <c r="R31" s="1"/>
  <c r="S31" s="1"/>
  <c r="Q30"/>
  <c r="P30"/>
  <c r="O30"/>
  <c r="R30" s="1"/>
  <c r="S30" s="1"/>
  <c r="M30"/>
  <c r="M35" s="1"/>
  <c r="M22" s="1"/>
  <c r="Q29"/>
  <c r="Q35" s="1"/>
  <c r="P29"/>
  <c r="O29"/>
  <c r="R29" s="1"/>
  <c r="S29" s="1"/>
  <c r="Q28"/>
  <c r="P28"/>
  <c r="O28"/>
  <c r="R28" s="1"/>
  <c r="S28" s="1"/>
  <c r="R27"/>
  <c r="S27" s="1"/>
  <c r="Q27"/>
  <c r="P27"/>
  <c r="Q26"/>
  <c r="P26"/>
  <c r="P35" s="1"/>
  <c r="O26"/>
  <c r="R26" s="1"/>
  <c r="S26" s="1"/>
  <c r="Q25"/>
  <c r="P25"/>
  <c r="O25"/>
  <c r="O35" s="1"/>
  <c r="Q24"/>
  <c r="P24"/>
  <c r="O24"/>
  <c r="R24" s="1"/>
  <c r="S24" s="1"/>
  <c r="L24"/>
  <c r="P23"/>
  <c r="R23" s="1"/>
  <c r="S23" s="1"/>
  <c r="Q22"/>
  <c r="P22"/>
  <c r="O22"/>
  <c r="R22" s="1"/>
  <c r="L22"/>
  <c r="Q21"/>
  <c r="P21"/>
  <c r="O21"/>
  <c r="K21"/>
  <c r="Q20"/>
  <c r="P20"/>
  <c r="O20"/>
  <c r="K20"/>
  <c r="Q19"/>
  <c r="P19"/>
  <c r="O19"/>
  <c r="K19"/>
  <c r="Q18"/>
  <c r="P18"/>
  <c r="O18"/>
  <c r="K18"/>
  <c r="Q17"/>
  <c r="P17"/>
  <c r="O17"/>
  <c r="K17"/>
  <c r="W16"/>
  <c r="V16"/>
  <c r="U16"/>
  <c r="N16"/>
  <c r="J16"/>
  <c r="I16"/>
  <c r="H16"/>
  <c r="Q15"/>
  <c r="P15"/>
  <c r="O15"/>
  <c r="K15"/>
  <c r="Q14"/>
  <c r="P14"/>
  <c r="O14"/>
  <c r="K14"/>
  <c r="Q13"/>
  <c r="P13"/>
  <c r="O13"/>
  <c r="K13"/>
  <c r="Q12"/>
  <c r="P12"/>
  <c r="O12"/>
  <c r="K12"/>
  <c r="Q11"/>
  <c r="Q16" s="1"/>
  <c r="P11"/>
  <c r="P16" s="1"/>
  <c r="O11"/>
  <c r="O16" s="1"/>
  <c r="K11"/>
  <c r="K16" s="1"/>
  <c r="Q10"/>
  <c r="P10"/>
  <c r="O10"/>
  <c r="K10"/>
  <c r="Q9"/>
  <c r="P9"/>
  <c r="O9"/>
  <c r="K9"/>
  <c r="P44" l="1"/>
  <c r="P45" s="1"/>
  <c r="P43"/>
  <c r="O44"/>
  <c r="O45" s="1"/>
  <c r="O43"/>
  <c r="R41"/>
  <c r="S41" s="1"/>
  <c r="Q43"/>
  <c r="Q44"/>
  <c r="Q45" s="1"/>
  <c r="R43"/>
  <c r="S43" s="1"/>
  <c r="S22"/>
  <c r="R35"/>
  <c r="S35" s="1"/>
  <c r="M44"/>
  <c r="M45" s="1"/>
  <c r="R25"/>
  <c r="S25" s="1"/>
  <c r="R36"/>
  <c r="S36" s="1"/>
  <c r="F43"/>
  <c r="I43"/>
  <c r="M43"/>
  <c r="W43"/>
  <c r="N44"/>
  <c r="E43"/>
  <c r="H43"/>
  <c r="L43"/>
  <c r="V43"/>
  <c r="D43"/>
  <c r="G43"/>
  <c r="R44" l="1"/>
  <c r="S44" s="1"/>
  <c r="N45"/>
  <c r="R45" s="1"/>
  <c r="S45" s="1"/>
  <c r="V41" i="11" l="1"/>
  <c r="V44" s="1"/>
  <c r="V45" s="1"/>
  <c r="U41"/>
  <c r="U43" s="1"/>
  <c r="T41"/>
  <c r="T44" s="1"/>
  <c r="T45" s="1"/>
  <c r="M41"/>
  <c r="M44" s="1"/>
  <c r="L41"/>
  <c r="K41"/>
  <c r="K43" s="1"/>
  <c r="I41"/>
  <c r="I44" s="1"/>
  <c r="I45" s="1"/>
  <c r="H41"/>
  <c r="H44" s="1"/>
  <c r="H45" s="1"/>
  <c r="G41"/>
  <c r="G43" s="1"/>
  <c r="F41"/>
  <c r="F44" s="1"/>
  <c r="F45" s="1"/>
  <c r="E41"/>
  <c r="E44" s="1"/>
  <c r="E45" s="1"/>
  <c r="D41"/>
  <c r="D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O37"/>
  <c r="N37"/>
  <c r="Q37" s="1"/>
  <c r="R37" s="1"/>
  <c r="P36"/>
  <c r="P41" s="1"/>
  <c r="O36"/>
  <c r="O41" s="1"/>
  <c r="N36"/>
  <c r="Q36" s="1"/>
  <c r="R36" s="1"/>
  <c r="V35"/>
  <c r="U35"/>
  <c r="T35"/>
  <c r="M35"/>
  <c r="K35"/>
  <c r="I35"/>
  <c r="H35"/>
  <c r="G35"/>
  <c r="F35"/>
  <c r="E35"/>
  <c r="D35"/>
  <c r="P34"/>
  <c r="O34"/>
  <c r="N34"/>
  <c r="Q34" s="1"/>
  <c r="R34" s="1"/>
  <c r="L34"/>
  <c r="P33"/>
  <c r="O33"/>
  <c r="N33"/>
  <c r="Q33" s="1"/>
  <c r="R33" s="1"/>
  <c r="P32"/>
  <c r="O32"/>
  <c r="N32"/>
  <c r="Q32" s="1"/>
  <c r="R32" s="1"/>
  <c r="P31"/>
  <c r="O31"/>
  <c r="N31"/>
  <c r="Q31" s="1"/>
  <c r="R31" s="1"/>
  <c r="P30"/>
  <c r="O30"/>
  <c r="N30"/>
  <c r="Q30" s="1"/>
  <c r="R30" s="1"/>
  <c r="L30"/>
  <c r="L35" s="1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Q26" s="1"/>
  <c r="R26" s="1"/>
  <c r="P25"/>
  <c r="P35" s="1"/>
  <c r="O25"/>
  <c r="O35" s="1"/>
  <c r="N25"/>
  <c r="Q25" s="1"/>
  <c r="R25" s="1"/>
  <c r="P24"/>
  <c r="O24"/>
  <c r="N24"/>
  <c r="Q24" s="1"/>
  <c r="R24" s="1"/>
  <c r="K24"/>
  <c r="P23"/>
  <c r="O23"/>
  <c r="N23"/>
  <c r="Q23" s="1"/>
  <c r="R23" s="1"/>
  <c r="P22"/>
  <c r="O22"/>
  <c r="N22"/>
  <c r="Q22" s="1"/>
  <c r="R22" s="1"/>
  <c r="K22"/>
  <c r="P21"/>
  <c r="O21"/>
  <c r="N21"/>
  <c r="J21"/>
  <c r="P20"/>
  <c r="O20"/>
  <c r="N20"/>
  <c r="J20"/>
  <c r="P19"/>
  <c r="O19"/>
  <c r="N19"/>
  <c r="J19"/>
  <c r="P18"/>
  <c r="O18"/>
  <c r="N18"/>
  <c r="J18"/>
  <c r="P17"/>
  <c r="O17"/>
  <c r="N17"/>
  <c r="J17"/>
  <c r="V16"/>
  <c r="U16"/>
  <c r="T16"/>
  <c r="M16"/>
  <c r="I16"/>
  <c r="H16"/>
  <c r="G16"/>
  <c r="F16"/>
  <c r="P15"/>
  <c r="O15"/>
  <c r="N15"/>
  <c r="J15"/>
  <c r="P14"/>
  <c r="O14"/>
  <c r="N14"/>
  <c r="J14"/>
  <c r="P13"/>
  <c r="O13"/>
  <c r="N13"/>
  <c r="J13"/>
  <c r="P12"/>
  <c r="O12"/>
  <c r="N12"/>
  <c r="J12"/>
  <c r="P11"/>
  <c r="P16" s="1"/>
  <c r="O11"/>
  <c r="O16" s="1"/>
  <c r="N11"/>
  <c r="N16" s="1"/>
  <c r="J11"/>
  <c r="J16" s="1"/>
  <c r="P10"/>
  <c r="O10"/>
  <c r="N10"/>
  <c r="J10"/>
  <c r="P9"/>
  <c r="O9"/>
  <c r="N9"/>
  <c r="J9"/>
  <c r="P44" l="1"/>
  <c r="P45" s="1"/>
  <c r="P43"/>
  <c r="M45"/>
  <c r="O44"/>
  <c r="O45" s="1"/>
  <c r="O43"/>
  <c r="L44"/>
  <c r="L45" s="1"/>
  <c r="F43"/>
  <c r="I43"/>
  <c r="M43"/>
  <c r="T43"/>
  <c r="D44"/>
  <c r="D45" s="1"/>
  <c r="G44"/>
  <c r="G45" s="1"/>
  <c r="K44"/>
  <c r="K45" s="1"/>
  <c r="U44"/>
  <c r="U45" s="1"/>
  <c r="N35"/>
  <c r="Q35" s="1"/>
  <c r="R35" s="1"/>
  <c r="N41"/>
  <c r="E43"/>
  <c r="H43"/>
  <c r="L43"/>
  <c r="V43"/>
  <c r="N43" l="1"/>
  <c r="Q43" s="1"/>
  <c r="R43" s="1"/>
  <c r="Q41"/>
  <c r="R41" s="1"/>
  <c r="N44"/>
  <c r="N45" l="1"/>
  <c r="Q45" s="1"/>
  <c r="R45" s="1"/>
  <c r="Q44"/>
  <c r="R44" s="1"/>
  <c r="V43" i="10" l="1"/>
  <c r="L43"/>
  <c r="H43"/>
  <c r="E43"/>
  <c r="V41"/>
  <c r="V44" s="1"/>
  <c r="V45" s="1"/>
  <c r="U41"/>
  <c r="U43" s="1"/>
  <c r="T41"/>
  <c r="T44" s="1"/>
  <c r="T45" s="1"/>
  <c r="M41"/>
  <c r="M44" s="1"/>
  <c r="L41"/>
  <c r="L44" s="1"/>
  <c r="L45" s="1"/>
  <c r="K41"/>
  <c r="K43" s="1"/>
  <c r="I41"/>
  <c r="I44" s="1"/>
  <c r="I45" s="1"/>
  <c r="H41"/>
  <c r="H44" s="1"/>
  <c r="H45" s="1"/>
  <c r="G41"/>
  <c r="G43" s="1"/>
  <c r="F41"/>
  <c r="F44" s="1"/>
  <c r="F45" s="1"/>
  <c r="E41"/>
  <c r="E44" s="1"/>
  <c r="E45" s="1"/>
  <c r="D41"/>
  <c r="D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P41" s="1"/>
  <c r="O37"/>
  <c r="N37"/>
  <c r="Q37" s="1"/>
  <c r="R37" s="1"/>
  <c r="P36"/>
  <c r="O36"/>
  <c r="O41" s="1"/>
  <c r="N36"/>
  <c r="Q36" s="1"/>
  <c r="R36" s="1"/>
  <c r="V35"/>
  <c r="U35"/>
  <c r="T35"/>
  <c r="M35"/>
  <c r="L35"/>
  <c r="K35"/>
  <c r="K22" s="1"/>
  <c r="I35"/>
  <c r="H35"/>
  <c r="G35"/>
  <c r="F35"/>
  <c r="E35"/>
  <c r="D35"/>
  <c r="P34"/>
  <c r="O34"/>
  <c r="N34"/>
  <c r="Q34" s="1"/>
  <c r="R34" s="1"/>
  <c r="P33"/>
  <c r="O33"/>
  <c r="N33"/>
  <c r="Q33" s="1"/>
  <c r="R33" s="1"/>
  <c r="Q32"/>
  <c r="R32" s="1"/>
  <c r="P32"/>
  <c r="O32"/>
  <c r="N32"/>
  <c r="P31"/>
  <c r="O31"/>
  <c r="N31"/>
  <c r="Q31" s="1"/>
  <c r="R31" s="1"/>
  <c r="P30"/>
  <c r="O30"/>
  <c r="N30"/>
  <c r="Q30" s="1"/>
  <c r="R30" s="1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N35" s="1"/>
  <c r="Q35" s="1"/>
  <c r="R35" s="1"/>
  <c r="P25"/>
  <c r="P35" s="1"/>
  <c r="O25"/>
  <c r="O35" s="1"/>
  <c r="N25"/>
  <c r="Q25" s="1"/>
  <c r="R25" s="1"/>
  <c r="P24"/>
  <c r="O24"/>
  <c r="N24"/>
  <c r="Q24" s="1"/>
  <c r="R24" s="1"/>
  <c r="K24"/>
  <c r="P23"/>
  <c r="O23"/>
  <c r="N23"/>
  <c r="Q23" s="1"/>
  <c r="R23" s="1"/>
  <c r="P22"/>
  <c r="O22"/>
  <c r="N22"/>
  <c r="Q22" s="1"/>
  <c r="R22" s="1"/>
  <c r="P21"/>
  <c r="O21"/>
  <c r="N21"/>
  <c r="J21"/>
  <c r="P20"/>
  <c r="O20"/>
  <c r="N20"/>
  <c r="J20"/>
  <c r="P19"/>
  <c r="O19"/>
  <c r="N19"/>
  <c r="J19"/>
  <c r="P18"/>
  <c r="O18"/>
  <c r="N18"/>
  <c r="J18"/>
  <c r="P17"/>
  <c r="O17"/>
  <c r="N17"/>
  <c r="J17"/>
  <c r="V16"/>
  <c r="U16"/>
  <c r="T16"/>
  <c r="M16"/>
  <c r="I16"/>
  <c r="H16"/>
  <c r="G16"/>
  <c r="F16"/>
  <c r="P15"/>
  <c r="J15" s="1"/>
  <c r="O15"/>
  <c r="N15"/>
  <c r="P14"/>
  <c r="O14"/>
  <c r="N14"/>
  <c r="J14"/>
  <c r="P13"/>
  <c r="O13"/>
  <c r="N13"/>
  <c r="J13"/>
  <c r="P12"/>
  <c r="P16" s="1"/>
  <c r="O12"/>
  <c r="N12"/>
  <c r="N16" s="1"/>
  <c r="J12"/>
  <c r="P11"/>
  <c r="O11"/>
  <c r="O16" s="1"/>
  <c r="N11"/>
  <c r="J11"/>
  <c r="J16" s="1"/>
  <c r="P10"/>
  <c r="O10"/>
  <c r="N10"/>
  <c r="J10"/>
  <c r="P9"/>
  <c r="O9"/>
  <c r="N9"/>
  <c r="J9"/>
  <c r="P44" l="1"/>
  <c r="P45" s="1"/>
  <c r="P43"/>
  <c r="M45"/>
  <c r="O44"/>
  <c r="O45" s="1"/>
  <c r="O43"/>
  <c r="Q26"/>
  <c r="R26" s="1"/>
  <c r="F43"/>
  <c r="I43"/>
  <c r="M43"/>
  <c r="T43"/>
  <c r="D44"/>
  <c r="D45" s="1"/>
  <c r="G44"/>
  <c r="G45" s="1"/>
  <c r="K44"/>
  <c r="K45" s="1"/>
  <c r="U44"/>
  <c r="U45" s="1"/>
  <c r="N41"/>
  <c r="N43" l="1"/>
  <c r="Q41"/>
  <c r="R41" s="1"/>
  <c r="N44"/>
  <c r="Q43"/>
  <c r="R43" s="1"/>
  <c r="N45" l="1"/>
  <c r="Q45" s="1"/>
  <c r="R45" s="1"/>
  <c r="Q44"/>
  <c r="R44" s="1"/>
  <c r="V43" i="9"/>
  <c r="L43"/>
  <c r="H43"/>
  <c r="E43"/>
  <c r="V41"/>
  <c r="V44" s="1"/>
  <c r="V45" s="1"/>
  <c r="U41"/>
  <c r="U43" s="1"/>
  <c r="T41"/>
  <c r="T44" s="1"/>
  <c r="T45" s="1"/>
  <c r="M41"/>
  <c r="M44" s="1"/>
  <c r="L41"/>
  <c r="K41"/>
  <c r="K43" s="1"/>
  <c r="I41"/>
  <c r="I44" s="1"/>
  <c r="I45" s="1"/>
  <c r="H41"/>
  <c r="H44" s="1"/>
  <c r="H45" s="1"/>
  <c r="G41"/>
  <c r="G43" s="1"/>
  <c r="F41"/>
  <c r="F44" s="1"/>
  <c r="F45" s="1"/>
  <c r="E41"/>
  <c r="E44" s="1"/>
  <c r="E45" s="1"/>
  <c r="D41"/>
  <c r="D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P41" s="1"/>
  <c r="O37"/>
  <c r="N37"/>
  <c r="Q37" s="1"/>
  <c r="R37" s="1"/>
  <c r="P36"/>
  <c r="O36"/>
  <c r="O41" s="1"/>
  <c r="N36"/>
  <c r="Q36" s="1"/>
  <c r="R36" s="1"/>
  <c r="V35"/>
  <c r="U35"/>
  <c r="T35"/>
  <c r="M35"/>
  <c r="K35"/>
  <c r="I35"/>
  <c r="H35"/>
  <c r="G35"/>
  <c r="F35"/>
  <c r="E35"/>
  <c r="D35"/>
  <c r="P34"/>
  <c r="O34"/>
  <c r="N34"/>
  <c r="Q34" s="1"/>
  <c r="R34" s="1"/>
  <c r="P33"/>
  <c r="O33"/>
  <c r="N33"/>
  <c r="Q33" s="1"/>
  <c r="R33" s="1"/>
  <c r="P32"/>
  <c r="O32"/>
  <c r="N32"/>
  <c r="Q32" s="1"/>
  <c r="R32" s="1"/>
  <c r="P31"/>
  <c r="O31"/>
  <c r="N31"/>
  <c r="Q31" s="1"/>
  <c r="R31" s="1"/>
  <c r="P30"/>
  <c r="O30"/>
  <c r="N30"/>
  <c r="Q30" s="1"/>
  <c r="R30" s="1"/>
  <c r="L30"/>
  <c r="L35" s="1"/>
  <c r="L22" s="1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Q26" s="1"/>
  <c r="R26" s="1"/>
  <c r="P25"/>
  <c r="P35" s="1"/>
  <c r="O25"/>
  <c r="O35" s="1"/>
  <c r="N25"/>
  <c r="N35" s="1"/>
  <c r="P24"/>
  <c r="O24"/>
  <c r="N24"/>
  <c r="Q24" s="1"/>
  <c r="R24" s="1"/>
  <c r="K24"/>
  <c r="P23"/>
  <c r="O23"/>
  <c r="N23"/>
  <c r="Q23" s="1"/>
  <c r="R23" s="1"/>
  <c r="P22"/>
  <c r="O22"/>
  <c r="N22"/>
  <c r="Q22" s="1"/>
  <c r="R22" s="1"/>
  <c r="K22"/>
  <c r="P21"/>
  <c r="O21"/>
  <c r="N21"/>
  <c r="P20"/>
  <c r="O20"/>
  <c r="N20"/>
  <c r="P19"/>
  <c r="O19"/>
  <c r="N19"/>
  <c r="P18"/>
  <c r="O18"/>
  <c r="N18"/>
  <c r="P17"/>
  <c r="O17"/>
  <c r="N17"/>
  <c r="V16"/>
  <c r="U16"/>
  <c r="T16"/>
  <c r="N16"/>
  <c r="M16"/>
  <c r="I16"/>
  <c r="H16"/>
  <c r="G16"/>
  <c r="F16"/>
  <c r="P15"/>
  <c r="O15"/>
  <c r="N15"/>
  <c r="P14"/>
  <c r="O14"/>
  <c r="N14"/>
  <c r="P13"/>
  <c r="O13"/>
  <c r="N13"/>
  <c r="P12"/>
  <c r="O12"/>
  <c r="N12"/>
  <c r="P11"/>
  <c r="P16" s="1"/>
  <c r="O11"/>
  <c r="O16" s="1"/>
  <c r="N11"/>
  <c r="P10"/>
  <c r="O10"/>
  <c r="N10"/>
  <c r="P9"/>
  <c r="O9"/>
  <c r="N9"/>
  <c r="Q35" l="1"/>
  <c r="R35" s="1"/>
  <c r="P44"/>
  <c r="P45" s="1"/>
  <c r="P43"/>
  <c r="M45"/>
  <c r="O44"/>
  <c r="O45" s="1"/>
  <c r="O43"/>
  <c r="L44"/>
  <c r="L45" s="1"/>
  <c r="Q25"/>
  <c r="R25" s="1"/>
  <c r="F43"/>
  <c r="I43"/>
  <c r="M43"/>
  <c r="T43"/>
  <c r="D44"/>
  <c r="D45" s="1"/>
  <c r="G44"/>
  <c r="G45" s="1"/>
  <c r="K44"/>
  <c r="K45" s="1"/>
  <c r="U44"/>
  <c r="U45" s="1"/>
  <c r="N41"/>
  <c r="N43" l="1"/>
  <c r="Q41"/>
  <c r="R41" s="1"/>
  <c r="N44"/>
  <c r="Q43"/>
  <c r="R43" s="1"/>
  <c r="N45" l="1"/>
  <c r="Q45" s="1"/>
  <c r="R45" s="1"/>
  <c r="Q44"/>
  <c r="R44" s="1"/>
  <c r="U43" i="8" l="1"/>
  <c r="S43"/>
  <c r="U41"/>
  <c r="T41"/>
  <c r="T44" s="1"/>
  <c r="T45" s="1"/>
  <c r="L41"/>
  <c r="L43" s="1"/>
  <c r="K41"/>
  <c r="K43" s="1"/>
  <c r="J41"/>
  <c r="J43" s="1"/>
  <c r="H41"/>
  <c r="H43" s="1"/>
  <c r="G41"/>
  <c r="G43" s="1"/>
  <c r="F41"/>
  <c r="F43" s="1"/>
  <c r="E41"/>
  <c r="E43" s="1"/>
  <c r="D41"/>
  <c r="D43" s="1"/>
  <c r="O40"/>
  <c r="M40"/>
  <c r="O39"/>
  <c r="N39"/>
  <c r="M39"/>
  <c r="P39" s="1"/>
  <c r="Q39" s="1"/>
  <c r="O38"/>
  <c r="N38"/>
  <c r="M38"/>
  <c r="P38" s="1"/>
  <c r="Q38" s="1"/>
  <c r="O37"/>
  <c r="M37"/>
  <c r="O36"/>
  <c r="O41" s="1"/>
  <c r="N36"/>
  <c r="M36"/>
  <c r="M41" s="1"/>
  <c r="U35"/>
  <c r="U44" s="1"/>
  <c r="U45" s="1"/>
  <c r="T35"/>
  <c r="S35"/>
  <c r="S44" s="1"/>
  <c r="S45" s="1"/>
  <c r="L35"/>
  <c r="K35"/>
  <c r="K22" s="1"/>
  <c r="J35"/>
  <c r="J44" s="1"/>
  <c r="J45" s="1"/>
  <c r="H35"/>
  <c r="G35"/>
  <c r="F35"/>
  <c r="F44" s="1"/>
  <c r="F45" s="1"/>
  <c r="E35"/>
  <c r="D35"/>
  <c r="O34"/>
  <c r="N34"/>
  <c r="M34"/>
  <c r="P34" s="1"/>
  <c r="Q34" s="1"/>
  <c r="O33"/>
  <c r="N33"/>
  <c r="M33"/>
  <c r="P33" s="1"/>
  <c r="Q33" s="1"/>
  <c r="O32"/>
  <c r="M32"/>
  <c r="N32" s="1"/>
  <c r="O31"/>
  <c r="N31"/>
  <c r="M31"/>
  <c r="P31" s="1"/>
  <c r="Q31" s="1"/>
  <c r="O30"/>
  <c r="N30"/>
  <c r="M30"/>
  <c r="P30" s="1"/>
  <c r="Q30" s="1"/>
  <c r="O29"/>
  <c r="M29"/>
  <c r="N29" s="1"/>
  <c r="O28"/>
  <c r="N28"/>
  <c r="M28"/>
  <c r="P28" s="1"/>
  <c r="Q28" s="1"/>
  <c r="O27"/>
  <c r="N27"/>
  <c r="M27"/>
  <c r="P27" s="1"/>
  <c r="Q27" s="1"/>
  <c r="O26"/>
  <c r="M26"/>
  <c r="N26" s="1"/>
  <c r="N35" s="1"/>
  <c r="O25"/>
  <c r="O35" s="1"/>
  <c r="N25"/>
  <c r="M25"/>
  <c r="P25" s="1"/>
  <c r="Q25" s="1"/>
  <c r="O24"/>
  <c r="N24"/>
  <c r="M24"/>
  <c r="P24" s="1"/>
  <c r="Q24" s="1"/>
  <c r="K24"/>
  <c r="J24"/>
  <c r="O23"/>
  <c r="N23"/>
  <c r="M23"/>
  <c r="P23" s="1"/>
  <c r="Q23" s="1"/>
  <c r="O22"/>
  <c r="N22"/>
  <c r="M22"/>
  <c r="P22" s="1"/>
  <c r="J22"/>
  <c r="O21"/>
  <c r="N21"/>
  <c r="M21"/>
  <c r="O20"/>
  <c r="N20"/>
  <c r="M20"/>
  <c r="O19"/>
  <c r="N19"/>
  <c r="M19"/>
  <c r="O18"/>
  <c r="N18"/>
  <c r="M18"/>
  <c r="O17"/>
  <c r="N17"/>
  <c r="M17"/>
  <c r="U16"/>
  <c r="T16"/>
  <c r="S16"/>
  <c r="O16"/>
  <c r="M16"/>
  <c r="L16"/>
  <c r="H16"/>
  <c r="G16"/>
  <c r="F16"/>
  <c r="O15"/>
  <c r="N15"/>
  <c r="M15"/>
  <c r="O14"/>
  <c r="N14"/>
  <c r="M14"/>
  <c r="O13"/>
  <c r="N13"/>
  <c r="M13"/>
  <c r="O12"/>
  <c r="N12"/>
  <c r="M12"/>
  <c r="O11"/>
  <c r="N11"/>
  <c r="N16" s="1"/>
  <c r="M11"/>
  <c r="O10"/>
  <c r="N10"/>
  <c r="M10"/>
  <c r="O9"/>
  <c r="N9"/>
  <c r="M9"/>
  <c r="M43" l="1"/>
  <c r="O43"/>
  <c r="O44"/>
  <c r="O45" s="1"/>
  <c r="Q22"/>
  <c r="P26"/>
  <c r="Q26" s="1"/>
  <c r="P29"/>
  <c r="Q29" s="1"/>
  <c r="P32"/>
  <c r="Q32" s="1"/>
  <c r="M35"/>
  <c r="P35" s="1"/>
  <c r="Q35" s="1"/>
  <c r="P36"/>
  <c r="Q36" s="1"/>
  <c r="N37"/>
  <c r="N41" s="1"/>
  <c r="N40"/>
  <c r="P40" s="1"/>
  <c r="Q40" s="1"/>
  <c r="T43"/>
  <c r="E44"/>
  <c r="E45" s="1"/>
  <c r="H44"/>
  <c r="H45" s="1"/>
  <c r="L44"/>
  <c r="D44"/>
  <c r="D45" s="1"/>
  <c r="G44"/>
  <c r="G45" s="1"/>
  <c r="K44"/>
  <c r="K45" s="1"/>
  <c r="N43" l="1"/>
  <c r="P43" s="1"/>
  <c r="Q43" s="1"/>
  <c r="N44"/>
  <c r="N45" s="1"/>
  <c r="P41"/>
  <c r="Q41" s="1"/>
  <c r="M44"/>
  <c r="M45" s="1"/>
  <c r="P37"/>
  <c r="Q37" s="1"/>
  <c r="L45"/>
  <c r="P45" s="1"/>
  <c r="Q45" s="1"/>
  <c r="P44"/>
  <c r="Q44" s="1"/>
  <c r="V43" i="7" l="1"/>
  <c r="T43"/>
  <c r="M43"/>
  <c r="L43"/>
  <c r="I43"/>
  <c r="H43"/>
  <c r="F43"/>
  <c r="E43"/>
  <c r="V41"/>
  <c r="V44" s="1"/>
  <c r="V45" s="1"/>
  <c r="U41"/>
  <c r="U44" s="1"/>
  <c r="U45" s="1"/>
  <c r="T41"/>
  <c r="M41"/>
  <c r="L41"/>
  <c r="K41"/>
  <c r="K44" s="1"/>
  <c r="K45" s="1"/>
  <c r="I41"/>
  <c r="H41"/>
  <c r="H44" s="1"/>
  <c r="H45" s="1"/>
  <c r="G41"/>
  <c r="G44" s="1"/>
  <c r="G45" s="1"/>
  <c r="F41"/>
  <c r="E41"/>
  <c r="E44" s="1"/>
  <c r="E45" s="1"/>
  <c r="D41"/>
  <c r="D44" s="1"/>
  <c r="D45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O37"/>
  <c r="N37"/>
  <c r="Q37" s="1"/>
  <c r="R37" s="1"/>
  <c r="P36"/>
  <c r="P41" s="1"/>
  <c r="O36"/>
  <c r="O41" s="1"/>
  <c r="N36"/>
  <c r="Q36" s="1"/>
  <c r="R36" s="1"/>
  <c r="V35"/>
  <c r="T35"/>
  <c r="T44" s="1"/>
  <c r="T45" s="1"/>
  <c r="M35"/>
  <c r="K35"/>
  <c r="I35"/>
  <c r="I44" s="1"/>
  <c r="H35"/>
  <c r="G35"/>
  <c r="F35"/>
  <c r="F44" s="1"/>
  <c r="F45" s="1"/>
  <c r="E35"/>
  <c r="D35"/>
  <c r="P34"/>
  <c r="O34"/>
  <c r="N34"/>
  <c r="Q34" s="1"/>
  <c r="R34" s="1"/>
  <c r="P33"/>
  <c r="O33"/>
  <c r="N33"/>
  <c r="Q33" s="1"/>
  <c r="R33" s="1"/>
  <c r="P32"/>
  <c r="O32"/>
  <c r="N32"/>
  <c r="Q32" s="1"/>
  <c r="R32" s="1"/>
  <c r="P31"/>
  <c r="O31"/>
  <c r="N31"/>
  <c r="Q31" s="1"/>
  <c r="R31" s="1"/>
  <c r="P30"/>
  <c r="O30"/>
  <c r="N30"/>
  <c r="Q30" s="1"/>
  <c r="R30" s="1"/>
  <c r="L30"/>
  <c r="L35" s="1"/>
  <c r="L22" s="1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Q26" s="1"/>
  <c r="R26" s="1"/>
  <c r="P25"/>
  <c r="P35" s="1"/>
  <c r="O25"/>
  <c r="O35" s="1"/>
  <c r="N25"/>
  <c r="N35" s="1"/>
  <c r="P24"/>
  <c r="O24"/>
  <c r="Q24" s="1"/>
  <c r="R24" s="1"/>
  <c r="K24"/>
  <c r="P23"/>
  <c r="O23"/>
  <c r="N23"/>
  <c r="Q23" s="1"/>
  <c r="R23" s="1"/>
  <c r="P22"/>
  <c r="Q22" s="1"/>
  <c r="R22" s="1"/>
  <c r="O22"/>
  <c r="K22"/>
  <c r="P21"/>
  <c r="O21"/>
  <c r="N21"/>
  <c r="P20"/>
  <c r="O20"/>
  <c r="P19"/>
  <c r="O19"/>
  <c r="P18"/>
  <c r="O18"/>
  <c r="P17"/>
  <c r="O17"/>
  <c r="V16"/>
  <c r="U16"/>
  <c r="T16"/>
  <c r="N16"/>
  <c r="M16"/>
  <c r="H16"/>
  <c r="P15"/>
  <c r="O15"/>
  <c r="P14"/>
  <c r="O14"/>
  <c r="P13"/>
  <c r="P16" s="1"/>
  <c r="O13"/>
  <c r="P12"/>
  <c r="O12"/>
  <c r="P11"/>
  <c r="O11"/>
  <c r="O16" s="1"/>
  <c r="P10"/>
  <c r="O10"/>
  <c r="P9"/>
  <c r="O9"/>
  <c r="O44" l="1"/>
  <c r="O45" s="1"/>
  <c r="O43"/>
  <c r="L44"/>
  <c r="L45" s="1"/>
  <c r="Q35"/>
  <c r="R35" s="1"/>
  <c r="P43"/>
  <c r="P44"/>
  <c r="P45" s="1"/>
  <c r="N41"/>
  <c r="M44"/>
  <c r="D43"/>
  <c r="G43"/>
  <c r="K43"/>
  <c r="U43"/>
  <c r="Q25"/>
  <c r="R25" s="1"/>
  <c r="L44" i="6"/>
  <c r="L45" s="1"/>
  <c r="H44"/>
  <c r="H45" s="1"/>
  <c r="V43"/>
  <c r="T43"/>
  <c r="L43"/>
  <c r="H43"/>
  <c r="E43"/>
  <c r="V41"/>
  <c r="U41"/>
  <c r="U44" s="1"/>
  <c r="U45" s="1"/>
  <c r="T41"/>
  <c r="T44" s="1"/>
  <c r="T45" s="1"/>
  <c r="M41"/>
  <c r="M43" s="1"/>
  <c r="L41"/>
  <c r="K41"/>
  <c r="K44" s="1"/>
  <c r="K45" s="1"/>
  <c r="I41"/>
  <c r="I43" s="1"/>
  <c r="H41"/>
  <c r="G41"/>
  <c r="F41"/>
  <c r="F44" s="1"/>
  <c r="F45" s="1"/>
  <c r="E41"/>
  <c r="E44" s="1"/>
  <c r="E45" s="1"/>
  <c r="D41"/>
  <c r="D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P37"/>
  <c r="P41" s="1"/>
  <c r="O37"/>
  <c r="N37"/>
  <c r="Q37" s="1"/>
  <c r="R37" s="1"/>
  <c r="P36"/>
  <c r="O36"/>
  <c r="O41" s="1"/>
  <c r="N36"/>
  <c r="Q36" s="1"/>
  <c r="R36" s="1"/>
  <c r="V35"/>
  <c r="V44" s="1"/>
  <c r="V45" s="1"/>
  <c r="U35"/>
  <c r="T35"/>
  <c r="M35"/>
  <c r="L35"/>
  <c r="K35"/>
  <c r="K22" s="1"/>
  <c r="I35"/>
  <c r="H35"/>
  <c r="G35"/>
  <c r="F35"/>
  <c r="E35"/>
  <c r="D35"/>
  <c r="P34"/>
  <c r="O34"/>
  <c r="N34"/>
  <c r="Q34" s="1"/>
  <c r="R34" s="1"/>
  <c r="P33"/>
  <c r="O33"/>
  <c r="N33"/>
  <c r="Q33" s="1"/>
  <c r="R33" s="1"/>
  <c r="P32"/>
  <c r="O32"/>
  <c r="N32"/>
  <c r="Q32" s="1"/>
  <c r="R32" s="1"/>
  <c r="P31"/>
  <c r="O31"/>
  <c r="N31"/>
  <c r="Q31" s="1"/>
  <c r="R31" s="1"/>
  <c r="P30"/>
  <c r="O30"/>
  <c r="Q30" s="1"/>
  <c r="R30" s="1"/>
  <c r="N30"/>
  <c r="P29"/>
  <c r="O29"/>
  <c r="N29"/>
  <c r="Q29" s="1"/>
  <c r="R29" s="1"/>
  <c r="P28"/>
  <c r="O28"/>
  <c r="N28"/>
  <c r="Q28" s="1"/>
  <c r="R28" s="1"/>
  <c r="P27"/>
  <c r="O27"/>
  <c r="N27"/>
  <c r="Q27" s="1"/>
  <c r="R27" s="1"/>
  <c r="P26"/>
  <c r="O26"/>
  <c r="N26"/>
  <c r="N35" s="1"/>
  <c r="Q35" s="1"/>
  <c r="R35" s="1"/>
  <c r="P25"/>
  <c r="P35" s="1"/>
  <c r="O25"/>
  <c r="O35" s="1"/>
  <c r="N25"/>
  <c r="Q25" s="1"/>
  <c r="R25" s="1"/>
  <c r="P24"/>
  <c r="O24"/>
  <c r="N24"/>
  <c r="Q24" s="1"/>
  <c r="R24" s="1"/>
  <c r="K24"/>
  <c r="P23"/>
  <c r="O23"/>
  <c r="Q23" s="1"/>
  <c r="R23" s="1"/>
  <c r="N23"/>
  <c r="P22"/>
  <c r="O22"/>
  <c r="N22"/>
  <c r="Q22" s="1"/>
  <c r="R22" s="1"/>
  <c r="L22"/>
  <c r="P21"/>
  <c r="O21"/>
  <c r="N21"/>
  <c r="P20"/>
  <c r="O20"/>
  <c r="N20"/>
  <c r="P19"/>
  <c r="O19"/>
  <c r="N19"/>
  <c r="P18"/>
  <c r="O18"/>
  <c r="N18"/>
  <c r="P17"/>
  <c r="O17"/>
  <c r="N17"/>
  <c r="V16"/>
  <c r="U16"/>
  <c r="T16"/>
  <c r="M16"/>
  <c r="I16"/>
  <c r="H16"/>
  <c r="P15"/>
  <c r="O15"/>
  <c r="N15"/>
  <c r="P14"/>
  <c r="O14"/>
  <c r="N14"/>
  <c r="P13"/>
  <c r="O13"/>
  <c r="N13"/>
  <c r="P12"/>
  <c r="O12"/>
  <c r="N12"/>
  <c r="P11"/>
  <c r="P16" s="1"/>
  <c r="O11"/>
  <c r="O16" s="1"/>
  <c r="N11"/>
  <c r="N16" s="1"/>
  <c r="P10"/>
  <c r="O10"/>
  <c r="N10"/>
  <c r="P9"/>
  <c r="O9"/>
  <c r="N9"/>
  <c r="N44" i="7" l="1"/>
  <c r="N45" s="1"/>
  <c r="N43"/>
  <c r="Q43" s="1"/>
  <c r="R43" s="1"/>
  <c r="Q41"/>
  <c r="R41" s="1"/>
  <c r="M45"/>
  <c r="Q45" s="1"/>
  <c r="R45" s="1"/>
  <c r="Q44"/>
  <c r="R44" s="1"/>
  <c r="P43" i="6"/>
  <c r="P44"/>
  <c r="P45" s="1"/>
  <c r="O43"/>
  <c r="O44"/>
  <c r="O45" s="1"/>
  <c r="Q26"/>
  <c r="R26" s="1"/>
  <c r="F43"/>
  <c r="K43"/>
  <c r="U43"/>
  <c r="I44"/>
  <c r="I45" s="1"/>
  <c r="M44"/>
  <c r="N41"/>
  <c r="D44"/>
  <c r="D45" s="1"/>
  <c r="M45" l="1"/>
  <c r="Q45" s="1"/>
  <c r="R45" s="1"/>
  <c r="Q44"/>
  <c r="R44" s="1"/>
  <c r="N44"/>
  <c r="N45" s="1"/>
  <c r="Q41"/>
  <c r="R41" s="1"/>
  <c r="N43"/>
  <c r="Q43" s="1"/>
  <c r="R43" s="1"/>
  <c r="V43" i="5" l="1"/>
  <c r="T43"/>
  <c r="M43"/>
  <c r="L43"/>
  <c r="H43"/>
  <c r="E43"/>
  <c r="V41"/>
  <c r="U41"/>
  <c r="U44" s="1"/>
  <c r="U45" s="1"/>
  <c r="T41"/>
  <c r="T44" s="1"/>
  <c r="T45" s="1"/>
  <c r="M41"/>
  <c r="M44" s="1"/>
  <c r="L41"/>
  <c r="K41"/>
  <c r="K44" s="1"/>
  <c r="K45" s="1"/>
  <c r="J41"/>
  <c r="H41"/>
  <c r="H44" s="1"/>
  <c r="H45" s="1"/>
  <c r="G41"/>
  <c r="G43" s="1"/>
  <c r="F41"/>
  <c r="F44" s="1"/>
  <c r="F45" s="1"/>
  <c r="E41"/>
  <c r="E44" s="1"/>
  <c r="E45" s="1"/>
  <c r="D41"/>
  <c r="D43" s="1"/>
  <c r="P40"/>
  <c r="O40"/>
  <c r="N40"/>
  <c r="Q40" s="1"/>
  <c r="R40" s="1"/>
  <c r="P39"/>
  <c r="O39"/>
  <c r="N39"/>
  <c r="Q39" s="1"/>
  <c r="R39" s="1"/>
  <c r="P38"/>
  <c r="O38"/>
  <c r="N38"/>
  <c r="Q38" s="1"/>
  <c r="R38" s="1"/>
  <c r="I38"/>
  <c r="Q37"/>
  <c r="R37" s="1"/>
  <c r="P37"/>
  <c r="O37"/>
  <c r="N37"/>
  <c r="N41" s="1"/>
  <c r="P36"/>
  <c r="P41" s="1"/>
  <c r="O36"/>
  <c r="O41" s="1"/>
  <c r="N36"/>
  <c r="Q36" s="1"/>
  <c r="R36" s="1"/>
  <c r="I36"/>
  <c r="V35"/>
  <c r="V44" s="1"/>
  <c r="V45" s="1"/>
  <c r="U35"/>
  <c r="T35"/>
  <c r="M35"/>
  <c r="K35"/>
  <c r="J35"/>
  <c r="H35"/>
  <c r="G35"/>
  <c r="F35"/>
  <c r="E35"/>
  <c r="D35"/>
  <c r="P34"/>
  <c r="O34"/>
  <c r="N34"/>
  <c r="Q34" s="1"/>
  <c r="R34" s="1"/>
  <c r="P33"/>
  <c r="O33"/>
  <c r="N33"/>
  <c r="Q33" s="1"/>
  <c r="R33" s="1"/>
  <c r="I33"/>
  <c r="P32"/>
  <c r="O32"/>
  <c r="N32"/>
  <c r="Q32" s="1"/>
  <c r="R32" s="1"/>
  <c r="I32"/>
  <c r="P31"/>
  <c r="O31"/>
  <c r="N31"/>
  <c r="Q31" s="1"/>
  <c r="R31" s="1"/>
  <c r="P30"/>
  <c r="O30"/>
  <c r="N30"/>
  <c r="Q30" s="1"/>
  <c r="R30" s="1"/>
  <c r="L30"/>
  <c r="L35" s="1"/>
  <c r="P29"/>
  <c r="O29"/>
  <c r="N29"/>
  <c r="Q29" s="1"/>
  <c r="R29" s="1"/>
  <c r="P28"/>
  <c r="O28"/>
  <c r="N28"/>
  <c r="Q28" s="1"/>
  <c r="R28" s="1"/>
  <c r="P27"/>
  <c r="O27"/>
  <c r="N27"/>
  <c r="Q27" s="1"/>
  <c r="R27" s="1"/>
  <c r="I27"/>
  <c r="Q26"/>
  <c r="R26" s="1"/>
  <c r="P26"/>
  <c r="O26"/>
  <c r="N26"/>
  <c r="P25"/>
  <c r="P35" s="1"/>
  <c r="O25"/>
  <c r="O35" s="1"/>
  <c r="N25"/>
  <c r="N35" s="1"/>
  <c r="P24"/>
  <c r="O24"/>
  <c r="N24"/>
  <c r="Q24" s="1"/>
  <c r="R24" s="1"/>
  <c r="K24"/>
  <c r="P23"/>
  <c r="O23"/>
  <c r="N23"/>
  <c r="Q23" s="1"/>
  <c r="R23" s="1"/>
  <c r="I23"/>
  <c r="P22"/>
  <c r="O22"/>
  <c r="N22"/>
  <c r="Q22" s="1"/>
  <c r="K22"/>
  <c r="P21"/>
  <c r="O21"/>
  <c r="N21"/>
  <c r="P20"/>
  <c r="O20"/>
  <c r="N20"/>
  <c r="P19"/>
  <c r="O19"/>
  <c r="N19"/>
  <c r="P18"/>
  <c r="O18"/>
  <c r="N18"/>
  <c r="P17"/>
  <c r="O17"/>
  <c r="N17"/>
  <c r="V16"/>
  <c r="U16"/>
  <c r="T16"/>
  <c r="P16"/>
  <c r="O16"/>
  <c r="N16"/>
  <c r="M16"/>
  <c r="J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L44" l="1"/>
  <c r="L45" s="1"/>
  <c r="L22"/>
  <c r="R22" s="1"/>
  <c r="O43"/>
  <c r="O44"/>
  <c r="O45" s="1"/>
  <c r="M45"/>
  <c r="Q45" s="1"/>
  <c r="R45" s="1"/>
  <c r="Q35"/>
  <c r="R35" s="1"/>
  <c r="N44"/>
  <c r="N45" s="1"/>
  <c r="N43"/>
  <c r="Q41"/>
  <c r="R41" s="1"/>
  <c r="P43"/>
  <c r="P44"/>
  <c r="P45" s="1"/>
  <c r="Q43"/>
  <c r="R43" s="1"/>
  <c r="Q25"/>
  <c r="R25" s="1"/>
  <c r="F43"/>
  <c r="K43"/>
  <c r="U43"/>
  <c r="D44"/>
  <c r="D45" s="1"/>
  <c r="G44"/>
  <c r="G45" s="1"/>
  <c r="Q44" l="1"/>
  <c r="R44" s="1"/>
  <c r="W45" i="4" l="1"/>
  <c r="P45"/>
  <c r="L45"/>
  <c r="W44"/>
  <c r="W43"/>
  <c r="S43"/>
  <c r="P43"/>
  <c r="U41"/>
  <c r="U44" s="1"/>
  <c r="U45" s="1"/>
  <c r="T41"/>
  <c r="T44" s="1"/>
  <c r="T45" s="1"/>
  <c r="S41"/>
  <c r="S44" s="1"/>
  <c r="S45" s="1"/>
  <c r="R41"/>
  <c r="R44" s="1"/>
  <c r="R45" s="1"/>
  <c r="Q41"/>
  <c r="Q44" s="1"/>
  <c r="Q45" s="1"/>
  <c r="P41"/>
  <c r="O41"/>
  <c r="O44" s="1"/>
  <c r="O45" s="1"/>
  <c r="N41"/>
  <c r="N44" s="1"/>
  <c r="N45" s="1"/>
  <c r="M41"/>
  <c r="M44" s="1"/>
  <c r="L41"/>
  <c r="L43" s="1"/>
  <c r="K41"/>
  <c r="J41"/>
  <c r="D41"/>
  <c r="D44" s="1"/>
  <c r="D45" s="1"/>
  <c r="C41"/>
  <c r="C44" s="1"/>
  <c r="C45" s="1"/>
  <c r="V40"/>
  <c r="W40" s="1"/>
  <c r="W39"/>
  <c r="V39"/>
  <c r="W38"/>
  <c r="V38"/>
  <c r="V37"/>
  <c r="W37" s="1"/>
  <c r="V36"/>
  <c r="V41" s="1"/>
  <c r="W41" s="1"/>
  <c r="U35"/>
  <c r="T35"/>
  <c r="S35"/>
  <c r="R35"/>
  <c r="Q35"/>
  <c r="P35"/>
  <c r="O35"/>
  <c r="N35"/>
  <c r="M35"/>
  <c r="L35"/>
  <c r="K35"/>
  <c r="J35"/>
  <c r="V35" s="1"/>
  <c r="W35" s="1"/>
  <c r="D35"/>
  <c r="C35"/>
  <c r="W34"/>
  <c r="V34"/>
  <c r="V33"/>
  <c r="W33" s="1"/>
  <c r="V32"/>
  <c r="V31"/>
  <c r="W31" s="1"/>
  <c r="W30"/>
  <c r="V30"/>
  <c r="W29"/>
  <c r="V29"/>
  <c r="W28"/>
  <c r="W27"/>
  <c r="V27"/>
  <c r="V26"/>
  <c r="W26" s="1"/>
  <c r="W25"/>
  <c r="V24"/>
  <c r="W24" s="1"/>
  <c r="V23"/>
  <c r="V22"/>
  <c r="W22" s="1"/>
  <c r="U16"/>
  <c r="T16"/>
  <c r="S16"/>
  <c r="R16"/>
  <c r="Q16"/>
  <c r="P16"/>
  <c r="O16"/>
  <c r="N16"/>
  <c r="M16"/>
  <c r="L16"/>
  <c r="K16"/>
  <c r="J16"/>
  <c r="D43" l="1"/>
  <c r="O43"/>
  <c r="R43"/>
  <c r="U43"/>
  <c r="C43"/>
  <c r="N43"/>
  <c r="Q43"/>
  <c r="T43"/>
  <c r="T45" i="3" l="1"/>
  <c r="T46" s="1"/>
  <c r="Q45"/>
  <c r="Q46" s="1"/>
  <c r="N45"/>
  <c r="N46" s="1"/>
  <c r="K45"/>
  <c r="K46" s="1"/>
  <c r="H45"/>
  <c r="U44"/>
  <c r="T44"/>
  <c r="S44"/>
  <c r="R44"/>
  <c r="Q44"/>
  <c r="P44"/>
  <c r="O44"/>
  <c r="N44"/>
  <c r="M44"/>
  <c r="L44"/>
  <c r="K44"/>
  <c r="J44"/>
  <c r="V44" s="1"/>
  <c r="W44" s="1"/>
  <c r="I44"/>
  <c r="I46" s="1"/>
  <c r="H44"/>
  <c r="H46" s="1"/>
  <c r="G44"/>
  <c r="E44"/>
  <c r="U42"/>
  <c r="U45" s="1"/>
  <c r="U46" s="1"/>
  <c r="T42"/>
  <c r="S42"/>
  <c r="S45" s="1"/>
  <c r="S46" s="1"/>
  <c r="R42"/>
  <c r="R45" s="1"/>
  <c r="R46" s="1"/>
  <c r="Q42"/>
  <c r="P42"/>
  <c r="P45" s="1"/>
  <c r="P46" s="1"/>
  <c r="O42"/>
  <c r="O45" s="1"/>
  <c r="O46" s="1"/>
  <c r="N42"/>
  <c r="M42"/>
  <c r="M45" s="1"/>
  <c r="M46" s="1"/>
  <c r="L42"/>
  <c r="L45" s="1"/>
  <c r="L46" s="1"/>
  <c r="K42"/>
  <c r="J42"/>
  <c r="V42" s="1"/>
  <c r="W42" s="1"/>
  <c r="I42"/>
  <c r="I45" s="1"/>
  <c r="H42"/>
  <c r="G42"/>
  <c r="G45" s="1"/>
  <c r="F42"/>
  <c r="E42"/>
  <c r="E45" s="1"/>
  <c r="E46" s="1"/>
  <c r="D42"/>
  <c r="D45" s="1"/>
  <c r="D46" s="1"/>
  <c r="W41"/>
  <c r="V41"/>
  <c r="W40"/>
  <c r="V40"/>
  <c r="V39"/>
  <c r="W39" s="1"/>
  <c r="W38"/>
  <c r="V38"/>
  <c r="W37"/>
  <c r="V37"/>
  <c r="U36"/>
  <c r="T36"/>
  <c r="S36"/>
  <c r="R36"/>
  <c r="Q36"/>
  <c r="P36"/>
  <c r="O36"/>
  <c r="N36"/>
  <c r="M36"/>
  <c r="L36"/>
  <c r="K36"/>
  <c r="J36"/>
  <c r="I36"/>
  <c r="H36"/>
  <c r="G36"/>
  <c r="G46" s="1"/>
  <c r="F36"/>
  <c r="E36"/>
  <c r="W35"/>
  <c r="V35"/>
  <c r="V34"/>
  <c r="W34" s="1"/>
  <c r="W33"/>
  <c r="V33"/>
  <c r="W32"/>
  <c r="V32"/>
  <c r="V31"/>
  <c r="W31" s="1"/>
  <c r="W30"/>
  <c r="V30"/>
  <c r="W29"/>
  <c r="V29"/>
  <c r="V28"/>
  <c r="W28" s="1"/>
  <c r="W27"/>
  <c r="V27"/>
  <c r="W26"/>
  <c r="V26"/>
  <c r="V25"/>
  <c r="W25" s="1"/>
  <c r="W24"/>
  <c r="V24"/>
  <c r="W23"/>
  <c r="V23"/>
  <c r="V22"/>
  <c r="W22" s="1"/>
  <c r="U43" i="2"/>
  <c r="U46" s="1"/>
  <c r="U47" s="1"/>
  <c r="T43"/>
  <c r="T46" s="1"/>
  <c r="T47" s="1"/>
  <c r="S43"/>
  <c r="S46" s="1"/>
  <c r="S47" s="1"/>
  <c r="R43"/>
  <c r="R46" s="1"/>
  <c r="R47" s="1"/>
  <c r="Q43"/>
  <c r="Q46" s="1"/>
  <c r="Q47" s="1"/>
  <c r="P43"/>
  <c r="P46" s="1"/>
  <c r="P47" s="1"/>
  <c r="O43"/>
  <c r="O46" s="1"/>
  <c r="O47" s="1"/>
  <c r="N43"/>
  <c r="N46" s="1"/>
  <c r="N47" s="1"/>
  <c r="M43"/>
  <c r="M46" s="1"/>
  <c r="M47" s="1"/>
  <c r="L43"/>
  <c r="L46" s="1"/>
  <c r="L47" s="1"/>
  <c r="K43"/>
  <c r="K46" s="1"/>
  <c r="K47" s="1"/>
  <c r="J43"/>
  <c r="J46" s="1"/>
  <c r="J47" s="1"/>
  <c r="I43"/>
  <c r="I46" s="1"/>
  <c r="I47" s="1"/>
  <c r="V42"/>
  <c r="W42" s="1"/>
  <c r="V41"/>
  <c r="W41" s="1"/>
  <c r="W40"/>
  <c r="V40"/>
  <c r="V39"/>
  <c r="W39" s="1"/>
  <c r="V38"/>
  <c r="W38" s="1"/>
  <c r="U37"/>
  <c r="T37"/>
  <c r="S37"/>
  <c r="R37"/>
  <c r="Q37"/>
  <c r="P37"/>
  <c r="O37"/>
  <c r="N37"/>
  <c r="M37"/>
  <c r="L37"/>
  <c r="K37"/>
  <c r="J37"/>
  <c r="V37" s="1"/>
  <c r="W37" s="1"/>
  <c r="I37"/>
  <c r="W36"/>
  <c r="V36"/>
  <c r="V35"/>
  <c r="W35" s="1"/>
  <c r="V34"/>
  <c r="W34" s="1"/>
  <c r="W33"/>
  <c r="V33"/>
  <c r="V32"/>
  <c r="W32" s="1"/>
  <c r="V31"/>
  <c r="W31" s="1"/>
  <c r="W30"/>
  <c r="V30"/>
  <c r="V28"/>
  <c r="W28" s="1"/>
  <c r="V27"/>
  <c r="W27" s="1"/>
  <c r="W26"/>
  <c r="V26"/>
  <c r="V25"/>
  <c r="W25" s="1"/>
  <c r="V24"/>
  <c r="W24" s="1"/>
  <c r="W23"/>
  <c r="V23"/>
  <c r="V39" i="1"/>
  <c r="V42" s="1"/>
  <c r="U39"/>
  <c r="U42" s="1"/>
  <c r="T39"/>
  <c r="T42" s="1"/>
  <c r="S39"/>
  <c r="S42" s="1"/>
  <c r="R39"/>
  <c r="R42" s="1"/>
  <c r="Q39"/>
  <c r="Q42" s="1"/>
  <c r="P39"/>
  <c r="P42" s="1"/>
  <c r="O39"/>
  <c r="O42" s="1"/>
  <c r="N39"/>
  <c r="N42" s="1"/>
  <c r="M39"/>
  <c r="M42" s="1"/>
  <c r="L39"/>
  <c r="L42" s="1"/>
  <c r="K39"/>
  <c r="K42" s="1"/>
  <c r="J39"/>
  <c r="J42" s="1"/>
  <c r="X38"/>
  <c r="W38"/>
  <c r="W37"/>
  <c r="X37" s="1"/>
  <c r="X36"/>
  <c r="W36"/>
  <c r="W35"/>
  <c r="X35" s="1"/>
  <c r="W34"/>
  <c r="X34" s="1"/>
  <c r="V33"/>
  <c r="U33"/>
  <c r="T33"/>
  <c r="S33"/>
  <c r="R33"/>
  <c r="Q33"/>
  <c r="P33"/>
  <c r="N33"/>
  <c r="M33"/>
  <c r="L33"/>
  <c r="K33"/>
  <c r="W33" s="1"/>
  <c r="X33" s="1"/>
  <c r="J33"/>
  <c r="W32"/>
  <c r="X32" s="1"/>
  <c r="W31"/>
  <c r="X31" s="1"/>
  <c r="X30"/>
  <c r="W30"/>
  <c r="W29"/>
  <c r="X29" s="1"/>
  <c r="W28"/>
  <c r="X28" s="1"/>
  <c r="X27"/>
  <c r="W27"/>
  <c r="W26"/>
  <c r="X26" s="1"/>
  <c r="X25"/>
  <c r="W25"/>
  <c r="X24"/>
  <c r="W24"/>
  <c r="W23"/>
  <c r="X23" s="1"/>
  <c r="X22"/>
  <c r="W22"/>
  <c r="X21"/>
  <c r="W21"/>
  <c r="W20"/>
  <c r="X20" s="1"/>
  <c r="W8"/>
  <c r="V36" i="3" l="1"/>
  <c r="W36" s="1"/>
  <c r="D44"/>
  <c r="J45"/>
  <c r="V47" i="2"/>
  <c r="W47" s="1"/>
  <c r="K45"/>
  <c r="N45"/>
  <c r="Q45"/>
  <c r="T45"/>
  <c r="V43"/>
  <c r="J45"/>
  <c r="M45"/>
  <c r="P45"/>
  <c r="S45"/>
  <c r="I45"/>
  <c r="L45"/>
  <c r="O45"/>
  <c r="R45"/>
  <c r="U45"/>
  <c r="W42" i="1"/>
  <c r="X42" s="1"/>
  <c r="L41"/>
  <c r="L43" s="1"/>
  <c r="O41"/>
  <c r="O43" s="1"/>
  <c r="R41"/>
  <c r="R43" s="1"/>
  <c r="U41"/>
  <c r="U43" s="1"/>
  <c r="W39"/>
  <c r="X39" s="1"/>
  <c r="K41"/>
  <c r="N41"/>
  <c r="N43" s="1"/>
  <c r="Q41"/>
  <c r="Q43" s="1"/>
  <c r="T41"/>
  <c r="T43" s="1"/>
  <c r="J41"/>
  <c r="M41"/>
  <c r="M43" s="1"/>
  <c r="P41"/>
  <c r="P43" s="1"/>
  <c r="S41"/>
  <c r="S43" s="1"/>
  <c r="V41"/>
  <c r="V43" s="1"/>
  <c r="V45" i="3" l="1"/>
  <c r="W45" s="1"/>
  <c r="J46"/>
  <c r="V46" s="1"/>
  <c r="W46" s="1"/>
  <c r="V45" i="2"/>
  <c r="W45" s="1"/>
  <c r="V46"/>
  <c r="W46" s="1"/>
  <c r="W43"/>
  <c r="K43" i="1"/>
  <c r="W43" s="1"/>
  <c r="W41"/>
  <c r="X41" s="1"/>
  <c r="J43"/>
  <c r="X43" s="1"/>
</calcChain>
</file>

<file path=xl/comments1.xml><?xml version="1.0" encoding="utf-8"?>
<comments xmlns="http://schemas.openxmlformats.org/spreadsheetml/2006/main">
  <authors>
    <author>sykorova</author>
    <author>Sýkorová Markéta Ing.</author>
  </authors>
  <commentList>
    <comment ref="G22" authorId="0">
      <text>
        <r>
          <rPr>
            <b/>
            <sz val="8"/>
            <color indexed="81"/>
            <rFont val="Tahoma"/>
            <charset val="238"/>
          </rPr>
          <t>sykorova:</t>
        </r>
        <r>
          <rPr>
            <sz val="8"/>
            <color indexed="81"/>
            <rFont val="Tahoma"/>
            <charset val="238"/>
          </rPr>
          <t xml:space="preserve">
Škola získala 839,87 tis. Kč z projektu EU Peníze školám. V roce 2011 bylo vyčerpáno 803,32 tis. Kč.</t>
        </r>
      </text>
    </comment>
    <comment ref="L34" authorId="1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Projekty: 913 tis. Kč</t>
        </r>
      </text>
    </comment>
  </commentList>
</comments>
</file>

<file path=xl/comments2.xml><?xml version="1.0" encoding="utf-8"?>
<comments xmlns="http://schemas.openxmlformats.org/spreadsheetml/2006/main">
  <authors>
    <author>sykorova</author>
    <author>Sýkorová Markéta Ing.</author>
  </authors>
  <commentList>
    <comment ref="H22" authorId="0">
      <text>
        <r>
          <rPr>
            <b/>
            <sz val="8"/>
            <color indexed="81"/>
            <rFont val="Tahoma"/>
            <charset val="238"/>
          </rPr>
          <t>sykorova:</t>
        </r>
        <r>
          <rPr>
            <sz val="8"/>
            <color indexed="81"/>
            <rFont val="Tahoma"/>
            <charset val="238"/>
          </rPr>
          <t xml:space="preserve">
Škola získala 608,26 tis. Kč z projektu EU Peníze školám. V roce 2011 bylo vyčerpáno 278,35 tis. Kč.</t>
        </r>
      </text>
    </comment>
    <comment ref="M34" authorId="1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Projekty: 391 tis. Kč</t>
        </r>
      </text>
    </comment>
  </commentList>
</comments>
</file>

<file path=xl/comments3.xml><?xml version="1.0" encoding="utf-8"?>
<comments xmlns="http://schemas.openxmlformats.org/spreadsheetml/2006/main">
  <authors>
    <author>Sýkorová Markéta Ing.</author>
  </authors>
  <commentList>
    <comment ref="L34" authorId="0">
      <text>
        <r>
          <rPr>
            <b/>
            <sz val="8"/>
            <color indexed="81"/>
            <rFont val="Tahoma"/>
            <charset val="1"/>
          </rPr>
          <t>Sýkorová Markéta Ing.:</t>
        </r>
        <r>
          <rPr>
            <sz val="8"/>
            <color indexed="81"/>
            <rFont val="Tahoma"/>
            <charset val="1"/>
          </rPr>
          <t xml:space="preserve">
Projekty: 439 tis. Kč</t>
        </r>
      </text>
    </comment>
  </commentList>
</comments>
</file>

<file path=xl/comments4.xml><?xml version="1.0" encoding="utf-8"?>
<comments xmlns="http://schemas.openxmlformats.org/spreadsheetml/2006/main">
  <authors>
    <author>sykorova</author>
    <author>Sýkorová Markéta Ing.</author>
  </authors>
  <commentList>
    <comment ref="H22" authorId="0">
      <text>
        <r>
          <rPr>
            <b/>
            <sz val="8"/>
            <color indexed="81"/>
            <rFont val="Tahoma"/>
            <charset val="238"/>
          </rPr>
          <t>sykorova:</t>
        </r>
        <r>
          <rPr>
            <sz val="8"/>
            <color indexed="81"/>
            <rFont val="Tahoma"/>
            <charset val="238"/>
          </rPr>
          <t xml:space="preserve">
Škola získala 793,87 tis. Kč z projektu EU Peníze školám. V roce 2011 bylo vyčerpáno 380,2 tis. Kč.</t>
        </r>
      </text>
    </comment>
    <comment ref="M34" authorId="1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Projekty: 827 tis. Kč</t>
        </r>
      </text>
    </comment>
  </commentList>
</comments>
</file>

<file path=xl/comments5.xml><?xml version="1.0" encoding="utf-8"?>
<comments xmlns="http://schemas.openxmlformats.org/spreadsheetml/2006/main">
  <authors>
    <author>sykorova</author>
    <author>Sýkorová Markéta Ing.</author>
  </authors>
  <commentList>
    <comment ref="H22" authorId="0">
      <text>
        <r>
          <rPr>
            <b/>
            <sz val="8"/>
            <color indexed="81"/>
            <rFont val="Tahoma"/>
            <charset val="238"/>
          </rPr>
          <t>sykorova:</t>
        </r>
        <r>
          <rPr>
            <sz val="8"/>
            <color indexed="81"/>
            <rFont val="Tahoma"/>
            <charset val="238"/>
          </rPr>
          <t xml:space="preserve">
Škola získala 1.983,8 tis. Kč z projektu EU Peníze školám. V roce 2011 nebylo čerpáno.</t>
        </r>
      </text>
    </comment>
    <comment ref="M34" authorId="1">
      <text>
        <r>
          <rPr>
            <b/>
            <sz val="8"/>
            <color indexed="81"/>
            <rFont val="Tahoma"/>
            <charset val="1"/>
          </rPr>
          <t>Sýkorová Markéta Ing.:</t>
        </r>
        <r>
          <rPr>
            <sz val="8"/>
            <color indexed="81"/>
            <rFont val="Tahoma"/>
            <charset val="1"/>
          </rPr>
          <t xml:space="preserve">
Projekty: 1.241 tis. Kč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H22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sykorova:
</t>
        </r>
        <r>
          <rPr>
            <sz val="8"/>
            <color indexed="8"/>
            <rFont val="Tahoma"/>
            <family val="2"/>
            <charset val="238"/>
          </rPr>
          <t>Škola získala 522,65 tis. Kč z projektu EU Peníze školám. V roce 2011 bylo vyčerpáno.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M30" authorId="0">
      <text>
        <r>
          <rPr>
            <b/>
            <sz val="8"/>
            <color indexed="8"/>
            <rFont val="Tahoma"/>
            <family val="2"/>
            <charset val="1"/>
          </rPr>
          <t xml:space="preserve">Sýkorová Markéta Ing.:
</t>
        </r>
        <r>
          <rPr>
            <sz val="8"/>
            <color indexed="8"/>
            <rFont val="Tahoma"/>
            <family val="2"/>
            <charset val="1"/>
          </rPr>
          <t>kraj: 9.561
zřizovatel: 5</t>
        </r>
      </text>
    </comment>
  </commentList>
</comments>
</file>

<file path=xl/sharedStrings.xml><?xml version="1.0" encoding="utf-8"?>
<sst xmlns="http://schemas.openxmlformats.org/spreadsheetml/2006/main" count="2760" uniqueCount="269">
  <si>
    <t>Pasport vybraných rozvahových a výsledovkových položek - HODNOCENÍ - rok 2015</t>
  </si>
  <si>
    <t>Příloha č.7 - Pravidla vztahů Města Břeclavi k PO</t>
  </si>
  <si>
    <t xml:space="preserve">Příspěvková organizace :   </t>
  </si>
  <si>
    <t>Domov seniorů Břeclav, p.o.</t>
  </si>
  <si>
    <t>v  tisicích Kč, bez des.míst</t>
  </si>
  <si>
    <t>Rozpočet</t>
  </si>
  <si>
    <t>měsíc</t>
  </si>
  <si>
    <t>r.2015</t>
  </si>
  <si>
    <t>Plnění</t>
  </si>
  <si>
    <t>Položka</t>
  </si>
  <si>
    <t>řádek</t>
  </si>
  <si>
    <t>r.2000</t>
  </si>
  <si>
    <t>r.2001</t>
  </si>
  <si>
    <t>účet</t>
  </si>
  <si>
    <t>r.2011</t>
  </si>
  <si>
    <t>R.2012</t>
  </si>
  <si>
    <t>R.2013</t>
  </si>
  <si>
    <t>R.2014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</si>
  <si>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</si>
  <si>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</si>
  <si>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</si>
  <si>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</si>
  <si>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</si>
  <si>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</si>
  <si>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</si>
  <si>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</si>
  <si>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</si>
  <si>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</si>
  <si>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</si>
  <si>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</si>
  <si>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</si>
  <si>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roční v %</t>
  </si>
  <si>
    <t>Počet pracovníků- fyzický stav</t>
  </si>
  <si>
    <t>x</t>
  </si>
  <si>
    <t>Počet pracovníků- přepočtený stav</t>
  </si>
  <si>
    <t>Dlouhodobý hmotný majetek (DHM)</t>
  </si>
  <si>
    <t>A II, sl.1</t>
  </si>
  <si>
    <t>02x</t>
  </si>
  <si>
    <t>Oprávky k DHM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</si>
  <si>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</si>
  <si>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</si>
  <si>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</si>
  <si>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</si>
  <si>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</si>
  <si>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</si>
  <si>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</si>
  <si>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</si>
  <si>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IV,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</si>
  <si>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</si>
  <si>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</si>
  <si>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</si>
  <si>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</si>
  <si>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</si>
  <si>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</si>
  <si>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</si>
  <si>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</si>
  <si>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III, sl.1</t>
  </si>
  <si>
    <t>Krátkodobé závazky</t>
  </si>
  <si>
    <t>D IV, sl.1</t>
  </si>
  <si>
    <t>Bankovní úvěry</t>
  </si>
  <si>
    <t>D III.1+D IV.1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</si>
  <si>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</si>
  <si>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</si>
  <si>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</si>
  <si>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</si>
  <si>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</si>
  <si>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</si>
  <si>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</si>
  <si>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</si>
  <si>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</si>
  <si>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</si>
  <si>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</si>
  <si>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</si>
  <si>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</si>
  <si>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</si>
  <si>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</si>
  <si>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</si>
  <si>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</si>
  <si>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</si>
  <si>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ř.11-14</t>
  </si>
  <si>
    <t>524-8</t>
  </si>
  <si>
    <t>Odpis pohledávek</t>
  </si>
  <si>
    <t>A I, ř.31</t>
  </si>
  <si>
    <t>Odpisy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</si>
  <si>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</si>
  <si>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</si>
  <si>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</si>
  <si>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</si>
  <si>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</si>
  <si>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</si>
  <si>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</si>
  <si>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</si>
  <si>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</si>
  <si>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</si>
  <si>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</si>
  <si>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</si>
  <si>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</si>
  <si>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</si>
  <si>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</si>
  <si>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</si>
  <si>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</si>
  <si>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</si>
  <si>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</si>
  <si>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</si>
  <si>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</si>
  <si>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</si>
  <si>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>Komentář: Provozní dotace ve výši 1 000 tis. Kč proúčtování účelově vázaného příspěvku na pokrytí mzdových nákladů (rada města 3 ze dne 22.12.2014)</t>
  </si>
  <si>
    <t>Pasport vybraných rozvahových a výsledovkových položek</t>
  </si>
  <si>
    <t>Rozpočet na rok 2015</t>
  </si>
  <si>
    <t xml:space="preserve"> Tereza Břeclav</t>
  </si>
  <si>
    <t>Dlouhodobý hm.majetek (DHIM)</t>
  </si>
  <si>
    <t>Oprávky k DHIM</t>
  </si>
  <si>
    <t>-12089</t>
  </si>
  <si>
    <t>-14643</t>
  </si>
  <si>
    <t>Dlouhodobý finanční majetek</t>
  </si>
  <si>
    <t>Úhrn aktiv</t>
  </si>
  <si>
    <t>Majetkové fondy</t>
  </si>
  <si>
    <t>Peněžní fondy</t>
  </si>
  <si>
    <t>Bankovní výpomoci a půjčky</t>
  </si>
  <si>
    <t>Rekonstrukce hlediště</t>
  </si>
  <si>
    <t>Zákonné a ost. odvody</t>
  </si>
  <si>
    <t xml:space="preserve"> 10 - 13</t>
  </si>
  <si>
    <t>Ostátní náklady</t>
  </si>
  <si>
    <t>Náklady celkem (ÚT 5)</t>
  </si>
  <si>
    <t xml:space="preserve"> 59-57</t>
  </si>
  <si>
    <t>Městská knihovna Břeclav</t>
  </si>
  <si>
    <t>r.2012</t>
  </si>
  <si>
    <t>r.2013</t>
  </si>
  <si>
    <t>r.2014</t>
  </si>
  <si>
    <t>Fyzický stav pracovníků</t>
  </si>
  <si>
    <t>Přepočtený stav pracovníků</t>
  </si>
  <si>
    <t>Dlouhodobý hmotný majetek</t>
  </si>
  <si>
    <t>A II, sl. 1</t>
  </si>
  <si>
    <t>A II, sl. 2</t>
  </si>
  <si>
    <t>B I, sl. 1</t>
  </si>
  <si>
    <t>A IV+ B II, sl. 1</t>
  </si>
  <si>
    <t>B IV, sl. 1</t>
  </si>
  <si>
    <t>JMĚNÍ</t>
  </si>
  <si>
    <t>C I, sl. 1</t>
  </si>
  <si>
    <t>FONDY</t>
  </si>
  <si>
    <t>C II, sl. 1</t>
  </si>
  <si>
    <t>D II, sl. 1</t>
  </si>
  <si>
    <t>D III, sl. 1</t>
  </si>
  <si>
    <t>D III 1+D IV 1, sl. 1</t>
  </si>
  <si>
    <t>SYU 501</t>
  </si>
  <si>
    <t>A I, ř. 1</t>
  </si>
  <si>
    <t>SYU 502</t>
  </si>
  <si>
    <t>A I, ř. 2</t>
  </si>
  <si>
    <t>SYU 504</t>
  </si>
  <si>
    <t>A I, ř. 4</t>
  </si>
  <si>
    <t>SYU 511</t>
  </si>
  <si>
    <t>A I, ř. 8</t>
  </si>
  <si>
    <t>SYU 518</t>
  </si>
  <si>
    <t>A I, ř. 12</t>
  </si>
  <si>
    <t>SYU 521</t>
  </si>
  <si>
    <t>A I, ř. 13</t>
  </si>
  <si>
    <t>SYU 524-527</t>
  </si>
  <si>
    <t>A I, ř. 14-16</t>
  </si>
  <si>
    <t>SYU 557</t>
  </si>
  <si>
    <t>A I, ř. 34</t>
  </si>
  <si>
    <t>Náklady z drobného DM</t>
  </si>
  <si>
    <t>SYU 558</t>
  </si>
  <si>
    <t>A I, ř. 35</t>
  </si>
  <si>
    <t>SYU 551</t>
  </si>
  <si>
    <t>A I, ř. 28</t>
  </si>
  <si>
    <t>NÁKLADY CELKEM</t>
  </si>
  <si>
    <t>A I - A V</t>
  </si>
  <si>
    <t xml:space="preserve">Výnosy z prodeje vlastních výrobků </t>
  </si>
  <si>
    <t>SYU 601</t>
  </si>
  <si>
    <t>B I, ř. 1</t>
  </si>
  <si>
    <t>Výnosy z prodeje služeb</t>
  </si>
  <si>
    <t>SYU 602</t>
  </si>
  <si>
    <t>B I, ř. 2</t>
  </si>
  <si>
    <t>Výnosy z prodeje zboží</t>
  </si>
  <si>
    <t>SYU604</t>
  </si>
  <si>
    <t>B I, ř. 4</t>
  </si>
  <si>
    <t>VÝNOSY CELKEM</t>
  </si>
  <si>
    <t>B I - B V</t>
  </si>
  <si>
    <t>(B I-B V) - (A I-A V)</t>
  </si>
  <si>
    <t>Modifikovaný hospodářský výsledek</t>
  </si>
  <si>
    <t>leden-prosinec 2015</t>
  </si>
  <si>
    <t>Městské muzeum a galerie Břeclav</t>
  </si>
  <si>
    <t>B III, sl.1</t>
  </si>
  <si>
    <t>D II, sl.1</t>
  </si>
  <si>
    <t>D III,sl.1</t>
  </si>
  <si>
    <t>V Břeclavi dne 12. 2. 2016</t>
  </si>
  <si>
    <t>Pasport vybraných rozvahových a výsledovkových položek - ze závěrky k 31.12.2015</t>
  </si>
  <si>
    <t>4002 MŠ Břeclav, Břetislavova</t>
  </si>
  <si>
    <t>r.2007</t>
  </si>
  <si>
    <t>r.2008</t>
  </si>
  <si>
    <t>r. 2010</t>
  </si>
  <si>
    <t>r. 2011</t>
  </si>
  <si>
    <t>r. 2012</t>
  </si>
  <si>
    <t>r. 2013</t>
  </si>
  <si>
    <t>r. 2014</t>
  </si>
  <si>
    <t>Rozpočet 2015</t>
  </si>
  <si>
    <t>Měsíc</t>
  </si>
  <si>
    <t>r. 2015</t>
  </si>
  <si>
    <t>Závěrka</t>
  </si>
  <si>
    <t>schválený</t>
  </si>
  <si>
    <t>upravený</t>
  </si>
  <si>
    <t>k 30.6.15</t>
  </si>
  <si>
    <t>k 30.9.15</t>
  </si>
  <si>
    <t>k 31.12.15</t>
  </si>
  <si>
    <t>B I, sl.3</t>
  </si>
  <si>
    <t>A IV+B II, sl.3</t>
  </si>
  <si>
    <t>B III, sl.3</t>
  </si>
  <si>
    <t xml:space="preserve"> </t>
  </si>
  <si>
    <t>A I,ř.1, sl. 1a2</t>
  </si>
  <si>
    <t>A I, ř.2; sl. 1a2</t>
  </si>
  <si>
    <t>A I, ř.4; sl. 1a2</t>
  </si>
  <si>
    <t>A I, ř.8; sl. 1a2</t>
  </si>
  <si>
    <t>A I, ř.12; sl. 1a2</t>
  </si>
  <si>
    <t>Mzdové náklady</t>
  </si>
  <si>
    <t>A I, ř.13; sl. 1a2</t>
  </si>
  <si>
    <t>A I, ř.14-17; sl. 1a2</t>
  </si>
  <si>
    <t>A I, ř.34; sl. 1a2</t>
  </si>
  <si>
    <t>A I, ř.28; sl. 1a2</t>
  </si>
  <si>
    <t>zbylé řádky; sl.1a2</t>
  </si>
  <si>
    <t>Náklady celkem</t>
  </si>
  <si>
    <t>B I, ř.1; sl. 1a2</t>
  </si>
  <si>
    <t>B I, ř.2; sl. 1a2</t>
  </si>
  <si>
    <t>B I, ř.4; sl. 1a2</t>
  </si>
  <si>
    <t>B IV; sl. 1a2</t>
  </si>
  <si>
    <t xml:space="preserve">Postup vyplnění:  </t>
  </si>
  <si>
    <t>Vyplnit pouze sloupec "Závěrka: 31.12.15". Zelené buňky nevyplňovat, jsou zavzorcované, vypočte se samo.</t>
  </si>
  <si>
    <t>Vyplnit také počty pracovníků - fyzický i přepočtený stav.</t>
  </si>
  <si>
    <t>V Břeclavi dne: 09.02.2016</t>
  </si>
  <si>
    <t>Zpracoval: Třetinová Veronika</t>
  </si>
  <si>
    <t>4004 MŠ Břeclav, Hřbitovní</t>
  </si>
  <si>
    <t xml:space="preserve">Závěrka </t>
  </si>
  <si>
    <t>V Břeclavi dne: 8.2.2016</t>
  </si>
  <si>
    <t>Zpracoval: Trněná</t>
  </si>
  <si>
    <t>4005 MŠ Břeclav, Na Valtické</t>
  </si>
  <si>
    <t>V Břeclavi dne:  10.2.2016</t>
  </si>
  <si>
    <t>Zpracoval: Ing. Alena Cyprisová</t>
  </si>
  <si>
    <t xml:space="preserve">Příspěvková organizace:   </t>
  </si>
  <si>
    <t>4007 MŠ Břeclav, U Splavu</t>
  </si>
  <si>
    <t xml:space="preserve">V Břeclavi dne:9.2.2016 </t>
  </si>
  <si>
    <t>Zpracoval: Césarová</t>
  </si>
  <si>
    <t>4010 MŠ Břeclav, Okružní</t>
  </si>
  <si>
    <t>Zpracoval: Hladká Markéta</t>
  </si>
  <si>
    <t>Poznámka účetní:</t>
  </si>
  <si>
    <t>4011 MŠ Břeclav, Osvobození</t>
  </si>
  <si>
    <t xml:space="preserve">POZNÁMKA: PŘEPOČTENÝ STAV PRACOVNÍKŮ - SKUTEČNÝ 8,394     PŘIZNANÝ Z KRAJE 8,52       CELKOVÝ   8,835   </t>
  </si>
  <si>
    <t>(INFO P. Přikrylová)</t>
  </si>
  <si>
    <t>4204 ZŠ Břeclav, Komenského</t>
  </si>
  <si>
    <r>
      <t>Ostatní náklady</t>
    </r>
    <r>
      <rPr>
        <b/>
        <i/>
        <sz val="10"/>
        <color indexed="10"/>
        <rFont val="Arial CE"/>
        <family val="2"/>
        <charset val="238"/>
      </rPr>
      <t xml:space="preserve"> + PROJEKTY</t>
    </r>
  </si>
  <si>
    <t>V Břeclavi dne:  9.2.2016</t>
  </si>
  <si>
    <t>Zpracoval:  Hlávková Renata</t>
  </si>
  <si>
    <t>17.264.000 Kč - z toho: dotace MěÚ 2 816 000,- Kč, dotace: JmK: 13 154 284 Kč + projekty: Výzva 56: 707 967 Kč, Výzva 57: 204 112 Kč, Projekt Cloud: 381 430 Kč (převedeno z rezer.fondu r.2014)</t>
  </si>
  <si>
    <t>4205 ZŠ a MŠ Břeclav, Kpt. Nálepky</t>
  </si>
  <si>
    <t>r.2009</t>
  </si>
  <si>
    <t>V Břeclavi dne: 11. 2. 2016</t>
  </si>
  <si>
    <t>Zpracovala: Ing. Olga Rajnochová</t>
  </si>
  <si>
    <t xml:space="preserve">4206 ZŠ a MŠ Břeclav, Kupkova </t>
  </si>
  <si>
    <t>Zpracoval: Cupalová</t>
  </si>
  <si>
    <t>4207 ZŠ Břeclav,  Na Valtické 31 A</t>
  </si>
  <si>
    <t>r. 2009</t>
  </si>
  <si>
    <r>
      <t xml:space="preserve">Ostatní náklady </t>
    </r>
    <r>
      <rPr>
        <b/>
        <i/>
        <sz val="10"/>
        <color indexed="10"/>
        <rFont val="Arial CE"/>
        <family val="2"/>
        <charset val="238"/>
      </rPr>
      <t>+ PROJEKTY</t>
    </r>
  </si>
  <si>
    <t>V Břeclavi dne: 9. 2. 2016</t>
  </si>
  <si>
    <t>Zpracoval:  I. Frýbertová</t>
  </si>
  <si>
    <t xml:space="preserve">  </t>
  </si>
  <si>
    <t>4209 - ZŠ Břeclav, Slovácká 40</t>
  </si>
  <si>
    <r>
      <t xml:space="preserve">Ostatní náklady; </t>
    </r>
    <r>
      <rPr>
        <b/>
        <i/>
        <sz val="10"/>
        <color rgb="FFFF0000"/>
        <rFont val="Arial CE"/>
        <family val="2"/>
        <charset val="238"/>
      </rPr>
      <t>PROJEKTY</t>
    </r>
  </si>
  <si>
    <t>Zpracoval: Menšíková Jana</t>
  </si>
  <si>
    <t>4211 ZŠ J. Noháče, Břeclav</t>
  </si>
  <si>
    <t>4306 ZUŠ Břeclav</t>
  </si>
  <si>
    <t>V Břeclavi dne:  8.2.2016</t>
  </si>
</sst>
</file>

<file path=xl/styles.xml><?xml version="1.0" encoding="utf-8"?>
<styleSheet xmlns="http://schemas.openxmlformats.org/spreadsheetml/2006/main">
  <numFmts count="9">
    <numFmt numFmtId="164" formatCode="0.0"/>
    <numFmt numFmtId="165" formatCode="0.0%"/>
    <numFmt numFmtId="166" formatCode="#,##0.0"/>
    <numFmt numFmtId="167" formatCode="[$-405]General"/>
    <numFmt numFmtId="168" formatCode="[$-405]#,##0"/>
    <numFmt numFmtId="169" formatCode="[$-405]0.00%"/>
    <numFmt numFmtId="170" formatCode="[$-405]#,##0.00"/>
    <numFmt numFmtId="171" formatCode="[$-405]0.00"/>
    <numFmt numFmtId="172" formatCode="#,##0.000"/>
  </numFmts>
  <fonts count="1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20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color indexed="22"/>
      <name val="Arial CE"/>
      <family val="2"/>
      <charset val="238"/>
    </font>
    <font>
      <b/>
      <sz val="12"/>
      <color indexed="22"/>
      <name val="Arial CE"/>
      <charset val="238"/>
    </font>
    <font>
      <sz val="12"/>
      <name val="Arial"/>
      <family val="2"/>
    </font>
    <font>
      <b/>
      <sz val="10"/>
      <name val="Arial Narrow"/>
      <family val="2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b/>
      <i/>
      <sz val="11"/>
      <name val="Arial CE"/>
      <family val="2"/>
      <charset val="238"/>
    </font>
    <font>
      <sz val="11"/>
      <name val="Arial CE"/>
      <charset val="238"/>
    </font>
    <font>
      <b/>
      <sz val="20"/>
      <name val="Times New Roman"/>
      <family val="1"/>
    </font>
    <font>
      <sz val="12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color indexed="22"/>
      <name val="Arial CE"/>
      <family val="2"/>
      <charset val="238"/>
    </font>
    <font>
      <sz val="11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2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12"/>
      <color rgb="FFC0C0C0"/>
      <name val="Arial CE"/>
      <family val="2"/>
      <charset val="238"/>
    </font>
    <font>
      <b/>
      <i/>
      <sz val="10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i/>
      <sz val="8"/>
      <color rgb="FF000000"/>
      <name val="Arial CE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b/>
      <sz val="8"/>
      <color rgb="FF000000"/>
      <name val="Arial CE"/>
      <family val="2"/>
      <charset val="238"/>
    </font>
    <font>
      <b/>
      <sz val="8"/>
      <color rgb="FF000000"/>
      <name val="Arial"/>
      <family val="2"/>
      <charset val="238"/>
    </font>
    <font>
      <b/>
      <i/>
      <sz val="11"/>
      <color rgb="FF000000"/>
      <name val="Arial CE"/>
      <family val="2"/>
      <charset val="238"/>
    </font>
    <font>
      <b/>
      <i/>
      <sz val="11"/>
      <color rgb="FF0000FF"/>
      <name val="Arial CE"/>
      <family val="2"/>
      <charset val="238"/>
    </font>
    <font>
      <b/>
      <i/>
      <sz val="11"/>
      <color rgb="FF0000FF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2"/>
      <color rgb="FF7030A0"/>
      <name val="Arial CE"/>
      <family val="2"/>
      <charset val="238"/>
    </font>
    <font>
      <b/>
      <sz val="10"/>
      <name val="Arial"/>
      <family val="2"/>
      <charset val="238"/>
    </font>
    <font>
      <b/>
      <i/>
      <sz val="11"/>
      <color indexed="12"/>
      <name val="Arial CE"/>
      <family val="2"/>
      <charset val="238"/>
    </font>
    <font>
      <b/>
      <i/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20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color indexed="30"/>
      <name val="Arial CE"/>
      <family val="2"/>
      <charset val="238"/>
    </font>
    <font>
      <b/>
      <i/>
      <sz val="11"/>
      <color indexed="30"/>
      <name val="Arial CE"/>
      <family val="2"/>
      <charset val="238"/>
    </font>
    <font>
      <b/>
      <i/>
      <sz val="11"/>
      <color indexed="30"/>
      <name val="Arial"/>
      <family val="2"/>
      <charset val="238"/>
    </font>
    <font>
      <b/>
      <sz val="12"/>
      <color rgb="FF0070C0"/>
      <name val="Arial CE"/>
      <family val="2"/>
      <charset val="238"/>
    </font>
    <font>
      <b/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b/>
      <i/>
      <sz val="10"/>
      <color indexed="10"/>
      <name val="Arial CE"/>
      <family val="2"/>
      <charset val="238"/>
    </font>
    <font>
      <b/>
      <u/>
      <sz val="11"/>
      <name val="Arial CE"/>
      <family val="2"/>
      <charset val="238"/>
    </font>
    <font>
      <b/>
      <i/>
      <sz val="11"/>
      <color rgb="FF0070C0"/>
      <name val="Arial CE"/>
      <family val="2"/>
      <charset val="238"/>
    </font>
    <font>
      <b/>
      <i/>
      <sz val="11"/>
      <color rgb="FF0070C0"/>
      <name val="Arial"/>
      <family val="2"/>
    </font>
    <font>
      <i/>
      <sz val="11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b/>
      <sz val="11"/>
      <color indexed="30"/>
      <name val="Arial CE"/>
      <family val="2"/>
      <charset val="238"/>
    </font>
    <font>
      <b/>
      <i/>
      <sz val="10"/>
      <name val="Arial"/>
      <family val="2"/>
    </font>
    <font>
      <b/>
      <i/>
      <sz val="11"/>
      <color indexed="12"/>
      <name val="Arial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i/>
      <sz val="10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2"/>
      <name val="Arial"/>
      <family val="2"/>
      <charset val="238"/>
    </font>
    <font>
      <b/>
      <sz val="8"/>
      <color indexed="30"/>
      <name val="Arial CE"/>
      <family val="2"/>
      <charset val="238"/>
    </font>
    <font>
      <sz val="8"/>
      <color indexed="22"/>
      <name val="Arial CE"/>
      <family val="2"/>
      <charset val="238"/>
    </font>
    <font>
      <b/>
      <i/>
      <sz val="7"/>
      <name val="Arial CE"/>
      <family val="2"/>
      <charset val="238"/>
    </font>
    <font>
      <b/>
      <sz val="7"/>
      <name val="Arial"/>
      <family val="2"/>
      <charset val="238"/>
    </font>
    <font>
      <b/>
      <sz val="7"/>
      <name val="Arial CE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8"/>
      <color indexed="30"/>
      <name val="Arial CE"/>
      <family val="2"/>
      <charset val="238"/>
    </font>
    <font>
      <b/>
      <i/>
      <sz val="8"/>
      <color indexed="30"/>
      <name val="Arial"/>
      <family val="2"/>
      <charset val="238"/>
    </font>
    <font>
      <i/>
      <sz val="8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99CCFF"/>
        <bgColor rgb="FF99CCFF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</fills>
  <borders count="2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39" fillId="0" borderId="0" applyBorder="0" applyProtection="0"/>
  </cellStyleXfs>
  <cellXfs count="2401">
    <xf numFmtId="0" fontId="0" fillId="0" borderId="0" xfId="0"/>
    <xf numFmtId="0" fontId="2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7" fillId="3" borderId="1" xfId="0" applyFont="1" applyFill="1" applyBorder="1" applyProtection="1">
      <protection hidden="1"/>
    </xf>
    <xf numFmtId="0" fontId="8" fillId="3" borderId="2" xfId="0" applyFont="1" applyFill="1" applyBorder="1" applyProtection="1"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Protection="1"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0" fillId="3" borderId="8" xfId="0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Alignment="1" applyProtection="1">
      <alignment horizontal="center"/>
      <protection hidden="1"/>
    </xf>
    <xf numFmtId="0" fontId="11" fillId="5" borderId="9" xfId="0" applyFont="1" applyFill="1" applyBorder="1" applyAlignment="1" applyProtection="1">
      <alignment horizontal="center"/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center"/>
      <protection hidden="1"/>
    </xf>
    <xf numFmtId="0" fontId="11" fillId="5" borderId="14" xfId="0" applyFont="1" applyFill="1" applyBorder="1" applyAlignment="1" applyProtection="1">
      <alignment horizontal="center"/>
      <protection hidden="1"/>
    </xf>
    <xf numFmtId="0" fontId="12" fillId="0" borderId="15" xfId="0" applyFont="1" applyBorder="1" applyProtection="1">
      <protection hidden="1"/>
    </xf>
    <xf numFmtId="0" fontId="0" fillId="0" borderId="16" xfId="0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5" xfId="0" applyNumberFormat="1" applyFill="1" applyBorder="1" applyAlignment="1" applyProtection="1">
      <alignment horizontal="center"/>
      <protection hidden="1"/>
    </xf>
    <xf numFmtId="164" fontId="0" fillId="0" borderId="17" xfId="0" applyNumberFormat="1" applyFill="1" applyBorder="1" applyProtection="1">
      <protection hidden="1"/>
    </xf>
    <xf numFmtId="164" fontId="0" fillId="0" borderId="17" xfId="0" applyNumberFormat="1" applyFill="1" applyBorder="1" applyProtection="1">
      <protection locked="0"/>
    </xf>
    <xf numFmtId="164" fontId="0" fillId="0" borderId="15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4" fillId="4" borderId="18" xfId="0" applyNumberFormat="1" applyFont="1" applyFill="1" applyBorder="1" applyAlignment="1" applyProtection="1">
      <alignment horizontal="right"/>
      <protection locked="0"/>
    </xf>
    <xf numFmtId="164" fontId="0" fillId="0" borderId="19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1" xfId="0" applyNumberFormat="1" applyFill="1" applyBorder="1" applyProtection="1">
      <protection locked="0"/>
    </xf>
    <xf numFmtId="164" fontId="4" fillId="5" borderId="17" xfId="0" applyNumberFormat="1" applyFont="1" applyFill="1" applyBorder="1" applyAlignment="1" applyProtection="1">
      <alignment horizontal="center"/>
      <protection hidden="1"/>
    </xf>
    <xf numFmtId="3" fontId="4" fillId="5" borderId="22" xfId="0" applyNumberFormat="1" applyFont="1" applyFill="1" applyBorder="1" applyAlignment="1" applyProtection="1">
      <alignment horizontal="center"/>
      <protection hidden="1"/>
    </xf>
    <xf numFmtId="0" fontId="12" fillId="0" borderId="23" xfId="0" applyFont="1" applyBorder="1" applyProtection="1">
      <protection hidden="1"/>
    </xf>
    <xf numFmtId="0" fontId="0" fillId="0" borderId="24" xfId="0" applyBorder="1" applyProtection="1">
      <protection hidden="1"/>
    </xf>
    <xf numFmtId="164" fontId="0" fillId="0" borderId="24" xfId="0" applyNumberFormat="1" applyBorder="1" applyProtection="1">
      <protection hidden="1"/>
    </xf>
    <xf numFmtId="164" fontId="0" fillId="0" borderId="24" xfId="0" applyNumberFormat="1" applyBorder="1" applyAlignment="1" applyProtection="1">
      <alignment horizontal="center"/>
      <protection hidden="1"/>
    </xf>
    <xf numFmtId="164" fontId="0" fillId="0" borderId="24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64" fontId="4" fillId="4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27" xfId="0" applyNumberFormat="1" applyBorder="1" applyProtection="1">
      <protection locked="0"/>
    </xf>
    <xf numFmtId="164" fontId="4" fillId="5" borderId="24" xfId="0" applyNumberFormat="1" applyFont="1" applyFill="1" applyBorder="1" applyProtection="1">
      <protection hidden="1"/>
    </xf>
    <xf numFmtId="3" fontId="4" fillId="5" borderId="25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3" fontId="0" fillId="0" borderId="16" xfId="0" applyNumberFormat="1" applyBorder="1" applyProtection="1">
      <protection hidden="1"/>
    </xf>
    <xf numFmtId="3" fontId="13" fillId="0" borderId="29" xfId="0" applyNumberFormat="1" applyFont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29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6" xfId="0" applyBorder="1" applyProtection="1">
      <protection locked="0"/>
    </xf>
    <xf numFmtId="3" fontId="4" fillId="4" borderId="18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3" fontId="0" fillId="0" borderId="30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32" xfId="0" applyNumberForma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3" fontId="4" fillId="5" borderId="29" xfId="0" applyNumberFormat="1" applyFont="1" applyFill="1" applyBorder="1" applyAlignment="1" applyProtection="1">
      <alignment horizontal="center"/>
      <protection hidden="1"/>
    </xf>
    <xf numFmtId="3" fontId="4" fillId="5" borderId="34" xfId="0" applyNumberFormat="1" applyFont="1" applyFill="1" applyBorder="1" applyAlignment="1" applyProtection="1">
      <alignment horizontal="center"/>
      <protection hidden="1"/>
    </xf>
    <xf numFmtId="0" fontId="12" fillId="0" borderId="35" xfId="0" applyFont="1" applyBorder="1" applyProtection="1">
      <protection hidden="1"/>
    </xf>
    <xf numFmtId="0" fontId="0" fillId="0" borderId="29" xfId="0" applyBorder="1" applyAlignment="1" applyProtection="1">
      <alignment horizontal="center"/>
      <protection hidden="1"/>
    </xf>
    <xf numFmtId="3" fontId="0" fillId="0" borderId="29" xfId="0" applyNumberFormat="1" applyBorder="1" applyProtection="1">
      <protection hidden="1"/>
    </xf>
    <xf numFmtId="0" fontId="0" fillId="0" borderId="35" xfId="0" applyBorder="1" applyProtection="1">
      <protection locked="0"/>
    </xf>
    <xf numFmtId="3" fontId="4" fillId="4" borderId="34" xfId="0" applyNumberFormat="1" applyFont="1" applyFill="1" applyBorder="1" applyAlignment="1" applyProtection="1">
      <alignment horizontal="center"/>
      <protection locked="0"/>
    </xf>
    <xf numFmtId="3" fontId="0" fillId="0" borderId="33" xfId="0" applyNumberFormat="1" applyBorder="1" applyProtection="1">
      <protection locked="0"/>
    </xf>
    <xf numFmtId="3" fontId="0" fillId="0" borderId="36" xfId="0" applyNumberFormat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9" xfId="0" applyBorder="1" applyAlignment="1" applyProtection="1">
      <alignment horizontal="center"/>
      <protection hidden="1"/>
    </xf>
    <xf numFmtId="3" fontId="0" fillId="0" borderId="39" xfId="0" applyNumberFormat="1" applyBorder="1" applyProtection="1">
      <protection hidden="1"/>
    </xf>
    <xf numFmtId="3" fontId="13" fillId="0" borderId="17" xfId="0" applyNumberFormat="1" applyFont="1" applyFill="1" applyBorder="1" applyAlignment="1" applyProtection="1">
      <alignment horizontal="center"/>
      <protection hidden="1"/>
    </xf>
    <xf numFmtId="0" fontId="0" fillId="0" borderId="17" xfId="0" applyFill="1" applyBorder="1" applyProtection="1">
      <protection hidden="1"/>
    </xf>
    <xf numFmtId="0" fontId="0" fillId="0" borderId="1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3" fontId="4" fillId="4" borderId="40" xfId="0" applyNumberFormat="1" applyFont="1" applyFill="1" applyBorder="1" applyAlignment="1" applyProtection="1">
      <alignment horizontal="center"/>
      <protection locked="0"/>
    </xf>
    <xf numFmtId="3" fontId="0" fillId="0" borderId="41" xfId="0" applyNumberFormat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Fill="1" applyBorder="1" applyProtection="1">
      <protection locked="0"/>
    </xf>
    <xf numFmtId="3" fontId="4" fillId="5" borderId="17" xfId="0" applyNumberFormat="1" applyFont="1" applyFill="1" applyBorder="1" applyAlignment="1" applyProtection="1">
      <alignment horizontal="center"/>
      <protection hidden="1"/>
    </xf>
    <xf numFmtId="0" fontId="12" fillId="5" borderId="1" xfId="0" applyFont="1" applyFill="1" applyBorder="1" applyProtection="1">
      <protection hidden="1"/>
    </xf>
    <xf numFmtId="0" fontId="4" fillId="5" borderId="42" xfId="0" applyFont="1" applyFill="1" applyBorder="1" applyAlignment="1" applyProtection="1">
      <alignment horizontal="center"/>
      <protection hidden="1"/>
    </xf>
    <xf numFmtId="3" fontId="4" fillId="5" borderId="42" xfId="0" applyNumberFormat="1" applyFont="1" applyFill="1" applyBorder="1" applyProtection="1">
      <protection hidden="1"/>
    </xf>
    <xf numFmtId="3" fontId="4" fillId="5" borderId="42" xfId="0" applyNumberFormat="1" applyFont="1" applyFill="1" applyBorder="1" applyAlignment="1" applyProtection="1">
      <alignment horizontal="center"/>
      <protection hidden="1"/>
    </xf>
    <xf numFmtId="0" fontId="4" fillId="5" borderId="42" xfId="0" applyFont="1" applyFill="1" applyBorder="1" applyProtection="1">
      <protection hidden="1"/>
    </xf>
    <xf numFmtId="0" fontId="4" fillId="5" borderId="1" xfId="0" applyFont="1" applyFill="1" applyBorder="1" applyProtection="1">
      <protection hidden="1"/>
    </xf>
    <xf numFmtId="3" fontId="4" fillId="6" borderId="3" xfId="0" applyNumberFormat="1" applyFont="1" applyFill="1" applyBorder="1" applyAlignment="1" applyProtection="1">
      <alignment horizontal="center"/>
      <protection hidden="1"/>
    </xf>
    <xf numFmtId="3" fontId="4" fillId="5" borderId="2" xfId="0" applyNumberFormat="1" applyFont="1" applyFill="1" applyBorder="1" applyProtection="1">
      <protection locked="0"/>
    </xf>
    <xf numFmtId="3" fontId="4" fillId="5" borderId="43" xfId="0" applyNumberFormat="1" applyFont="1" applyFill="1" applyBorder="1" applyProtection="1">
      <protection locked="0"/>
    </xf>
    <xf numFmtId="3" fontId="4" fillId="5" borderId="44" xfId="0" applyNumberFormat="1" applyFont="1" applyFill="1" applyBorder="1" applyProtection="1">
      <protection locked="0"/>
    </xf>
    <xf numFmtId="0" fontId="4" fillId="5" borderId="43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3" fontId="4" fillId="5" borderId="3" xfId="0" applyNumberFormat="1" applyFont="1" applyFill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3" fontId="13" fillId="0" borderId="24" xfId="0" applyNumberFormat="1" applyFont="1" applyBorder="1" applyAlignment="1" applyProtection="1">
      <alignment horizontal="center"/>
      <protection hidden="1"/>
    </xf>
    <xf numFmtId="0" fontId="0" fillId="0" borderId="45" xfId="0" applyBorder="1" applyProtection="1">
      <protection locked="0"/>
    </xf>
    <xf numFmtId="0" fontId="0" fillId="0" borderId="39" xfId="0" applyBorder="1" applyProtection="1">
      <protection locked="0"/>
    </xf>
    <xf numFmtId="3" fontId="4" fillId="4" borderId="25" xfId="0" applyNumberFormat="1" applyFont="1" applyFill="1" applyBorder="1" applyAlignment="1" applyProtection="1">
      <alignment horizontal="center"/>
      <protection locked="0"/>
    </xf>
    <xf numFmtId="3" fontId="4" fillId="5" borderId="39" xfId="0" applyNumberFormat="1" applyFont="1" applyFill="1" applyBorder="1" applyAlignment="1" applyProtection="1">
      <alignment horizontal="center"/>
      <protection hidden="1"/>
    </xf>
    <xf numFmtId="3" fontId="4" fillId="5" borderId="40" xfId="0" applyNumberFormat="1" applyFont="1" applyFill="1" applyBorder="1" applyAlignment="1" applyProtection="1">
      <alignment horizontal="center"/>
      <protection hidden="1"/>
    </xf>
    <xf numFmtId="0" fontId="12" fillId="0" borderId="16" xfId="0" applyFont="1" applyBorder="1" applyProtection="1">
      <protection hidden="1"/>
    </xf>
    <xf numFmtId="3" fontId="14" fillId="0" borderId="16" xfId="0" applyNumberFormat="1" applyFont="1" applyFill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46" xfId="0" applyBorder="1" applyProtection="1">
      <protection locked="0"/>
    </xf>
    <xf numFmtId="0" fontId="0" fillId="0" borderId="7" xfId="0" applyBorder="1" applyProtection="1">
      <protection locked="0"/>
    </xf>
    <xf numFmtId="3" fontId="15" fillId="4" borderId="18" xfId="0" applyNumberFormat="1" applyFont="1" applyFill="1" applyBorder="1" applyProtection="1">
      <protection locked="0"/>
    </xf>
    <xf numFmtId="1" fontId="0" fillId="0" borderId="8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8" xfId="0" applyBorder="1" applyProtection="1">
      <protection locked="0"/>
    </xf>
    <xf numFmtId="3" fontId="15" fillId="5" borderId="7" xfId="0" applyNumberFormat="1" applyFont="1" applyFill="1" applyBorder="1" applyAlignment="1" applyProtection="1">
      <alignment horizontal="right" indent="1"/>
      <protection hidden="1"/>
    </xf>
    <xf numFmtId="165" fontId="15" fillId="5" borderId="46" xfId="1" applyNumberFormat="1" applyFont="1" applyFill="1" applyBorder="1" applyAlignment="1" applyProtection="1">
      <alignment horizontal="center"/>
      <protection hidden="1"/>
    </xf>
    <xf numFmtId="3" fontId="14" fillId="0" borderId="29" xfId="0" applyNumberFormat="1" applyFont="1" applyFill="1" applyBorder="1" applyAlignment="1" applyProtection="1">
      <alignment horizontal="center"/>
      <protection hidden="1"/>
    </xf>
    <xf numFmtId="0" fontId="0" fillId="0" borderId="33" xfId="0" applyBorder="1" applyProtection="1">
      <protection hidden="1"/>
    </xf>
    <xf numFmtId="3" fontId="15" fillId="4" borderId="34" xfId="0" applyNumberFormat="1" applyFont="1" applyFill="1" applyBorder="1" applyProtection="1">
      <protection locked="0"/>
    </xf>
    <xf numFmtId="1" fontId="0" fillId="0" borderId="33" xfId="0" applyNumberFormat="1" applyBorder="1" applyProtection="1">
      <protection locked="0"/>
    </xf>
    <xf numFmtId="1" fontId="0" fillId="0" borderId="32" xfId="0" applyNumberFormat="1" applyBorder="1" applyProtection="1">
      <protection locked="0"/>
    </xf>
    <xf numFmtId="3" fontId="15" fillId="5" borderId="35" xfId="0" applyNumberFormat="1" applyFont="1" applyFill="1" applyBorder="1" applyAlignment="1" applyProtection="1">
      <alignment horizontal="right" indent="1"/>
      <protection hidden="1"/>
    </xf>
    <xf numFmtId="165" fontId="15" fillId="5" borderId="29" xfId="1" applyNumberFormat="1" applyFont="1" applyFill="1" applyBorder="1" applyAlignment="1" applyProtection="1">
      <alignment horizontal="center"/>
      <protection hidden="1"/>
    </xf>
    <xf numFmtId="3" fontId="14" fillId="0" borderId="24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3" fontId="15" fillId="4" borderId="25" xfId="0" applyNumberFormat="1" applyFont="1" applyFill="1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3" fontId="15" fillId="5" borderId="10" xfId="0" applyNumberFormat="1" applyFont="1" applyFill="1" applyBorder="1" applyAlignment="1" applyProtection="1">
      <alignment horizontal="right" indent="1"/>
      <protection hidden="1"/>
    </xf>
    <xf numFmtId="165" fontId="15" fillId="5" borderId="24" xfId="1" applyNumberFormat="1" applyFont="1" applyFill="1" applyBorder="1" applyAlignment="1" applyProtection="1">
      <alignment horizontal="center"/>
      <protection hidden="1"/>
    </xf>
    <xf numFmtId="3" fontId="17" fillId="0" borderId="16" xfId="0" applyNumberFormat="1" applyFont="1" applyFill="1" applyBorder="1" applyAlignment="1" applyProtection="1">
      <alignment horizontal="center"/>
      <protection hidden="1"/>
    </xf>
    <xf numFmtId="0" fontId="0" fillId="0" borderId="7" xfId="0" applyFill="1" applyBorder="1" applyProtection="1">
      <protection locked="0"/>
    </xf>
    <xf numFmtId="0" fontId="0" fillId="0" borderId="46" xfId="0" applyFill="1" applyBorder="1" applyProtection="1">
      <protection locked="0"/>
    </xf>
    <xf numFmtId="3" fontId="15" fillId="4" borderId="38" xfId="0" applyNumberFormat="1" applyFont="1" applyFill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47" xfId="0" applyBorder="1" applyProtection="1">
      <protection locked="0"/>
    </xf>
    <xf numFmtId="3" fontId="15" fillId="5" borderId="33" xfId="0" applyNumberFormat="1" applyFont="1" applyFill="1" applyBorder="1" applyAlignment="1" applyProtection="1">
      <alignment horizontal="right" indent="1"/>
      <protection hidden="1"/>
    </xf>
    <xf numFmtId="165" fontId="15" fillId="5" borderId="16" xfId="1" applyNumberFormat="1" applyFont="1" applyFill="1" applyBorder="1" applyAlignment="1" applyProtection="1">
      <alignment horizontal="center"/>
      <protection hidden="1"/>
    </xf>
    <xf numFmtId="3" fontId="17" fillId="0" borderId="29" xfId="0" applyNumberFormat="1" applyFont="1" applyFill="1" applyBorder="1" applyAlignment="1" applyProtection="1">
      <alignment horizontal="center"/>
      <protection hidden="1"/>
    </xf>
    <xf numFmtId="3" fontId="15" fillId="4" borderId="33" xfId="0" applyNumberFormat="1" applyFont="1" applyFill="1" applyBorder="1" applyProtection="1">
      <protection locked="0"/>
    </xf>
    <xf numFmtId="1" fontId="0" fillId="0" borderId="35" xfId="0" applyNumberFormat="1" applyBorder="1" applyProtection="1">
      <protection locked="0"/>
    </xf>
    <xf numFmtId="0" fontId="0" fillId="0" borderId="34" xfId="0" applyBorder="1" applyProtection="1">
      <protection locked="0"/>
    </xf>
    <xf numFmtId="0" fontId="14" fillId="0" borderId="29" xfId="0" applyFont="1" applyBorder="1" applyAlignment="1" applyProtection="1">
      <alignment horizontal="center"/>
      <protection hidden="1"/>
    </xf>
    <xf numFmtId="3" fontId="17" fillId="0" borderId="39" xfId="0" applyNumberFormat="1" applyFont="1" applyFill="1" applyBorder="1" applyAlignment="1" applyProtection="1">
      <alignment horizontal="center"/>
      <protection hidden="1"/>
    </xf>
    <xf numFmtId="0" fontId="0" fillId="0" borderId="12" xfId="0" applyFill="1" applyBorder="1" applyProtection="1">
      <protection hidden="1"/>
    </xf>
    <xf numFmtId="3" fontId="15" fillId="4" borderId="48" xfId="0" applyNumberFormat="1" applyFon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9" xfId="0" applyFill="1" applyBorder="1" applyProtection="1">
      <protection locked="0"/>
    </xf>
    <xf numFmtId="3" fontId="15" fillId="5" borderId="48" xfId="0" applyNumberFormat="1" applyFont="1" applyFill="1" applyBorder="1" applyAlignment="1" applyProtection="1">
      <alignment horizontal="right" indent="1"/>
      <protection hidden="1"/>
    </xf>
    <xf numFmtId="165" fontId="15" fillId="5" borderId="39" xfId="1" applyNumberFormat="1" applyFont="1" applyFill="1" applyBorder="1" applyAlignment="1" applyProtection="1">
      <alignment horizontal="center"/>
      <protection hidden="1"/>
    </xf>
    <xf numFmtId="0" fontId="18" fillId="5" borderId="1" xfId="0" applyFont="1" applyFill="1" applyBorder="1" applyProtection="1">
      <protection hidden="1"/>
    </xf>
    <xf numFmtId="0" fontId="15" fillId="5" borderId="42" xfId="0" applyFont="1" applyFill="1" applyBorder="1" applyAlignment="1" applyProtection="1">
      <alignment horizontal="center"/>
      <protection hidden="1"/>
    </xf>
    <xf numFmtId="3" fontId="15" fillId="5" borderId="42" xfId="0" applyNumberFormat="1" applyFont="1" applyFill="1" applyBorder="1" applyProtection="1">
      <protection hidden="1"/>
    </xf>
    <xf numFmtId="3" fontId="15" fillId="5" borderId="2" xfId="0" applyNumberFormat="1" applyFont="1" applyFill="1" applyBorder="1" applyProtection="1">
      <protection hidden="1"/>
    </xf>
    <xf numFmtId="3" fontId="15" fillId="5" borderId="1" xfId="0" applyNumberFormat="1" applyFont="1" applyFill="1" applyBorder="1" applyProtection="1">
      <protection hidden="1"/>
    </xf>
    <xf numFmtId="3" fontId="15" fillId="6" borderId="3" xfId="0" applyNumberFormat="1" applyFont="1" applyFill="1" applyBorder="1" applyProtection="1">
      <protection hidden="1"/>
    </xf>
    <xf numFmtId="3" fontId="15" fillId="5" borderId="43" xfId="0" applyNumberFormat="1" applyFont="1" applyFill="1" applyBorder="1" applyProtection="1">
      <protection hidden="1"/>
    </xf>
    <xf numFmtId="3" fontId="15" fillId="5" borderId="1" xfId="0" applyNumberFormat="1" applyFont="1" applyFill="1" applyBorder="1" applyAlignment="1" applyProtection="1">
      <alignment horizontal="right" indent="1"/>
      <protection hidden="1"/>
    </xf>
    <xf numFmtId="165" fontId="15" fillId="5" borderId="42" xfId="1" applyNumberFormat="1" applyFont="1" applyFill="1" applyBorder="1" applyAlignment="1" applyProtection="1">
      <alignment horizontal="center"/>
      <protection hidden="1"/>
    </xf>
    <xf numFmtId="3" fontId="19" fillId="0" borderId="28" xfId="0" applyNumberFormat="1" applyFont="1" applyFill="1" applyBorder="1" applyProtection="1">
      <protection hidden="1"/>
    </xf>
    <xf numFmtId="3" fontId="19" fillId="0" borderId="16" xfId="0" applyNumberFormat="1" applyFont="1" applyFill="1" applyBorder="1" applyProtection="1">
      <protection locked="0"/>
    </xf>
    <xf numFmtId="3" fontId="19" fillId="0" borderId="28" xfId="0" applyNumberFormat="1" applyFont="1" applyFill="1" applyBorder="1" applyProtection="1">
      <protection locked="0"/>
    </xf>
    <xf numFmtId="3" fontId="15" fillId="5" borderId="28" xfId="0" applyNumberFormat="1" applyFont="1" applyFill="1" applyBorder="1" applyAlignment="1" applyProtection="1">
      <alignment horizontal="right" indent="1"/>
      <protection hidden="1"/>
    </xf>
    <xf numFmtId="3" fontId="19" fillId="0" borderId="35" xfId="0" applyNumberFormat="1" applyFont="1" applyFill="1" applyBorder="1" applyProtection="1">
      <protection hidden="1"/>
    </xf>
    <xf numFmtId="3" fontId="19" fillId="0" borderId="29" xfId="0" applyNumberFormat="1" applyFont="1" applyFill="1" applyBorder="1" applyProtection="1">
      <protection locked="0"/>
    </xf>
    <xf numFmtId="3" fontId="19" fillId="0" borderId="35" xfId="0" applyNumberFormat="1" applyFont="1" applyFill="1" applyBorder="1" applyProtection="1">
      <protection locked="0"/>
    </xf>
    <xf numFmtId="3" fontId="19" fillId="0" borderId="45" xfId="0" applyNumberFormat="1" applyFont="1" applyFill="1" applyBorder="1" applyProtection="1">
      <protection hidden="1"/>
    </xf>
    <xf numFmtId="3" fontId="19" fillId="0" borderId="39" xfId="0" applyNumberFormat="1" applyFont="1" applyFill="1" applyBorder="1" applyProtection="1">
      <protection locked="0"/>
    </xf>
    <xf numFmtId="3" fontId="15" fillId="4" borderId="40" xfId="0" applyNumberFormat="1" applyFon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3" fontId="15" fillId="5" borderId="42" xfId="0" applyNumberFormat="1" applyFont="1" applyFill="1" applyBorder="1" applyAlignment="1" applyProtection="1">
      <alignment horizontal="center"/>
      <protection hidden="1"/>
    </xf>
    <xf numFmtId="3" fontId="15" fillId="6" borderId="44" xfId="0" applyNumberFormat="1" applyFont="1" applyFill="1" applyBorder="1" applyProtection="1">
      <protection hidden="1"/>
    </xf>
    <xf numFmtId="3" fontId="15" fillId="5" borderId="44" xfId="0" applyNumberFormat="1" applyFont="1" applyFill="1" applyBorder="1" applyProtection="1">
      <protection hidden="1"/>
    </xf>
    <xf numFmtId="0" fontId="0" fillId="0" borderId="17" xfId="0" applyBorder="1" applyProtection="1">
      <protection hidden="1"/>
    </xf>
    <xf numFmtId="3" fontId="0" fillId="0" borderId="17" xfId="0" applyNumberFormat="1" applyBorder="1" applyProtection="1">
      <protection hidden="1"/>
    </xf>
    <xf numFmtId="3" fontId="15" fillId="0" borderId="17" xfId="0" applyNumberFormat="1" applyFont="1" applyFill="1" applyBorder="1" applyAlignment="1" applyProtection="1">
      <alignment horizontal="center"/>
      <protection hidden="1"/>
    </xf>
    <xf numFmtId="3" fontId="15" fillId="0" borderId="17" xfId="0" applyNumberFormat="1" applyFont="1" applyFill="1" applyBorder="1" applyProtection="1">
      <protection hidden="1"/>
    </xf>
    <xf numFmtId="3" fontId="15" fillId="0" borderId="42" xfId="0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21" xfId="0" applyNumberForma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0" borderId="50" xfId="0" applyNumberFormat="1" applyBorder="1" applyProtection="1">
      <protection hidden="1"/>
    </xf>
    <xf numFmtId="3" fontId="15" fillId="0" borderId="2" xfId="0" applyNumberFormat="1" applyFont="1" applyFill="1" applyBorder="1" applyAlignment="1" applyProtection="1">
      <alignment horizontal="right" indent="1"/>
      <protection hidden="1"/>
    </xf>
    <xf numFmtId="9" fontId="15" fillId="0" borderId="2" xfId="1" applyFont="1" applyFill="1" applyBorder="1" applyAlignment="1" applyProtection="1">
      <alignment horizontal="center"/>
      <protection hidden="1"/>
    </xf>
    <xf numFmtId="0" fontId="18" fillId="5" borderId="4" xfId="0" applyFont="1" applyFill="1" applyBorder="1" applyProtection="1">
      <protection hidden="1"/>
    </xf>
    <xf numFmtId="3" fontId="15" fillId="6" borderId="42" xfId="0" applyNumberFormat="1" applyFont="1" applyFill="1" applyBorder="1" applyProtection="1">
      <protection hidden="1"/>
    </xf>
    <xf numFmtId="3" fontId="15" fillId="5" borderId="42" xfId="0" applyNumberFormat="1" applyFont="1" applyFill="1" applyBorder="1" applyAlignment="1" applyProtection="1">
      <alignment horizontal="right" indent="1"/>
      <protection hidden="1"/>
    </xf>
    <xf numFmtId="3" fontId="15" fillId="5" borderId="50" xfId="0" applyNumberFormat="1" applyFont="1" applyFill="1" applyBorder="1" applyProtection="1">
      <protection hidden="1"/>
    </xf>
    <xf numFmtId="0" fontId="18" fillId="5" borderId="10" xfId="0" applyFont="1" applyFill="1" applyBorder="1" applyProtection="1">
      <protection hidden="1"/>
    </xf>
    <xf numFmtId="0" fontId="15" fillId="5" borderId="11" xfId="0" applyFont="1" applyFill="1" applyBorder="1" applyAlignment="1" applyProtection="1">
      <alignment horizontal="center"/>
      <protection hidden="1"/>
    </xf>
    <xf numFmtId="3" fontId="15" fillId="5" borderId="11" xfId="0" applyNumberFormat="1" applyFont="1" applyFill="1" applyBorder="1" applyProtection="1">
      <protection hidden="1"/>
    </xf>
    <xf numFmtId="3" fontId="15" fillId="5" borderId="11" xfId="0" applyNumberFormat="1" applyFont="1" applyFill="1" applyBorder="1" applyAlignment="1" applyProtection="1">
      <alignment horizontal="center"/>
      <protection hidden="1"/>
    </xf>
    <xf numFmtId="0" fontId="20" fillId="0" borderId="0" xfId="0" applyFont="1"/>
    <xf numFmtId="0" fontId="4" fillId="0" borderId="0" xfId="0" applyFont="1"/>
    <xf numFmtId="0" fontId="3" fillId="0" borderId="0" xfId="0" applyFont="1"/>
    <xf numFmtId="0" fontId="21" fillId="0" borderId="0" xfId="0" applyFont="1"/>
    <xf numFmtId="0" fontId="7" fillId="7" borderId="1" xfId="0" applyFont="1" applyFill="1" applyBorder="1"/>
    <xf numFmtId="0" fontId="8" fillId="7" borderId="2" xfId="0" applyFont="1" applyFill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4" fillId="0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0" fillId="0" borderId="8" xfId="0" applyFont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2" fillId="0" borderId="15" xfId="0" applyFont="1" applyBorder="1"/>
    <xf numFmtId="0" fontId="0" fillId="0" borderId="17" xfId="0" applyBorder="1"/>
    <xf numFmtId="166" fontId="0" fillId="0" borderId="51" xfId="0" applyNumberFormat="1" applyFill="1" applyBorder="1"/>
    <xf numFmtId="166" fontId="0" fillId="0" borderId="17" xfId="0" applyNumberFormat="1" applyFill="1" applyBorder="1"/>
    <xf numFmtId="164" fontId="4" fillId="5" borderId="17" xfId="0" applyNumberFormat="1" applyFont="1" applyFill="1" applyBorder="1" applyAlignment="1">
      <alignment horizontal="right"/>
    </xf>
    <xf numFmtId="166" fontId="0" fillId="0" borderId="19" xfId="0" applyNumberFormat="1" applyBorder="1"/>
    <xf numFmtId="166" fontId="0" fillId="0" borderId="20" xfId="0" applyNumberFormat="1" applyBorder="1"/>
    <xf numFmtId="166" fontId="0" fillId="0" borderId="21" xfId="0" applyNumberFormat="1" applyBorder="1"/>
    <xf numFmtId="166" fontId="0" fillId="0" borderId="21" xfId="0" applyNumberFormat="1" applyFill="1" applyBorder="1"/>
    <xf numFmtId="3" fontId="4" fillId="5" borderId="17" xfId="0" applyNumberFormat="1" applyFont="1" applyFill="1" applyBorder="1" applyAlignment="1">
      <alignment horizontal="center"/>
    </xf>
    <xf numFmtId="3" fontId="4" fillId="5" borderId="22" xfId="0" applyNumberFormat="1" applyFont="1" applyFill="1" applyBorder="1" applyAlignment="1">
      <alignment horizontal="center"/>
    </xf>
    <xf numFmtId="166" fontId="0" fillId="0" borderId="0" xfId="0" applyNumberFormat="1"/>
    <xf numFmtId="0" fontId="12" fillId="0" borderId="23" xfId="0" applyFont="1" applyBorder="1"/>
    <xf numFmtId="0" fontId="0" fillId="0" borderId="24" xfId="0" applyBorder="1"/>
    <xf numFmtId="166" fontId="0" fillId="0" borderId="26" xfId="0" applyNumberFormat="1" applyBorder="1"/>
    <xf numFmtId="166" fontId="0" fillId="0" borderId="24" xfId="0" applyNumberFormat="1" applyBorder="1"/>
    <xf numFmtId="164" fontId="4" fillId="5" borderId="24" xfId="0" applyNumberFormat="1" applyFont="1" applyFill="1" applyBorder="1" applyAlignment="1">
      <alignment horizontal="right"/>
    </xf>
    <xf numFmtId="166" fontId="0" fillId="0" borderId="13" xfId="0" applyNumberFormat="1" applyBorder="1"/>
    <xf numFmtId="166" fontId="0" fillId="0" borderId="27" xfId="0" applyNumberFormat="1" applyBorder="1"/>
    <xf numFmtId="166" fontId="4" fillId="5" borderId="24" xfId="0" applyNumberFormat="1" applyFont="1" applyFill="1" applyBorder="1"/>
    <xf numFmtId="3" fontId="4" fillId="5" borderId="25" xfId="0" applyNumberFormat="1" applyFont="1" applyFill="1" applyBorder="1" applyAlignment="1">
      <alignment horizontal="center"/>
    </xf>
    <xf numFmtId="0" fontId="12" fillId="0" borderId="35" xfId="0" applyFont="1" applyBorder="1"/>
    <xf numFmtId="0" fontId="0" fillId="0" borderId="29" xfId="0" applyBorder="1"/>
    <xf numFmtId="3" fontId="0" fillId="0" borderId="33" xfId="0" applyNumberFormat="1" applyBorder="1"/>
    <xf numFmtId="3" fontId="0" fillId="0" borderId="29" xfId="0" applyNumberFormat="1" applyBorder="1"/>
    <xf numFmtId="3" fontId="4" fillId="5" borderId="29" xfId="0" applyNumberFormat="1" applyFont="1" applyFill="1" applyBorder="1" applyAlignment="1">
      <alignment horizontal="center"/>
    </xf>
    <xf numFmtId="3" fontId="0" fillId="0" borderId="32" xfId="0" applyNumberFormat="1" applyBorder="1"/>
    <xf numFmtId="3" fontId="0" fillId="0" borderId="31" xfId="0" applyNumberFormat="1" applyBorder="1"/>
    <xf numFmtId="3" fontId="4" fillId="5" borderId="34" xfId="0" applyNumberFormat="1" applyFont="1" applyFill="1" applyBorder="1" applyAlignment="1">
      <alignment horizontal="center"/>
    </xf>
    <xf numFmtId="3" fontId="0" fillId="0" borderId="0" xfId="0" applyNumberFormat="1"/>
    <xf numFmtId="49" fontId="0" fillId="0" borderId="29" xfId="0" applyNumberFormat="1" applyBorder="1" applyAlignment="1">
      <alignment horizontal="right"/>
    </xf>
    <xf numFmtId="3" fontId="0" fillId="0" borderId="38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16" xfId="0" applyNumberFormat="1" applyBorder="1"/>
    <xf numFmtId="3" fontId="0" fillId="0" borderId="51" xfId="0" applyNumberFormat="1" applyFill="1" applyBorder="1"/>
    <xf numFmtId="3" fontId="0" fillId="0" borderId="17" xfId="0" applyNumberFormat="1" applyFill="1" applyBorder="1"/>
    <xf numFmtId="3" fontId="0" fillId="0" borderId="21" xfId="0" applyNumberFormat="1" applyBorder="1"/>
    <xf numFmtId="3" fontId="0" fillId="0" borderId="20" xfId="0" applyNumberFormat="1" applyBorder="1"/>
    <xf numFmtId="3" fontId="0" fillId="0" borderId="21" xfId="0" applyNumberFormat="1" applyFill="1" applyBorder="1"/>
    <xf numFmtId="0" fontId="12" fillId="5" borderId="1" xfId="0" applyFont="1" applyFill="1" applyBorder="1"/>
    <xf numFmtId="0" fontId="4" fillId="5" borderId="42" xfId="0" applyFont="1" applyFill="1" applyBorder="1"/>
    <xf numFmtId="3" fontId="4" fillId="5" borderId="2" xfId="0" applyNumberFormat="1" applyFont="1" applyFill="1" applyBorder="1"/>
    <xf numFmtId="3" fontId="4" fillId="5" borderId="42" xfId="0" applyNumberFormat="1" applyFont="1" applyFill="1" applyBorder="1"/>
    <xf numFmtId="3" fontId="4" fillId="5" borderId="42" xfId="0" applyNumberFormat="1" applyFont="1" applyFill="1" applyBorder="1" applyAlignment="1">
      <alignment horizontal="center"/>
    </xf>
    <xf numFmtId="3" fontId="4" fillId="5" borderId="43" xfId="0" applyNumberFormat="1" applyFont="1" applyFill="1" applyBorder="1"/>
    <xf numFmtId="3" fontId="4" fillId="5" borderId="44" xfId="0" applyNumberFormat="1" applyFont="1" applyFill="1" applyBorder="1"/>
    <xf numFmtId="3" fontId="4" fillId="5" borderId="3" xfId="0" applyNumberFormat="1" applyFont="1" applyFill="1" applyBorder="1" applyAlignment="1">
      <alignment horizontal="center"/>
    </xf>
    <xf numFmtId="0" fontId="12" fillId="0" borderId="46" xfId="0" applyFont="1" applyBorder="1"/>
    <xf numFmtId="0" fontId="0" fillId="0" borderId="46" xfId="0" applyBorder="1"/>
    <xf numFmtId="3" fontId="19" fillId="0" borderId="6" xfId="0" applyNumberFormat="1" applyFont="1" applyFill="1" applyBorder="1"/>
    <xf numFmtId="3" fontId="19" fillId="0" borderId="5" xfId="0" applyNumberFormat="1" applyFont="1" applyFill="1" applyBorder="1"/>
    <xf numFmtId="3" fontId="15" fillId="5" borderId="5" xfId="0" applyNumberFormat="1" applyFont="1" applyFill="1" applyBorder="1"/>
    <xf numFmtId="3" fontId="0" fillId="0" borderId="8" xfId="0" applyNumberFormat="1" applyBorder="1"/>
    <xf numFmtId="3" fontId="0" fillId="0" borderId="30" xfId="0" applyNumberFormat="1" applyBorder="1"/>
    <xf numFmtId="166" fontId="15" fillId="5" borderId="9" xfId="0" applyNumberFormat="1" applyFont="1" applyFill="1" applyBorder="1"/>
    <xf numFmtId="3" fontId="19" fillId="0" borderId="35" xfId="0" applyNumberFormat="1" applyFont="1" applyFill="1" applyBorder="1"/>
    <xf numFmtId="3" fontId="19" fillId="0" borderId="29" xfId="0" applyNumberFormat="1" applyFont="1" applyFill="1" applyBorder="1"/>
    <xf numFmtId="3" fontId="15" fillId="5" borderId="29" xfId="0" applyNumberFormat="1" applyFont="1" applyFill="1" applyBorder="1"/>
    <xf numFmtId="166" fontId="15" fillId="5" borderId="34" xfId="0" applyNumberFormat="1" applyFont="1" applyFill="1" applyBorder="1"/>
    <xf numFmtId="0" fontId="12" fillId="0" borderId="10" xfId="0" applyFont="1" applyBorder="1"/>
    <xf numFmtId="0" fontId="0" fillId="0" borderId="11" xfId="0" applyBorder="1"/>
    <xf numFmtId="3" fontId="19" fillId="0" borderId="12" xfId="0" applyNumberFormat="1" applyFont="1" applyFill="1" applyBorder="1"/>
    <xf numFmtId="3" fontId="19" fillId="0" borderId="11" xfId="0" applyNumberFormat="1" applyFont="1" applyFill="1" applyBorder="1"/>
    <xf numFmtId="3" fontId="15" fillId="5" borderId="11" xfId="0" applyNumberFormat="1" applyFont="1" applyFill="1" applyBorder="1"/>
    <xf numFmtId="3" fontId="0" fillId="0" borderId="12" xfId="0" applyNumberFormat="1" applyBorder="1"/>
    <xf numFmtId="3" fontId="0" fillId="0" borderId="41" xfId="0" applyNumberFormat="1" applyBorder="1"/>
    <xf numFmtId="166" fontId="15" fillId="5" borderId="14" xfId="0" applyNumberFormat="1" applyFont="1" applyFill="1" applyBorder="1"/>
    <xf numFmtId="3" fontId="19" fillId="0" borderId="48" xfId="0" applyNumberFormat="1" applyFont="1" applyFill="1" applyBorder="1"/>
    <xf numFmtId="3" fontId="19" fillId="0" borderId="39" xfId="0" applyNumberFormat="1" applyFont="1" applyFill="1" applyBorder="1"/>
    <xf numFmtId="3" fontId="15" fillId="5" borderId="39" xfId="0" applyNumberFormat="1" applyFont="1" applyFill="1" applyBorder="1"/>
    <xf numFmtId="0" fontId="14" fillId="0" borderId="29" xfId="0" applyFont="1" applyBorder="1"/>
    <xf numFmtId="0" fontId="14" fillId="0" borderId="29" xfId="0" applyFont="1" applyBorder="1" applyAlignment="1">
      <alignment horizontal="right"/>
    </xf>
    <xf numFmtId="3" fontId="19" fillId="0" borderId="0" xfId="0" applyNumberFormat="1" applyFont="1" applyFill="1" applyBorder="1"/>
    <xf numFmtId="3" fontId="19" fillId="0" borderId="17" xfId="0" applyNumberFormat="1" applyFont="1" applyFill="1" applyBorder="1"/>
    <xf numFmtId="3" fontId="15" fillId="5" borderId="17" xfId="0" applyNumberFormat="1" applyFont="1" applyFill="1" applyBorder="1"/>
    <xf numFmtId="3" fontId="0" fillId="0" borderId="15" xfId="0" applyNumberFormat="1" applyFill="1" applyBorder="1"/>
    <xf numFmtId="166" fontId="15" fillId="5" borderId="22" xfId="0" applyNumberFormat="1" applyFont="1" applyFill="1" applyBorder="1"/>
    <xf numFmtId="0" fontId="18" fillId="5" borderId="1" xfId="0" applyFont="1" applyFill="1" applyBorder="1"/>
    <xf numFmtId="0" fontId="15" fillId="5" borderId="42" xfId="0" applyFont="1" applyFill="1" applyBorder="1"/>
    <xf numFmtId="3" fontId="15" fillId="5" borderId="2" xfId="0" applyNumberFormat="1" applyFont="1" applyFill="1" applyBorder="1"/>
    <xf numFmtId="3" fontId="15" fillId="5" borderId="42" xfId="0" applyNumberFormat="1" applyFont="1" applyFill="1" applyBorder="1"/>
    <xf numFmtId="3" fontId="15" fillId="5" borderId="43" xfId="0" applyNumberFormat="1" applyFont="1" applyFill="1" applyBorder="1"/>
    <xf numFmtId="3" fontId="15" fillId="5" borderId="44" xfId="0" applyNumberFormat="1" applyFont="1" applyFill="1" applyBorder="1"/>
    <xf numFmtId="166" fontId="15" fillId="5" borderId="3" xfId="0" applyNumberFormat="1" applyFont="1" applyFill="1" applyBorder="1"/>
    <xf numFmtId="3" fontId="19" fillId="0" borderId="38" xfId="0" applyNumberFormat="1" applyFont="1" applyFill="1" applyBorder="1"/>
    <xf numFmtId="3" fontId="19" fillId="0" borderId="16" xfId="0" applyNumberFormat="1" applyFont="1" applyFill="1" applyBorder="1"/>
    <xf numFmtId="3" fontId="15" fillId="5" borderId="16" xfId="0" applyNumberFormat="1" applyFont="1" applyFill="1" applyBorder="1"/>
    <xf numFmtId="3" fontId="15" fillId="0" borderId="0" xfId="0" applyNumberFormat="1" applyFont="1" applyFill="1" applyBorder="1"/>
    <xf numFmtId="3" fontId="15" fillId="0" borderId="17" xfId="0" applyNumberFormat="1" applyFont="1" applyFill="1" applyBorder="1"/>
    <xf numFmtId="3" fontId="0" fillId="0" borderId="0" xfId="0" applyNumberFormat="1" applyBorder="1"/>
    <xf numFmtId="3" fontId="15" fillId="5" borderId="3" xfId="0" applyNumberFormat="1" applyFont="1" applyFill="1" applyBorder="1"/>
    <xf numFmtId="0" fontId="15" fillId="5" borderId="42" xfId="0" applyFont="1" applyFill="1" applyBorder="1" applyAlignment="1">
      <alignment horizontal="right"/>
    </xf>
    <xf numFmtId="3" fontId="15" fillId="5" borderId="1" xfId="0" applyNumberFormat="1" applyFont="1" applyFill="1" applyBorder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1" fillId="0" borderId="0" xfId="0" applyFont="1"/>
    <xf numFmtId="0" fontId="25" fillId="0" borderId="0" xfId="0" applyFont="1"/>
    <xf numFmtId="0" fontId="0" fillId="0" borderId="0" xfId="0" applyBorder="1"/>
    <xf numFmtId="0" fontId="26" fillId="0" borderId="0" xfId="0" applyFont="1"/>
    <xf numFmtId="0" fontId="27" fillId="7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8" fillId="8" borderId="0" xfId="0" applyFont="1" applyFill="1" applyBorder="1"/>
    <xf numFmtId="0" fontId="24" fillId="0" borderId="4" xfId="0" applyFont="1" applyBorder="1"/>
    <xf numFmtId="0" fontId="24" fillId="0" borderId="9" xfId="0" applyFont="1" applyBorder="1"/>
    <xf numFmtId="0" fontId="0" fillId="0" borderId="9" xfId="0" applyBorder="1"/>
    <xf numFmtId="0" fontId="11" fillId="5" borderId="9" xfId="0" applyFont="1" applyFill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/>
    <xf numFmtId="0" fontId="27" fillId="0" borderId="8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24" fillId="0" borderId="15" xfId="0" applyFont="1" applyBorder="1" applyAlignment="1">
      <alignment vertical="center"/>
    </xf>
    <xf numFmtId="0" fontId="11" fillId="0" borderId="22" xfId="0" applyFont="1" applyBorder="1"/>
    <xf numFmtId="0" fontId="0" fillId="0" borderId="22" xfId="0" applyBorder="1"/>
    <xf numFmtId="164" fontId="0" fillId="0" borderId="22" xfId="0" applyNumberFormat="1" applyBorder="1"/>
    <xf numFmtId="0" fontId="29" fillId="0" borderId="17" xfId="0" applyFont="1" applyFill="1" applyBorder="1"/>
    <xf numFmtId="0" fontId="29" fillId="0" borderId="51" xfId="0" applyFont="1" applyFill="1" applyBorder="1" applyAlignment="1">
      <alignment vertical="center"/>
    </xf>
    <xf numFmtId="1" fontId="30" fillId="5" borderId="5" xfId="0" applyNumberFormat="1" applyFont="1" applyFill="1" applyBorder="1" applyAlignment="1">
      <alignment horizontal="right" vertical="center"/>
    </xf>
    <xf numFmtId="3" fontId="29" fillId="0" borderId="19" xfId="0" applyNumberFormat="1" applyFont="1" applyBorder="1" applyAlignment="1">
      <alignment vertical="center"/>
    </xf>
    <xf numFmtId="3" fontId="29" fillId="0" borderId="20" xfId="0" applyNumberFormat="1" applyFont="1" applyBorder="1" applyAlignment="1">
      <alignment vertical="center"/>
    </xf>
    <xf numFmtId="3" fontId="29" fillId="0" borderId="21" xfId="0" applyNumberFormat="1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3" fontId="30" fillId="5" borderId="17" xfId="0" applyNumberFormat="1" applyFont="1" applyFill="1" applyBorder="1" applyAlignment="1">
      <alignment horizontal="center" vertical="center"/>
    </xf>
    <xf numFmtId="3" fontId="30" fillId="5" borderId="22" xfId="0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11" fillId="0" borderId="25" xfId="0" applyFont="1" applyBorder="1"/>
    <xf numFmtId="0" fontId="0" fillId="0" borderId="25" xfId="0" applyBorder="1"/>
    <xf numFmtId="164" fontId="0" fillId="0" borderId="25" xfId="0" applyNumberFormat="1" applyBorder="1"/>
    <xf numFmtId="2" fontId="29" fillId="0" borderId="24" xfId="0" applyNumberFormat="1" applyFont="1" applyBorder="1"/>
    <xf numFmtId="2" fontId="29" fillId="0" borderId="26" xfId="0" applyNumberFormat="1" applyFont="1" applyBorder="1" applyAlignment="1">
      <alignment vertical="center"/>
    </xf>
    <xf numFmtId="2" fontId="30" fillId="5" borderId="24" xfId="0" applyNumberFormat="1" applyFont="1" applyFill="1" applyBorder="1" applyAlignment="1">
      <alignment horizontal="right" vertical="center"/>
    </xf>
    <xf numFmtId="4" fontId="29" fillId="0" borderId="26" xfId="0" applyNumberFormat="1" applyFont="1" applyBorder="1" applyAlignment="1">
      <alignment vertical="center"/>
    </xf>
    <xf numFmtId="4" fontId="29" fillId="0" borderId="13" xfId="0" applyNumberFormat="1" applyFont="1" applyBorder="1" applyAlignment="1">
      <alignment vertical="center"/>
    </xf>
    <xf numFmtId="4" fontId="29" fillId="0" borderId="27" xfId="0" applyNumberFormat="1" applyFont="1" applyBorder="1" applyAlignment="1">
      <alignment vertical="center"/>
    </xf>
    <xf numFmtId="2" fontId="29" fillId="0" borderId="13" xfId="0" applyNumberFormat="1" applyFont="1" applyBorder="1" applyAlignment="1">
      <alignment vertical="center"/>
    </xf>
    <xf numFmtId="166" fontId="30" fillId="5" borderId="24" xfId="0" applyNumberFormat="1" applyFont="1" applyFill="1" applyBorder="1" applyAlignment="1">
      <alignment vertical="center"/>
    </xf>
    <xf numFmtId="3" fontId="30" fillId="5" borderId="25" xfId="0" applyNumberFormat="1" applyFont="1" applyFill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0" fontId="31" fillId="0" borderId="34" xfId="0" applyFont="1" applyBorder="1" applyAlignment="1">
      <alignment horizontal="center" vertical="center"/>
    </xf>
    <xf numFmtId="3" fontId="0" fillId="0" borderId="34" xfId="0" applyNumberFormat="1" applyBorder="1"/>
    <xf numFmtId="3" fontId="29" fillId="0" borderId="46" xfId="0" applyNumberFormat="1" applyFont="1" applyBorder="1"/>
    <xf numFmtId="3" fontId="29" fillId="0" borderId="33" xfId="0" applyNumberFormat="1" applyFont="1" applyBorder="1" applyAlignment="1">
      <alignment vertical="center"/>
    </xf>
    <xf numFmtId="3" fontId="30" fillId="5" borderId="29" xfId="0" applyNumberFormat="1" applyFont="1" applyFill="1" applyBorder="1" applyAlignment="1">
      <alignment horizontal="center" vertical="center"/>
    </xf>
    <xf numFmtId="3" fontId="29" fillId="0" borderId="30" xfId="0" applyNumberFormat="1" applyFont="1" applyBorder="1" applyAlignment="1">
      <alignment vertical="center"/>
    </xf>
    <xf numFmtId="3" fontId="29" fillId="0" borderId="31" xfId="0" applyNumberFormat="1" applyFont="1" applyBorder="1" applyAlignment="1">
      <alignment vertical="center"/>
    </xf>
    <xf numFmtId="3" fontId="29" fillId="0" borderId="32" xfId="0" applyNumberFormat="1" applyFont="1" applyBorder="1" applyAlignment="1">
      <alignment vertical="center"/>
    </xf>
    <xf numFmtId="3" fontId="30" fillId="5" borderId="34" xfId="0" applyNumberFormat="1" applyFont="1" applyFill="1" applyBorder="1" applyAlignment="1">
      <alignment horizontal="center" vertical="center"/>
    </xf>
    <xf numFmtId="0" fontId="11" fillId="0" borderId="34" xfId="0" applyFont="1" applyBorder="1"/>
    <xf numFmtId="3" fontId="0" fillId="0" borderId="18" xfId="0" applyNumberFormat="1" applyBorder="1"/>
    <xf numFmtId="3" fontId="29" fillId="0" borderId="29" xfId="0" applyNumberFormat="1" applyFont="1" applyBorder="1"/>
    <xf numFmtId="3" fontId="29" fillId="0" borderId="38" xfId="0" applyNumberFormat="1" applyFont="1" applyBorder="1" applyAlignment="1">
      <alignment vertical="center"/>
    </xf>
    <xf numFmtId="3" fontId="29" fillId="0" borderId="36" xfId="0" applyNumberFormat="1" applyFont="1" applyBorder="1" applyAlignment="1">
      <alignment vertical="center"/>
    </xf>
    <xf numFmtId="3" fontId="29" fillId="0" borderId="37" xfId="0" applyNumberFormat="1" applyFont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3" fontId="0" fillId="0" borderId="22" xfId="0" applyNumberFormat="1" applyBorder="1"/>
    <xf numFmtId="3" fontId="29" fillId="0" borderId="17" xfId="0" applyNumberFormat="1" applyFont="1" applyFill="1" applyBorder="1"/>
    <xf numFmtId="3" fontId="29" fillId="0" borderId="51" xfId="0" applyNumberFormat="1" applyFont="1" applyFill="1" applyBorder="1" applyAlignment="1">
      <alignment vertical="center"/>
    </xf>
    <xf numFmtId="3" fontId="29" fillId="0" borderId="0" xfId="0" applyNumberFormat="1" applyFont="1" applyAlignment="1">
      <alignment vertical="center"/>
    </xf>
    <xf numFmtId="3" fontId="29" fillId="0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3" xfId="0" applyFont="1" applyFill="1" applyBorder="1"/>
    <xf numFmtId="0" fontId="32" fillId="5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/>
    <xf numFmtId="3" fontId="30" fillId="5" borderId="42" xfId="0" applyNumberFormat="1" applyFont="1" applyFill="1" applyBorder="1"/>
    <xf numFmtId="3" fontId="30" fillId="5" borderId="2" xfId="0" applyNumberFormat="1" applyFont="1" applyFill="1" applyBorder="1" applyAlignment="1">
      <alignment vertical="center"/>
    </xf>
    <xf numFmtId="3" fontId="30" fillId="5" borderId="42" xfId="0" applyNumberFormat="1" applyFont="1" applyFill="1" applyBorder="1" applyAlignment="1">
      <alignment horizontal="center" vertical="center"/>
    </xf>
    <xf numFmtId="3" fontId="30" fillId="5" borderId="43" xfId="0" applyNumberFormat="1" applyFont="1" applyFill="1" applyBorder="1" applyAlignment="1">
      <alignment vertical="center"/>
    </xf>
    <xf numFmtId="3" fontId="30" fillId="5" borderId="44" xfId="0" applyNumberFormat="1" applyFont="1" applyFill="1" applyBorder="1" applyAlignment="1">
      <alignment vertical="center"/>
    </xf>
    <xf numFmtId="3" fontId="30" fillId="5" borderId="3" xfId="0" applyNumberFormat="1" applyFont="1" applyFill="1" applyBorder="1" applyAlignment="1">
      <alignment horizontal="center" vertical="center"/>
    </xf>
    <xf numFmtId="3" fontId="29" fillId="0" borderId="24" xfId="0" applyNumberFormat="1" applyFont="1" applyBorder="1"/>
    <xf numFmtId="3" fontId="30" fillId="5" borderId="24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33" fillId="0" borderId="52" xfId="0" applyFont="1" applyBorder="1" applyAlignment="1">
      <alignment horizontal="center"/>
    </xf>
    <xf numFmtId="3" fontId="0" fillId="0" borderId="52" xfId="0" applyNumberFormat="1" applyBorder="1"/>
    <xf numFmtId="3" fontId="29" fillId="0" borderId="46" xfId="0" applyNumberFormat="1" applyFont="1" applyFill="1" applyBorder="1"/>
    <xf numFmtId="3" fontId="30" fillId="5" borderId="9" xfId="0" applyNumberFormat="1" applyFont="1" applyFill="1" applyBorder="1" applyAlignment="1">
      <alignment vertical="center"/>
    </xf>
    <xf numFmtId="3" fontId="29" fillId="0" borderId="8" xfId="0" applyNumberFormat="1" applyFont="1" applyBorder="1" applyAlignment="1">
      <alignment vertical="center"/>
    </xf>
    <xf numFmtId="3" fontId="30" fillId="5" borderId="5" xfId="0" applyNumberFormat="1" applyFont="1" applyFill="1" applyBorder="1" applyAlignment="1">
      <alignment vertical="center"/>
    </xf>
    <xf numFmtId="166" fontId="30" fillId="5" borderId="9" xfId="0" applyNumberFormat="1" applyFont="1" applyFill="1" applyBorder="1" applyAlignment="1">
      <alignment vertical="center"/>
    </xf>
    <xf numFmtId="0" fontId="33" fillId="0" borderId="34" xfId="0" applyFont="1" applyBorder="1" applyAlignment="1">
      <alignment horizontal="center"/>
    </xf>
    <xf numFmtId="3" fontId="29" fillId="0" borderId="29" xfId="0" applyNumberFormat="1" applyFont="1" applyFill="1" applyBorder="1"/>
    <xf numFmtId="3" fontId="30" fillId="5" borderId="34" xfId="0" applyNumberFormat="1" applyFont="1" applyFill="1" applyBorder="1" applyAlignment="1">
      <alignment vertical="center"/>
    </xf>
    <xf numFmtId="3" fontId="30" fillId="5" borderId="29" xfId="0" applyNumberFormat="1" applyFont="1" applyFill="1" applyBorder="1" applyAlignment="1">
      <alignment vertical="center"/>
    </xf>
    <xf numFmtId="166" fontId="30" fillId="5" borderId="34" xfId="0" applyNumberFormat="1" applyFont="1" applyFill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33" fillId="0" borderId="14" xfId="0" applyFont="1" applyBorder="1" applyAlignment="1">
      <alignment horizontal="center"/>
    </xf>
    <xf numFmtId="3" fontId="0" fillId="0" borderId="14" xfId="0" applyNumberFormat="1" applyBorder="1"/>
    <xf numFmtId="3" fontId="29" fillId="0" borderId="11" xfId="0" applyNumberFormat="1" applyFont="1" applyFill="1" applyBorder="1"/>
    <xf numFmtId="3" fontId="30" fillId="5" borderId="25" xfId="0" applyNumberFormat="1" applyFont="1" applyFill="1" applyBorder="1" applyAlignment="1">
      <alignment vertical="center"/>
    </xf>
    <xf numFmtId="3" fontId="29" fillId="0" borderId="12" xfId="0" applyNumberFormat="1" applyFont="1" applyBorder="1" applyAlignment="1">
      <alignment vertical="center"/>
    </xf>
    <xf numFmtId="3" fontId="29" fillId="0" borderId="41" xfId="0" applyNumberFormat="1" applyFont="1" applyBorder="1" applyAlignment="1">
      <alignment vertical="center"/>
    </xf>
    <xf numFmtId="3" fontId="30" fillId="5" borderId="11" xfId="0" applyNumberFormat="1" applyFont="1" applyFill="1" applyBorder="1" applyAlignment="1">
      <alignment vertical="center"/>
    </xf>
    <xf numFmtId="166" fontId="30" fillId="5" borderId="14" xfId="0" applyNumberFormat="1" applyFont="1" applyFill="1" applyBorder="1" applyAlignment="1">
      <alignment vertical="center"/>
    </xf>
    <xf numFmtId="0" fontId="24" fillId="0" borderId="52" xfId="0" applyFont="1" applyBorder="1" applyAlignment="1">
      <alignment horizontal="center" vertical="center"/>
    </xf>
    <xf numFmtId="3" fontId="30" fillId="5" borderId="18" xfId="0" applyNumberFormat="1" applyFont="1" applyFill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3" fontId="29" fillId="0" borderId="16" xfId="0" applyNumberFormat="1" applyFont="1" applyFill="1" applyBorder="1"/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3" fontId="30" fillId="5" borderId="40" xfId="0" applyNumberFormat="1" applyFont="1" applyFill="1" applyBorder="1" applyAlignment="1">
      <alignment vertical="center"/>
    </xf>
    <xf numFmtId="3" fontId="29" fillId="0" borderId="15" xfId="0" applyNumberFormat="1" applyFont="1" applyFill="1" applyBorder="1" applyAlignment="1">
      <alignment vertical="center"/>
    </xf>
    <xf numFmtId="3" fontId="30" fillId="5" borderId="17" xfId="0" applyNumberFormat="1" applyFont="1" applyFill="1" applyBorder="1" applyAlignment="1">
      <alignment vertical="center"/>
    </xf>
    <xf numFmtId="166" fontId="30" fillId="5" borderId="22" xfId="0" applyNumberFormat="1" applyFont="1" applyFill="1" applyBorder="1" applyAlignment="1">
      <alignment vertical="center"/>
    </xf>
    <xf numFmtId="0" fontId="30" fillId="5" borderId="1" xfId="0" applyFont="1" applyFill="1" applyBorder="1" applyAlignment="1">
      <alignment vertical="center"/>
    </xf>
    <xf numFmtId="0" fontId="24" fillId="5" borderId="22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3" fontId="30" fillId="5" borderId="3" xfId="0" applyNumberFormat="1" applyFont="1" applyFill="1" applyBorder="1" applyAlignment="1">
      <alignment vertical="center"/>
    </xf>
    <xf numFmtId="3" fontId="30" fillId="5" borderId="42" xfId="0" applyNumberFormat="1" applyFont="1" applyFill="1" applyBorder="1" applyAlignment="1">
      <alignment vertical="center"/>
    </xf>
    <xf numFmtId="166" fontId="30" fillId="5" borderId="3" xfId="0" applyNumberFormat="1" applyFont="1" applyFill="1" applyBorder="1" applyAlignment="1">
      <alignment vertical="center"/>
    </xf>
    <xf numFmtId="0" fontId="31" fillId="0" borderId="34" xfId="0" applyFont="1" applyBorder="1"/>
    <xf numFmtId="0" fontId="31" fillId="0" borderId="25" xfId="0" applyFont="1" applyBorder="1"/>
    <xf numFmtId="0" fontId="31" fillId="0" borderId="22" xfId="0" applyFont="1" applyBorder="1" applyAlignment="1">
      <alignment horizontal="center"/>
    </xf>
    <xf numFmtId="0" fontId="30" fillId="5" borderId="22" xfId="0" applyFont="1" applyFill="1" applyBorder="1"/>
    <xf numFmtId="0" fontId="11" fillId="0" borderId="3" xfId="0" applyFont="1" applyBorder="1"/>
    <xf numFmtId="3" fontId="30" fillId="0" borderId="17" xfId="0" applyNumberFormat="1" applyFont="1" applyFill="1" applyBorder="1"/>
    <xf numFmtId="3" fontId="30" fillId="5" borderId="22" xfId="0" applyNumberFormat="1" applyFont="1" applyFill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0" fontId="29" fillId="5" borderId="1" xfId="0" applyFont="1" applyFill="1" applyBorder="1" applyAlignment="1">
      <alignment vertical="center"/>
    </xf>
    <xf numFmtId="0" fontId="30" fillId="5" borderId="3" xfId="0" applyFont="1" applyFill="1" applyBorder="1"/>
    <xf numFmtId="0" fontId="32" fillId="5" borderId="3" xfId="0" applyFont="1" applyFill="1" applyBorder="1" applyAlignment="1">
      <alignment horizontal="center"/>
    </xf>
    <xf numFmtId="0" fontId="34" fillId="5" borderId="3" xfId="0" applyFont="1" applyFill="1" applyBorder="1" applyAlignment="1">
      <alignment horizontal="center"/>
    </xf>
    <xf numFmtId="3" fontId="30" fillId="5" borderId="1" xfId="0" applyNumberFormat="1" applyFont="1" applyFill="1" applyBorder="1" applyAlignment="1">
      <alignment vertical="center"/>
    </xf>
    <xf numFmtId="0" fontId="35" fillId="0" borderId="0" xfId="0" applyFont="1"/>
    <xf numFmtId="0" fontId="0" fillId="0" borderId="0" xfId="0" applyAlignment="1">
      <alignment horizontal="center"/>
    </xf>
    <xf numFmtId="0" fontId="3" fillId="9" borderId="0" xfId="0" applyFont="1" applyFill="1"/>
    <xf numFmtId="14" fontId="0" fillId="0" borderId="0" xfId="0" applyNumberFormat="1"/>
    <xf numFmtId="14" fontId="36" fillId="0" borderId="0" xfId="0" applyNumberFormat="1" applyFont="1" applyAlignment="1">
      <alignment horizontal="right"/>
    </xf>
    <xf numFmtId="0" fontId="0" fillId="0" borderId="0" xfId="0" applyBorder="1" applyAlignment="1">
      <alignment horizontal="center"/>
    </xf>
    <xf numFmtId="0" fontId="7" fillId="10" borderId="53" xfId="0" applyFont="1" applyFill="1" applyBorder="1"/>
    <xf numFmtId="0" fontId="8" fillId="10" borderId="54" xfId="0" applyFont="1" applyFill="1" applyBorder="1"/>
    <xf numFmtId="0" fontId="37" fillId="10" borderId="54" xfId="0" applyFont="1" applyFill="1" applyBorder="1" applyAlignment="1">
      <alignment horizontal="center"/>
    </xf>
    <xf numFmtId="0" fontId="8" fillId="10" borderId="55" xfId="0" applyFont="1" applyFill="1" applyBorder="1"/>
    <xf numFmtId="0" fontId="8" fillId="0" borderId="0" xfId="0" applyFont="1" applyFill="1" applyBorder="1"/>
    <xf numFmtId="0" fontId="0" fillId="10" borderId="56" xfId="0" applyFill="1" applyBorder="1"/>
    <xf numFmtId="0" fontId="0" fillId="10" borderId="57" xfId="0" applyFill="1" applyBorder="1"/>
    <xf numFmtId="0" fontId="0" fillId="10" borderId="57" xfId="0" applyFill="1" applyBorder="1" applyAlignment="1">
      <alignment horizontal="center"/>
    </xf>
    <xf numFmtId="0" fontId="0" fillId="10" borderId="58" xfId="0" applyFill="1" applyBorder="1"/>
    <xf numFmtId="0" fontId="0" fillId="10" borderId="59" xfId="0" applyFill="1" applyBorder="1"/>
    <xf numFmtId="0" fontId="0" fillId="10" borderId="5" xfId="0" applyFill="1" applyBorder="1" applyAlignment="1">
      <alignment horizontal="center"/>
    </xf>
    <xf numFmtId="0" fontId="4" fillId="9" borderId="58" xfId="0" applyFont="1" applyFill="1" applyBorder="1" applyAlignment="1">
      <alignment horizontal="center"/>
    </xf>
    <xf numFmtId="0" fontId="0" fillId="10" borderId="60" xfId="0" applyFill="1" applyBorder="1"/>
    <xf numFmtId="0" fontId="0" fillId="10" borderId="61" xfId="0" applyFill="1" applyBorder="1"/>
    <xf numFmtId="0" fontId="36" fillId="10" borderId="61" xfId="0" applyFont="1" applyFill="1" applyBorder="1" applyAlignment="1">
      <alignment horizontal="center"/>
    </xf>
    <xf numFmtId="0" fontId="4" fillId="11" borderId="57" xfId="0" applyFont="1" applyFill="1" applyBorder="1" applyAlignment="1">
      <alignment horizontal="center"/>
    </xf>
    <xf numFmtId="0" fontId="4" fillId="11" borderId="58" xfId="0" applyFont="1" applyFill="1" applyBorder="1" applyAlignment="1">
      <alignment horizontal="center"/>
    </xf>
    <xf numFmtId="0" fontId="12" fillId="10" borderId="62" xfId="0" applyFont="1" applyFill="1" applyBorder="1" applyAlignment="1">
      <alignment horizontal="center"/>
    </xf>
    <xf numFmtId="0" fontId="0" fillId="10" borderId="63" xfId="0" applyFont="1" applyFill="1" applyBorder="1" applyAlignment="1">
      <alignment horizontal="center"/>
    </xf>
    <xf numFmtId="0" fontId="0" fillId="10" borderId="64" xfId="0" applyFont="1" applyFill="1" applyBorder="1" applyAlignment="1">
      <alignment horizontal="center"/>
    </xf>
    <xf numFmtId="0" fontId="0" fillId="10" borderId="65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4" fillId="9" borderId="65" xfId="0" applyFont="1" applyFill="1" applyBorder="1" applyAlignment="1">
      <alignment horizontal="center"/>
    </xf>
    <xf numFmtId="0" fontId="0" fillId="10" borderId="66" xfId="0" applyFont="1" applyFill="1" applyBorder="1" applyAlignment="1">
      <alignment horizontal="center"/>
    </xf>
    <xf numFmtId="0" fontId="0" fillId="10" borderId="67" xfId="0" applyFont="1" applyFill="1" applyBorder="1" applyAlignment="1">
      <alignment horizontal="center"/>
    </xf>
    <xf numFmtId="0" fontId="4" fillId="11" borderId="63" xfId="0" applyFont="1" applyFill="1" applyBorder="1" applyAlignment="1">
      <alignment horizontal="center"/>
    </xf>
    <xf numFmtId="0" fontId="4" fillId="11" borderId="65" xfId="0" applyFont="1" applyFill="1" applyBorder="1" applyAlignment="1">
      <alignment horizontal="center"/>
    </xf>
    <xf numFmtId="0" fontId="12" fillId="0" borderId="68" xfId="0" applyFont="1" applyBorder="1"/>
    <xf numFmtId="0" fontId="0" fillId="0" borderId="69" xfId="0" applyBorder="1"/>
    <xf numFmtId="164" fontId="0" fillId="0" borderId="69" xfId="0" applyNumberFormat="1" applyBorder="1"/>
    <xf numFmtId="164" fontId="0" fillId="0" borderId="70" xfId="0" applyNumberFormat="1" applyBorder="1"/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36" xfId="0" applyNumberFormat="1" applyFill="1" applyBorder="1" applyProtection="1">
      <protection locked="0"/>
    </xf>
    <xf numFmtId="164" fontId="4" fillId="9" borderId="71" xfId="0" applyNumberFormat="1" applyFont="1" applyFill="1" applyBorder="1" applyAlignment="1">
      <alignment horizontal="right"/>
    </xf>
    <xf numFmtId="164" fontId="0" fillId="0" borderId="72" xfId="0" applyNumberFormat="1" applyBorder="1" applyProtection="1">
      <protection locked="0"/>
    </xf>
    <xf numFmtId="164" fontId="0" fillId="0" borderId="73" xfId="0" applyNumberFormat="1" applyBorder="1" applyProtection="1">
      <protection locked="0"/>
    </xf>
    <xf numFmtId="164" fontId="0" fillId="0" borderId="74" xfId="0" applyNumberFormat="1" applyBorder="1" applyProtection="1">
      <protection locked="0"/>
    </xf>
    <xf numFmtId="164" fontId="0" fillId="0" borderId="74" xfId="0" applyNumberFormat="1" applyFill="1" applyBorder="1" applyProtection="1">
      <protection locked="0"/>
    </xf>
    <xf numFmtId="164" fontId="4" fillId="11" borderId="64" xfId="0" applyNumberFormat="1" applyFont="1" applyFill="1" applyBorder="1" applyAlignment="1">
      <alignment horizontal="center"/>
    </xf>
    <xf numFmtId="3" fontId="4" fillId="11" borderId="75" xfId="0" applyNumberFormat="1" applyFont="1" applyFill="1" applyBorder="1" applyAlignment="1">
      <alignment horizontal="center"/>
    </xf>
    <xf numFmtId="0" fontId="12" fillId="0" borderId="76" xfId="0" applyFont="1" applyBorder="1"/>
    <xf numFmtId="0" fontId="0" fillId="0" borderId="77" xfId="0" applyBorder="1"/>
    <xf numFmtId="164" fontId="0" fillId="0" borderId="77" xfId="0" applyNumberFormat="1" applyBorder="1"/>
    <xf numFmtId="164" fontId="0" fillId="0" borderId="76" xfId="0" applyNumberFormat="1" applyBorder="1"/>
    <xf numFmtId="164" fontId="0" fillId="0" borderId="78" xfId="0" applyNumberFormat="1" applyBorder="1" applyAlignment="1">
      <alignment horizontal="center"/>
    </xf>
    <xf numFmtId="164" fontId="0" fillId="0" borderId="79" xfId="0" applyNumberFormat="1" applyBorder="1" applyProtection="1">
      <protection locked="0"/>
    </xf>
    <xf numFmtId="164" fontId="0" fillId="0" borderId="80" xfId="0" applyNumberFormat="1" applyBorder="1" applyProtection="1">
      <protection locked="0"/>
    </xf>
    <xf numFmtId="164" fontId="4" fillId="9" borderId="81" xfId="0" applyNumberFormat="1" applyFont="1" applyFill="1" applyBorder="1" applyAlignment="1">
      <alignment horizontal="right"/>
    </xf>
    <xf numFmtId="164" fontId="0" fillId="0" borderId="67" xfId="0" applyNumberFormat="1" applyBorder="1" applyProtection="1">
      <protection locked="0"/>
    </xf>
    <xf numFmtId="164" fontId="0" fillId="0" borderId="82" xfId="0" applyNumberFormat="1" applyBorder="1" applyProtection="1">
      <protection locked="0"/>
    </xf>
    <xf numFmtId="164" fontId="4" fillId="11" borderId="77" xfId="0" applyNumberFormat="1" applyFont="1" applyFill="1" applyBorder="1"/>
    <xf numFmtId="3" fontId="4" fillId="11" borderId="81" xfId="0" applyNumberFormat="1" applyFont="1" applyFill="1" applyBorder="1" applyAlignment="1">
      <alignment horizontal="center"/>
    </xf>
    <xf numFmtId="0" fontId="12" fillId="0" borderId="70" xfId="0" applyFont="1" applyBorder="1"/>
    <xf numFmtId="0" fontId="0" fillId="0" borderId="69" xfId="0" applyFont="1" applyBorder="1" applyAlignment="1">
      <alignment horizontal="center"/>
    </xf>
    <xf numFmtId="3" fontId="0" fillId="0" borderId="69" xfId="0" applyNumberFormat="1" applyBorder="1"/>
    <xf numFmtId="3" fontId="0" fillId="0" borderId="70" xfId="0" applyNumberFormat="1" applyBorder="1"/>
    <xf numFmtId="3" fontId="0" fillId="0" borderId="83" xfId="0" applyNumberFormat="1" applyFont="1" applyBorder="1" applyAlignment="1">
      <alignment horizontal="center"/>
    </xf>
    <xf numFmtId="0" fontId="0" fillId="0" borderId="84" xfId="0" applyBorder="1" applyProtection="1">
      <protection locked="0"/>
    </xf>
    <xf numFmtId="0" fontId="0" fillId="0" borderId="85" xfId="0" applyBorder="1" applyProtection="1">
      <protection locked="0"/>
    </xf>
    <xf numFmtId="0" fontId="0" fillId="0" borderId="36" xfId="0" applyBorder="1" applyProtection="1">
      <protection locked="0"/>
    </xf>
    <xf numFmtId="3" fontId="4" fillId="9" borderId="71" xfId="0" applyNumberFormat="1" applyFont="1" applyFill="1" applyBorder="1" applyAlignment="1">
      <alignment horizontal="center"/>
    </xf>
    <xf numFmtId="3" fontId="0" fillId="0" borderId="84" xfId="0" applyNumberFormat="1" applyBorder="1" applyProtection="1">
      <protection locked="0"/>
    </xf>
    <xf numFmtId="3" fontId="0" fillId="0" borderId="86" xfId="0" applyNumberFormat="1" applyBorder="1" applyProtection="1">
      <protection locked="0"/>
    </xf>
    <xf numFmtId="3" fontId="0" fillId="0" borderId="87" xfId="0" applyNumberFormat="1" applyBorder="1" applyProtection="1">
      <protection locked="0"/>
    </xf>
    <xf numFmtId="0" fontId="0" fillId="0" borderId="86" xfId="0" applyBorder="1" applyProtection="1">
      <protection locked="0"/>
    </xf>
    <xf numFmtId="3" fontId="4" fillId="11" borderId="88" xfId="0" applyNumberFormat="1" applyFont="1" applyFill="1" applyBorder="1" applyAlignment="1">
      <alignment horizontal="center"/>
    </xf>
    <xf numFmtId="3" fontId="4" fillId="11" borderId="89" xfId="0" applyNumberFormat="1" applyFont="1" applyFill="1" applyBorder="1" applyAlignment="1">
      <alignment horizontal="center"/>
    </xf>
    <xf numFmtId="0" fontId="12" fillId="0" borderId="90" xfId="0" applyFont="1" applyBorder="1"/>
    <xf numFmtId="0" fontId="0" fillId="0" borderId="88" xfId="0" applyFont="1" applyBorder="1" applyAlignment="1">
      <alignment horizontal="center"/>
    </xf>
    <xf numFmtId="3" fontId="0" fillId="0" borderId="88" xfId="0" applyNumberFormat="1" applyBorder="1"/>
    <xf numFmtId="3" fontId="0" fillId="0" borderId="90" xfId="0" applyNumberFormat="1" applyBorder="1"/>
    <xf numFmtId="3" fontId="4" fillId="9" borderId="89" xfId="0" applyNumberFormat="1" applyFont="1" applyFill="1" applyBorder="1" applyAlignment="1">
      <alignment horizontal="center"/>
    </xf>
    <xf numFmtId="3" fontId="0" fillId="0" borderId="91" xfId="0" applyNumberFormat="1" applyBorder="1" applyProtection="1">
      <protection locked="0"/>
    </xf>
    <xf numFmtId="3" fontId="0" fillId="0" borderId="92" xfId="0" applyNumberFormat="1" applyBorder="1" applyProtection="1">
      <protection locked="0"/>
    </xf>
    <xf numFmtId="3" fontId="0" fillId="0" borderId="93" xfId="0" applyNumberFormat="1" applyBorder="1" applyProtection="1">
      <protection locked="0"/>
    </xf>
    <xf numFmtId="0" fontId="0" fillId="0" borderId="94" xfId="0" applyBorder="1" applyAlignment="1">
      <alignment horizontal="center"/>
    </xf>
    <xf numFmtId="3" fontId="0" fillId="0" borderId="94" xfId="0" applyNumberFormat="1" applyBorder="1"/>
    <xf numFmtId="3" fontId="0" fillId="0" borderId="95" xfId="0" applyNumberFormat="1" applyBorder="1"/>
    <xf numFmtId="3" fontId="0" fillId="0" borderId="17" xfId="0" applyNumberFormat="1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96" xfId="0" applyFill="1" applyBorder="1" applyProtection="1">
      <protection locked="0"/>
    </xf>
    <xf numFmtId="3" fontId="4" fillId="9" borderId="97" xfId="0" applyNumberFormat="1" applyFont="1" applyFill="1" applyBorder="1" applyAlignment="1">
      <alignment horizontal="center"/>
    </xf>
    <xf numFmtId="3" fontId="0" fillId="0" borderId="74" xfId="0" applyNumberFormat="1" applyBorder="1" applyProtection="1">
      <protection locked="0"/>
    </xf>
    <xf numFmtId="3" fontId="0" fillId="0" borderId="73" xfId="0" applyNumberFormat="1" applyBorder="1" applyProtection="1">
      <protection locked="0"/>
    </xf>
    <xf numFmtId="0" fontId="0" fillId="0" borderId="74" xfId="0" applyBorder="1" applyProtection="1">
      <protection locked="0"/>
    </xf>
    <xf numFmtId="0" fontId="0" fillId="0" borderId="74" xfId="0" applyFill="1" applyBorder="1" applyProtection="1">
      <protection locked="0"/>
    </xf>
    <xf numFmtId="3" fontId="4" fillId="11" borderId="64" xfId="0" applyNumberFormat="1" applyFont="1" applyFill="1" applyBorder="1" applyAlignment="1">
      <alignment horizontal="center"/>
    </xf>
    <xf numFmtId="0" fontId="12" fillId="11" borderId="53" xfId="0" applyFont="1" applyFill="1" applyBorder="1"/>
    <xf numFmtId="0" fontId="4" fillId="11" borderId="98" xfId="0" applyFont="1" applyFill="1" applyBorder="1" applyAlignment="1">
      <alignment horizontal="center"/>
    </xf>
    <xf numFmtId="3" fontId="4" fillId="11" borderId="98" xfId="0" applyNumberFormat="1" applyFont="1" applyFill="1" applyBorder="1"/>
    <xf numFmtId="3" fontId="4" fillId="11" borderId="53" xfId="0" applyNumberFormat="1" applyFont="1" applyFill="1" applyBorder="1"/>
    <xf numFmtId="3" fontId="4" fillId="11" borderId="99" xfId="0" applyNumberFormat="1" applyFont="1" applyFill="1" applyBorder="1" applyAlignment="1">
      <alignment horizontal="center"/>
    </xf>
    <xf numFmtId="0" fontId="4" fillId="11" borderId="54" xfId="0" applyFont="1" applyFill="1" applyBorder="1" applyProtection="1">
      <protection locked="0"/>
    </xf>
    <xf numFmtId="0" fontId="4" fillId="11" borderId="100" xfId="0" applyFont="1" applyFill="1" applyBorder="1" applyProtection="1">
      <protection locked="0"/>
    </xf>
    <xf numFmtId="0" fontId="4" fillId="11" borderId="42" xfId="0" applyFont="1" applyFill="1" applyBorder="1" applyProtection="1">
      <protection locked="0"/>
    </xf>
    <xf numFmtId="3" fontId="4" fillId="9" borderId="55" xfId="0" applyNumberFormat="1" applyFont="1" applyFill="1" applyBorder="1" applyAlignment="1">
      <alignment horizontal="center"/>
    </xf>
    <xf numFmtId="3" fontId="4" fillId="11" borderId="54" xfId="0" applyNumberFormat="1" applyFont="1" applyFill="1" applyBorder="1" applyAlignment="1" applyProtection="1">
      <protection locked="0"/>
    </xf>
    <xf numFmtId="3" fontId="4" fillId="11" borderId="101" xfId="0" applyNumberFormat="1" applyFont="1" applyFill="1" applyBorder="1" applyAlignment="1" applyProtection="1">
      <protection locked="0"/>
    </xf>
    <xf numFmtId="3" fontId="4" fillId="11" borderId="102" xfId="0" applyNumberFormat="1" applyFont="1" applyFill="1" applyBorder="1" applyProtection="1">
      <protection locked="0"/>
    </xf>
    <xf numFmtId="3" fontId="4" fillId="11" borderId="101" xfId="0" applyNumberFormat="1" applyFont="1" applyFill="1" applyBorder="1" applyProtection="1">
      <protection locked="0"/>
    </xf>
    <xf numFmtId="0" fontId="4" fillId="11" borderId="101" xfId="0" applyFont="1" applyFill="1" applyBorder="1" applyProtection="1">
      <protection locked="0"/>
    </xf>
    <xf numFmtId="3" fontId="4" fillId="11" borderId="98" xfId="0" applyNumberFormat="1" applyFont="1" applyFill="1" applyBorder="1" applyAlignment="1">
      <alignment horizontal="center"/>
    </xf>
    <xf numFmtId="3" fontId="4" fillId="11" borderId="55" xfId="0" applyNumberFormat="1" applyFont="1" applyFill="1" applyBorder="1" applyAlignment="1">
      <alignment horizontal="center"/>
    </xf>
    <xf numFmtId="0" fontId="0" fillId="0" borderId="36" xfId="0" applyFill="1" applyBorder="1" applyProtection="1">
      <protection locked="0"/>
    </xf>
    <xf numFmtId="0" fontId="0" fillId="0" borderId="88" xfId="0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Border="1"/>
    <xf numFmtId="3" fontId="0" fillId="0" borderId="76" xfId="0" applyNumberFormat="1" applyBorder="1"/>
    <xf numFmtId="3" fontId="0" fillId="0" borderId="103" xfId="0" applyNumberFormat="1" applyFont="1" applyBorder="1" applyAlignment="1">
      <alignment horizontal="center"/>
    </xf>
    <xf numFmtId="0" fontId="0" fillId="0" borderId="13" xfId="0" applyBorder="1" applyProtection="1">
      <protection locked="0"/>
    </xf>
    <xf numFmtId="3" fontId="4" fillId="9" borderId="81" xfId="0" applyNumberFormat="1" applyFont="1" applyFill="1" applyBorder="1" applyAlignment="1">
      <alignment horizontal="center"/>
    </xf>
    <xf numFmtId="3" fontId="4" fillId="11" borderId="94" xfId="0" applyNumberFormat="1" applyFont="1" applyFill="1" applyBorder="1" applyAlignment="1">
      <alignment horizontal="center"/>
    </xf>
    <xf numFmtId="3" fontId="4" fillId="11" borderId="97" xfId="0" applyNumberFormat="1" applyFont="1" applyFill="1" applyBorder="1" applyAlignment="1">
      <alignment horizontal="center"/>
    </xf>
    <xf numFmtId="0" fontId="12" fillId="0" borderId="69" xfId="0" applyFont="1" applyBorder="1"/>
    <xf numFmtId="3" fontId="38" fillId="0" borderId="69" xfId="0" applyNumberFormat="1" applyFont="1" applyFill="1" applyBorder="1" applyAlignment="1">
      <alignment horizontal="center"/>
    </xf>
    <xf numFmtId="0" fontId="0" fillId="0" borderId="61" xfId="0" applyBorder="1" applyProtection="1">
      <protection locked="0"/>
    </xf>
    <xf numFmtId="0" fontId="0" fillId="0" borderId="104" xfId="0" applyBorder="1" applyProtection="1">
      <protection locked="0"/>
    </xf>
    <xf numFmtId="3" fontId="15" fillId="9" borderId="71" xfId="0" applyNumberFormat="1" applyFont="1" applyFill="1" applyBorder="1" applyProtection="1">
      <protection locked="0"/>
    </xf>
    <xf numFmtId="1" fontId="0" fillId="0" borderId="61" xfId="0" applyNumberFormat="1" applyBorder="1" applyProtection="1">
      <protection locked="0"/>
    </xf>
    <xf numFmtId="1" fontId="0" fillId="0" borderId="105" xfId="0" applyNumberFormat="1" applyBorder="1" applyProtection="1">
      <protection locked="0"/>
    </xf>
    <xf numFmtId="0" fontId="0" fillId="0" borderId="105" xfId="0" applyBorder="1" applyProtection="1">
      <protection locked="0"/>
    </xf>
    <xf numFmtId="3" fontId="15" fillId="11" borderId="60" xfId="0" applyNumberFormat="1" applyFont="1" applyFill="1" applyBorder="1"/>
    <xf numFmtId="166" fontId="15" fillId="11" borderId="106" xfId="0" applyNumberFormat="1" applyFont="1" applyFill="1" applyBorder="1" applyAlignment="1">
      <alignment horizontal="center"/>
    </xf>
    <xf numFmtId="3" fontId="38" fillId="0" borderId="88" xfId="0" applyNumberFormat="1" applyFont="1" applyFill="1" applyBorder="1" applyAlignment="1">
      <alignment horizontal="center"/>
    </xf>
    <xf numFmtId="3" fontId="15" fillId="9" borderId="89" xfId="0" applyNumberFormat="1" applyFont="1" applyFill="1" applyBorder="1" applyProtection="1">
      <protection locked="0"/>
    </xf>
    <xf numFmtId="1" fontId="0" fillId="0" borderId="84" xfId="0" applyNumberFormat="1" applyBorder="1" applyProtection="1">
      <protection locked="0"/>
    </xf>
    <xf numFmtId="1" fontId="0" fillId="0" borderId="86" xfId="0" applyNumberFormat="1" applyBorder="1" applyProtection="1">
      <protection locked="0"/>
    </xf>
    <xf numFmtId="3" fontId="15" fillId="11" borderId="90" xfId="0" applyNumberFormat="1" applyFont="1" applyFill="1" applyBorder="1"/>
    <xf numFmtId="166" fontId="15" fillId="11" borderId="88" xfId="0" applyNumberFormat="1" applyFont="1" applyFill="1" applyBorder="1" applyAlignment="1">
      <alignment horizontal="center"/>
    </xf>
    <xf numFmtId="3" fontId="38" fillId="0" borderId="77" xfId="0" applyNumberFormat="1" applyFont="1" applyFill="1" applyBorder="1" applyAlignment="1">
      <alignment horizontal="center"/>
    </xf>
    <xf numFmtId="0" fontId="0" fillId="0" borderId="13" xfId="0" applyFill="1" applyBorder="1" applyProtection="1">
      <protection locked="0"/>
    </xf>
    <xf numFmtId="3" fontId="15" fillId="9" borderId="81" xfId="0" applyNumberFormat="1" applyFont="1" applyFill="1" applyBorder="1" applyProtection="1">
      <protection locked="0"/>
    </xf>
    <xf numFmtId="1" fontId="0" fillId="0" borderId="74" xfId="0" applyNumberFormat="1" applyBorder="1" applyProtection="1">
      <protection locked="0"/>
    </xf>
    <xf numFmtId="3" fontId="15" fillId="11" borderId="62" xfId="0" applyNumberFormat="1" applyFont="1" applyFill="1" applyBorder="1"/>
    <xf numFmtId="166" fontId="15" fillId="11" borderId="77" xfId="0" applyNumberFormat="1" applyFont="1" applyFill="1" applyBorder="1" applyAlignment="1">
      <alignment horizontal="center"/>
    </xf>
    <xf numFmtId="0" fontId="0" fillId="0" borderId="107" xfId="0" applyBorder="1" applyProtection="1">
      <protection locked="0"/>
    </xf>
    <xf numFmtId="0" fontId="0" fillId="0" borderId="91" xfId="0" applyBorder="1" applyProtection="1">
      <protection locked="0"/>
    </xf>
    <xf numFmtId="3" fontId="15" fillId="9" borderId="91" xfId="0" applyNumberFormat="1" applyFont="1" applyFill="1" applyBorder="1" applyProtection="1">
      <protection locked="0"/>
    </xf>
    <xf numFmtId="1" fontId="0" fillId="0" borderId="72" xfId="0" applyNumberFormat="1" applyBorder="1" applyProtection="1">
      <protection locked="0"/>
    </xf>
    <xf numFmtId="1" fontId="0" fillId="0" borderId="108" xfId="0" applyNumberFormat="1" applyBorder="1" applyProtection="1">
      <protection locked="0"/>
    </xf>
    <xf numFmtId="3" fontId="15" fillId="11" borderId="84" xfId="0" applyNumberFormat="1" applyFont="1" applyFill="1" applyBorder="1"/>
    <xf numFmtId="166" fontId="15" fillId="11" borderId="69" xfId="0" applyNumberFormat="1" applyFont="1" applyFill="1" applyBorder="1" applyAlignment="1">
      <alignment horizontal="center"/>
    </xf>
    <xf numFmtId="0" fontId="0" fillId="0" borderId="89" xfId="0" applyBorder="1" applyProtection="1">
      <protection locked="0"/>
    </xf>
    <xf numFmtId="3" fontId="15" fillId="9" borderId="84" xfId="0" applyNumberFormat="1" applyFont="1" applyFill="1" applyBorder="1" applyProtection="1">
      <protection locked="0"/>
    </xf>
    <xf numFmtId="1" fontId="0" fillId="0" borderId="90" xfId="0" applyNumberFormat="1" applyBorder="1" applyProtection="1">
      <protection locked="0"/>
    </xf>
    <xf numFmtId="0" fontId="14" fillId="0" borderId="88" xfId="0" applyFont="1" applyBorder="1" applyAlignment="1">
      <alignment horizontal="center"/>
    </xf>
    <xf numFmtId="0" fontId="0" fillId="0" borderId="90" xfId="0" applyBorder="1" applyProtection="1">
      <protection locked="0"/>
    </xf>
    <xf numFmtId="0" fontId="0" fillId="0" borderId="94" xfId="0" applyFont="1" applyBorder="1" applyAlignment="1">
      <alignment horizontal="center"/>
    </xf>
    <xf numFmtId="3" fontId="38" fillId="0" borderId="94" xfId="0" applyNumberFormat="1" applyFont="1" applyFill="1" applyBorder="1" applyAlignment="1">
      <alignment horizontal="center"/>
    </xf>
    <xf numFmtId="0" fontId="0" fillId="0" borderId="65" xfId="0" applyFill="1" applyBorder="1" applyProtection="1">
      <protection locked="0"/>
    </xf>
    <xf numFmtId="0" fontId="0" fillId="0" borderId="66" xfId="0" applyFill="1" applyBorder="1" applyProtection="1">
      <protection locked="0"/>
    </xf>
    <xf numFmtId="3" fontId="15" fillId="9" borderId="109" xfId="0" applyNumberFormat="1" applyFont="1" applyFill="1" applyBorder="1" applyProtection="1">
      <protection locked="0"/>
    </xf>
    <xf numFmtId="1" fontId="0" fillId="0" borderId="62" xfId="0" applyNumberFormat="1" applyFill="1" applyBorder="1" applyProtection="1">
      <protection locked="0"/>
    </xf>
    <xf numFmtId="0" fontId="0" fillId="0" borderId="110" xfId="0" applyBorder="1" applyProtection="1">
      <protection locked="0"/>
    </xf>
    <xf numFmtId="0" fontId="0" fillId="0" borderId="111" xfId="0" applyFill="1" applyBorder="1" applyProtection="1">
      <protection locked="0"/>
    </xf>
    <xf numFmtId="3" fontId="15" fillId="11" borderId="109" xfId="0" applyNumberFormat="1" applyFont="1" applyFill="1" applyBorder="1"/>
    <xf numFmtId="166" fontId="15" fillId="11" borderId="94" xfId="0" applyNumberFormat="1" applyFont="1" applyFill="1" applyBorder="1" applyAlignment="1">
      <alignment horizontal="center"/>
    </xf>
    <xf numFmtId="0" fontId="18" fillId="11" borderId="53" xfId="0" applyFont="1" applyFill="1" applyBorder="1"/>
    <xf numFmtId="0" fontId="15" fillId="11" borderId="98" xfId="0" applyFont="1" applyFill="1" applyBorder="1" applyAlignment="1">
      <alignment horizontal="center"/>
    </xf>
    <xf numFmtId="3" fontId="15" fillId="11" borderId="98" xfId="0" applyNumberFormat="1" applyFont="1" applyFill="1" applyBorder="1"/>
    <xf numFmtId="3" fontId="15" fillId="11" borderId="98" xfId="0" applyNumberFormat="1" applyFont="1" applyFill="1" applyBorder="1" applyAlignment="1">
      <alignment horizontal="center"/>
    </xf>
    <xf numFmtId="3" fontId="15" fillId="11" borderId="55" xfId="0" applyNumberFormat="1" applyFont="1" applyFill="1" applyBorder="1" applyProtection="1">
      <protection locked="0"/>
    </xf>
    <xf numFmtId="3" fontId="15" fillId="11" borderId="54" xfId="0" applyNumberFormat="1" applyFont="1" applyFill="1" applyBorder="1" applyProtection="1">
      <protection locked="0"/>
    </xf>
    <xf numFmtId="3" fontId="15" fillId="11" borderId="42" xfId="0" applyNumberFormat="1" applyFont="1" applyFill="1" applyBorder="1" applyProtection="1">
      <protection locked="0"/>
    </xf>
    <xf numFmtId="3" fontId="15" fillId="9" borderId="55" xfId="0" applyNumberFormat="1" applyFont="1" applyFill="1" applyBorder="1" applyProtection="1"/>
    <xf numFmtId="3" fontId="15" fillId="11" borderId="54" xfId="0" applyNumberFormat="1" applyFont="1" applyFill="1" applyBorder="1"/>
    <xf numFmtId="3" fontId="15" fillId="11" borderId="101" xfId="0" applyNumberFormat="1" applyFont="1" applyFill="1" applyBorder="1"/>
    <xf numFmtId="3" fontId="15" fillId="11" borderId="102" xfId="0" applyNumberFormat="1" applyFont="1" applyFill="1" applyBorder="1"/>
    <xf numFmtId="3" fontId="15" fillId="11" borderId="53" xfId="0" applyNumberFormat="1" applyFont="1" applyFill="1" applyBorder="1"/>
    <xf numFmtId="166" fontId="15" fillId="11" borderId="98" xfId="0" applyNumberFormat="1" applyFont="1" applyFill="1" applyBorder="1" applyAlignment="1">
      <alignment horizontal="center"/>
    </xf>
    <xf numFmtId="3" fontId="38" fillId="0" borderId="69" xfId="0" applyNumberFormat="1" applyFont="1" applyFill="1" applyBorder="1" applyProtection="1">
      <protection locked="0"/>
    </xf>
    <xf numFmtId="3" fontId="38" fillId="0" borderId="70" xfId="0" applyNumberFormat="1" applyFont="1" applyFill="1" applyBorder="1" applyProtection="1">
      <protection locked="0"/>
    </xf>
    <xf numFmtId="3" fontId="38" fillId="0" borderId="36" xfId="0" applyNumberFormat="1" applyFont="1" applyFill="1" applyBorder="1" applyProtection="1">
      <protection locked="0"/>
    </xf>
    <xf numFmtId="3" fontId="15" fillId="11" borderId="70" xfId="0" applyNumberFormat="1" applyFont="1" applyFill="1" applyBorder="1"/>
    <xf numFmtId="3" fontId="38" fillId="0" borderId="88" xfId="0" applyNumberFormat="1" applyFont="1" applyFill="1" applyBorder="1" applyProtection="1">
      <protection locked="0"/>
    </xf>
    <xf numFmtId="3" fontId="38" fillId="0" borderId="90" xfId="0" applyNumberFormat="1" applyFont="1" applyFill="1" applyBorder="1" applyProtection="1">
      <protection locked="0"/>
    </xf>
    <xf numFmtId="3" fontId="38" fillId="0" borderId="32" xfId="0" applyNumberFormat="1" applyFont="1" applyFill="1" applyBorder="1" applyProtection="1">
      <protection locked="0"/>
    </xf>
    <xf numFmtId="1" fontId="0" fillId="0" borderId="84" xfId="0" applyNumberFormat="1" applyFont="1" applyBorder="1" applyAlignment="1" applyProtection="1">
      <alignment horizontal="right"/>
      <protection locked="0"/>
    </xf>
    <xf numFmtId="3" fontId="38" fillId="0" borderId="94" xfId="0" applyNumberFormat="1" applyFont="1" applyFill="1" applyBorder="1" applyProtection="1">
      <protection locked="0"/>
    </xf>
    <xf numFmtId="3" fontId="38" fillId="0" borderId="95" xfId="0" applyNumberFormat="1" applyFont="1" applyFill="1" applyBorder="1" applyProtection="1">
      <protection locked="0"/>
    </xf>
    <xf numFmtId="3" fontId="38" fillId="0" borderId="96" xfId="0" applyNumberFormat="1" applyFont="1" applyFill="1" applyBorder="1" applyProtection="1">
      <protection locked="0"/>
    </xf>
    <xf numFmtId="3" fontId="15" fillId="9" borderId="97" xfId="0" applyNumberFormat="1" applyFont="1" applyFill="1" applyBorder="1" applyProtection="1">
      <protection locked="0"/>
    </xf>
    <xf numFmtId="1" fontId="0" fillId="0" borderId="68" xfId="0" applyNumberFormat="1" applyFill="1" applyBorder="1" applyProtection="1">
      <protection locked="0"/>
    </xf>
    <xf numFmtId="3" fontId="15" fillId="11" borderId="98" xfId="0" applyNumberFormat="1" applyFont="1" applyFill="1" applyBorder="1" applyProtection="1">
      <protection locked="0"/>
    </xf>
    <xf numFmtId="3" fontId="15" fillId="11" borderId="53" xfId="0" applyNumberFormat="1" applyFont="1" applyFill="1" applyBorder="1" applyProtection="1">
      <protection locked="0"/>
    </xf>
    <xf numFmtId="3" fontId="15" fillId="9" borderId="102" xfId="0" applyNumberFormat="1" applyFont="1" applyFill="1" applyBorder="1" applyProtection="1"/>
    <xf numFmtId="0" fontId="0" fillId="0" borderId="64" xfId="0" applyBorder="1"/>
    <xf numFmtId="3" fontId="0" fillId="0" borderId="64" xfId="0" applyNumberFormat="1" applyBorder="1"/>
    <xf numFmtId="3" fontId="15" fillId="0" borderId="64" xfId="0" applyNumberFormat="1" applyFont="1" applyFill="1" applyBorder="1" applyAlignment="1">
      <alignment horizontal="center"/>
    </xf>
    <xf numFmtId="3" fontId="15" fillId="0" borderId="64" xfId="0" applyNumberFormat="1" applyFont="1" applyFill="1" applyBorder="1" applyProtection="1">
      <protection locked="0"/>
    </xf>
    <xf numFmtId="3" fontId="15" fillId="0" borderId="68" xfId="0" applyNumberFormat="1" applyFont="1" applyFill="1" applyBorder="1" applyProtection="1">
      <protection locked="0"/>
    </xf>
    <xf numFmtId="3" fontId="15" fillId="0" borderId="21" xfId="0" applyNumberFormat="1" applyFont="1" applyFill="1" applyBorder="1" applyProtection="1">
      <protection locked="0"/>
    </xf>
    <xf numFmtId="3" fontId="15" fillId="0" borderId="55" xfId="0" applyNumberFormat="1" applyFont="1" applyFill="1" applyBorder="1" applyProtection="1">
      <protection locked="0"/>
    </xf>
    <xf numFmtId="3" fontId="0" fillId="0" borderId="74" xfId="0" applyNumberFormat="1" applyBorder="1"/>
    <xf numFmtId="3" fontId="0" fillId="0" borderId="73" xfId="0" applyNumberFormat="1" applyBorder="1"/>
    <xf numFmtId="3" fontId="15" fillId="0" borderId="98" xfId="0" applyNumberFormat="1" applyFont="1" applyFill="1" applyBorder="1"/>
    <xf numFmtId="166" fontId="15" fillId="0" borderId="55" xfId="0" applyNumberFormat="1" applyFont="1" applyFill="1" applyBorder="1" applyAlignment="1">
      <alignment horizontal="center"/>
    </xf>
    <xf numFmtId="0" fontId="18" fillId="11" borderId="56" xfId="0" applyFont="1" applyFill="1" applyBorder="1"/>
    <xf numFmtId="3" fontId="15" fillId="11" borderId="112" xfId="0" applyNumberFormat="1" applyFont="1" applyFill="1" applyBorder="1"/>
    <xf numFmtId="0" fontId="18" fillId="11" borderId="62" xfId="0" applyFont="1" applyFill="1" applyBorder="1"/>
    <xf numFmtId="0" fontId="15" fillId="11" borderId="63" xfId="0" applyFont="1" applyFill="1" applyBorder="1" applyAlignment="1">
      <alignment horizontal="center"/>
    </xf>
    <xf numFmtId="3" fontId="15" fillId="11" borderId="63" xfId="0" applyNumberFormat="1" applyFont="1" applyFill="1" applyBorder="1"/>
    <xf numFmtId="3" fontId="15" fillId="11" borderId="63" xfId="0" applyNumberFormat="1" applyFont="1" applyFill="1" applyBorder="1" applyAlignment="1">
      <alignment horizontal="center"/>
    </xf>
    <xf numFmtId="3" fontId="15" fillId="11" borderId="63" xfId="0" applyNumberFormat="1" applyFont="1" applyFill="1" applyBorder="1" applyProtection="1">
      <protection locked="0"/>
    </xf>
    <xf numFmtId="3" fontId="15" fillId="11" borderId="62" xfId="0" applyNumberFormat="1" applyFont="1" applyFill="1" applyBorder="1" applyProtection="1">
      <protection locked="0"/>
    </xf>
    <xf numFmtId="0" fontId="18" fillId="11" borderId="0" xfId="0" applyFont="1" applyFill="1" applyBorder="1"/>
    <xf numFmtId="0" fontId="15" fillId="11" borderId="0" xfId="0" applyFont="1" applyFill="1" applyBorder="1" applyAlignment="1">
      <alignment horizontal="center"/>
    </xf>
    <xf numFmtId="167" fontId="40" fillId="0" borderId="0" xfId="2" applyFont="1" applyFill="1" applyAlignment="1">
      <alignment horizontal="center" shrinkToFit="1"/>
    </xf>
    <xf numFmtId="167" fontId="39" fillId="0" borderId="0" xfId="2" applyFont="1" applyFill="1" applyAlignment="1"/>
    <xf numFmtId="167" fontId="41" fillId="0" borderId="0" xfId="2" applyFont="1" applyFill="1" applyAlignment="1">
      <alignment horizontal="left" indent="1"/>
    </xf>
    <xf numFmtId="167" fontId="39" fillId="0" borderId="0" xfId="2" applyFont="1" applyFill="1" applyAlignment="1">
      <alignment horizontal="right"/>
    </xf>
    <xf numFmtId="167" fontId="39" fillId="0" borderId="0" xfId="2" applyFont="1" applyFill="1" applyAlignment="1">
      <alignment horizontal="center"/>
    </xf>
    <xf numFmtId="168" fontId="39" fillId="0" borderId="0" xfId="2" applyNumberFormat="1" applyFont="1" applyFill="1" applyAlignment="1"/>
    <xf numFmtId="168" fontId="42" fillId="0" borderId="0" xfId="2" applyNumberFormat="1" applyFont="1" applyFill="1" applyAlignment="1"/>
    <xf numFmtId="167" fontId="42" fillId="0" borderId="0" xfId="2" applyFont="1" applyFill="1" applyAlignment="1"/>
    <xf numFmtId="169" fontId="41" fillId="0" borderId="0" xfId="2" applyNumberFormat="1" applyFont="1" applyFill="1" applyAlignment="1">
      <alignment horizontal="left" indent="1"/>
    </xf>
    <xf numFmtId="167" fontId="43" fillId="0" borderId="113" xfId="2" applyFont="1" applyFill="1" applyBorder="1" applyAlignment="1"/>
    <xf numFmtId="167" fontId="43" fillId="0" borderId="114" xfId="2" applyFont="1" applyFill="1" applyBorder="1" applyAlignment="1"/>
    <xf numFmtId="168" fontId="43" fillId="0" borderId="114" xfId="2" applyNumberFormat="1" applyFont="1" applyFill="1" applyBorder="1" applyAlignment="1"/>
    <xf numFmtId="168" fontId="43" fillId="0" borderId="0" xfId="2" applyNumberFormat="1" applyFont="1" applyFill="1" applyAlignment="1"/>
    <xf numFmtId="168" fontId="41" fillId="0" borderId="0" xfId="2" applyNumberFormat="1" applyFont="1" applyFill="1" applyAlignment="1"/>
    <xf numFmtId="167" fontId="42" fillId="0" borderId="0" xfId="2" applyFont="1" applyFill="1" applyAlignment="1">
      <alignment horizontal="left" indent="1"/>
    </xf>
    <xf numFmtId="167" fontId="44" fillId="0" borderId="115" xfId="2" applyFont="1" applyFill="1" applyBorder="1" applyAlignment="1">
      <alignment horizontal="center" vertical="center"/>
    </xf>
    <xf numFmtId="167" fontId="45" fillId="0" borderId="116" xfId="2" applyFont="1" applyFill="1" applyBorder="1" applyAlignment="1">
      <alignment horizontal="center" vertical="center"/>
    </xf>
    <xf numFmtId="168" fontId="45" fillId="0" borderId="116" xfId="2" applyNumberFormat="1" applyFont="1" applyFill="1" applyBorder="1" applyAlignment="1">
      <alignment horizontal="center" vertical="center"/>
    </xf>
    <xf numFmtId="167" fontId="42" fillId="0" borderId="116" xfId="2" applyFont="1" applyFill="1" applyBorder="1" applyAlignment="1">
      <alignment horizontal="center" vertical="center"/>
    </xf>
    <xf numFmtId="167" fontId="42" fillId="0" borderId="117" xfId="2" applyFont="1" applyFill="1" applyBorder="1" applyAlignment="1">
      <alignment horizontal="center" vertical="center"/>
    </xf>
    <xf numFmtId="168" fontId="45" fillId="0" borderId="118" xfId="2" applyNumberFormat="1" applyFont="1" applyFill="1" applyBorder="1" applyAlignment="1">
      <alignment horizontal="center"/>
    </xf>
    <xf numFmtId="168" fontId="42" fillId="0" borderId="119" xfId="2" applyNumberFormat="1" applyFont="1" applyFill="1" applyBorder="1" applyAlignment="1">
      <alignment horizontal="center"/>
    </xf>
    <xf numFmtId="167" fontId="42" fillId="0" borderId="120" xfId="2" applyFont="1" applyFill="1" applyBorder="1" applyAlignment="1">
      <alignment horizontal="center"/>
    </xf>
    <xf numFmtId="167" fontId="42" fillId="0" borderId="121" xfId="2" applyFont="1" applyFill="1" applyBorder="1" applyAlignment="1">
      <alignment horizontal="center"/>
    </xf>
    <xf numFmtId="167" fontId="45" fillId="0" borderId="118" xfId="2" applyFont="1" applyFill="1" applyBorder="1" applyAlignment="1">
      <alignment horizontal="center"/>
    </xf>
    <xf numFmtId="168" fontId="45" fillId="0" borderId="122" xfId="2" applyNumberFormat="1" applyFont="1" applyFill="1" applyBorder="1" applyAlignment="1">
      <alignment horizontal="center" shrinkToFit="1"/>
    </xf>
    <xf numFmtId="168" fontId="42" fillId="12" borderId="123" xfId="2" applyNumberFormat="1" applyFont="1" applyFill="1" applyBorder="1" applyAlignment="1">
      <alignment horizontal="center"/>
    </xf>
    <xf numFmtId="168" fontId="42" fillId="0" borderId="124" xfId="2" applyNumberFormat="1" applyFont="1" applyFill="1" applyBorder="1" applyAlignment="1">
      <alignment horizontal="center"/>
    </xf>
    <xf numFmtId="168" fontId="45" fillId="0" borderId="125" xfId="2" applyNumberFormat="1" applyFont="1" applyFill="1" applyBorder="1" applyAlignment="1">
      <alignment horizontal="center"/>
    </xf>
    <xf numFmtId="168" fontId="45" fillId="0" borderId="0" xfId="2" applyNumberFormat="1" applyFont="1" applyFill="1" applyAlignment="1">
      <alignment horizontal="center"/>
    </xf>
    <xf numFmtId="167" fontId="42" fillId="0" borderId="125" xfId="2" applyFont="1" applyFill="1" applyBorder="1" applyAlignment="1">
      <alignment horizontal="center"/>
    </xf>
    <xf numFmtId="167" fontId="42" fillId="0" borderId="126" xfId="2" applyFont="1" applyFill="1" applyBorder="1" applyAlignment="1">
      <alignment horizontal="center" shrinkToFit="1"/>
    </xf>
    <xf numFmtId="167" fontId="45" fillId="0" borderId="122" xfId="2" applyFont="1" applyFill="1" applyBorder="1" applyAlignment="1">
      <alignment horizontal="center"/>
    </xf>
    <xf numFmtId="167" fontId="45" fillId="0" borderId="125" xfId="2" applyFont="1" applyFill="1" applyBorder="1" applyAlignment="1">
      <alignment horizontal="center"/>
    </xf>
    <xf numFmtId="167" fontId="45" fillId="0" borderId="123" xfId="2" applyFont="1" applyFill="1" applyBorder="1" applyAlignment="1">
      <alignment horizontal="center"/>
    </xf>
    <xf numFmtId="167" fontId="46" fillId="0" borderId="127" xfId="2" applyFont="1" applyFill="1" applyBorder="1" applyAlignment="1">
      <alignment horizontal="left" indent="1"/>
    </xf>
    <xf numFmtId="167" fontId="47" fillId="0" borderId="128" xfId="2" applyFont="1" applyFill="1" applyBorder="1" applyAlignment="1"/>
    <xf numFmtId="164" fontId="47" fillId="0" borderId="120" xfId="2" applyNumberFormat="1" applyFont="1" applyFill="1" applyBorder="1" applyAlignment="1">
      <alignment horizontal="center"/>
    </xf>
    <xf numFmtId="168" fontId="47" fillId="0" borderId="129" xfId="2" applyNumberFormat="1" applyFont="1" applyFill="1" applyBorder="1" applyAlignment="1">
      <alignment horizontal="right"/>
    </xf>
    <xf numFmtId="168" fontId="47" fillId="0" borderId="120" xfId="2" applyNumberFormat="1" applyFont="1" applyFill="1" applyBorder="1" applyAlignment="1">
      <alignment horizontal="right"/>
    </xf>
    <xf numFmtId="168" fontId="47" fillId="0" borderId="130" xfId="2" applyNumberFormat="1" applyFont="1" applyFill="1" applyBorder="1" applyAlignment="1">
      <alignment horizontal="right"/>
    </xf>
    <xf numFmtId="168" fontId="48" fillId="0" borderId="120" xfId="2" applyNumberFormat="1" applyFont="1" applyFill="1" applyBorder="1" applyAlignment="1">
      <alignment horizontal="right"/>
    </xf>
    <xf numFmtId="168" fontId="48" fillId="0" borderId="130" xfId="2" applyNumberFormat="1" applyFont="1" applyFill="1" applyBorder="1" applyAlignment="1">
      <alignment horizontal="right"/>
    </xf>
    <xf numFmtId="164" fontId="49" fillId="0" borderId="131" xfId="2" applyNumberFormat="1" applyFont="1" applyFill="1" applyBorder="1" applyAlignment="1">
      <alignment horizontal="right"/>
    </xf>
    <xf numFmtId="168" fontId="49" fillId="0" borderId="132" xfId="2" applyNumberFormat="1" applyFont="1" applyFill="1" applyBorder="1" applyAlignment="1">
      <alignment horizontal="right"/>
    </xf>
    <xf numFmtId="168" fontId="49" fillId="12" borderId="133" xfId="2" applyNumberFormat="1" applyFont="1" applyFill="1" applyBorder="1" applyAlignment="1">
      <alignment horizontal="right"/>
    </xf>
    <xf numFmtId="170" fontId="49" fillId="0" borderId="134" xfId="2" applyNumberFormat="1" applyFont="1" applyFill="1" applyBorder="1" applyAlignment="1">
      <alignment horizontal="right"/>
    </xf>
    <xf numFmtId="170" fontId="47" fillId="0" borderId="135" xfId="2" applyNumberFormat="1" applyFont="1" applyFill="1" applyBorder="1" applyAlignment="1" applyProtection="1">
      <alignment horizontal="right"/>
      <protection locked="0"/>
    </xf>
    <xf numFmtId="170" fontId="47" fillId="0" borderId="131" xfId="2" applyNumberFormat="1" applyFont="1" applyFill="1" applyBorder="1" applyAlignment="1" applyProtection="1">
      <alignment horizontal="right"/>
      <protection locked="0"/>
    </xf>
    <xf numFmtId="170" fontId="47" fillId="0" borderId="120" xfId="2" applyNumberFormat="1" applyFont="1" applyFill="1" applyBorder="1" applyAlignment="1" applyProtection="1">
      <alignment horizontal="right"/>
      <protection locked="0"/>
    </xf>
    <xf numFmtId="164" fontId="49" fillId="0" borderId="136" xfId="2" applyNumberFormat="1" applyFont="1" applyFill="1" applyBorder="1" applyAlignment="1">
      <alignment horizontal="right"/>
    </xf>
    <xf numFmtId="168" fontId="49" fillId="0" borderId="137" xfId="2" applyNumberFormat="1" applyFont="1" applyFill="1" applyBorder="1" applyAlignment="1">
      <alignment horizontal="right"/>
    </xf>
    <xf numFmtId="167" fontId="47" fillId="0" borderId="0" xfId="2" applyFont="1" applyFill="1" applyAlignment="1">
      <alignment horizontal="right"/>
    </xf>
    <xf numFmtId="171" fontId="47" fillId="0" borderId="119" xfId="2" applyNumberFormat="1" applyFont="1" applyFill="1" applyBorder="1" applyAlignment="1">
      <alignment horizontal="right"/>
    </xf>
    <xf numFmtId="171" fontId="48" fillId="0" borderId="129" xfId="2" applyNumberFormat="1" applyFont="1" applyFill="1" applyBorder="1" applyAlignment="1">
      <alignment horizontal="right"/>
    </xf>
    <xf numFmtId="171" fontId="48" fillId="0" borderId="121" xfId="2" applyNumberFormat="1" applyFont="1" applyFill="1" applyBorder="1" applyAlignment="1">
      <alignment horizontal="right"/>
    </xf>
    <xf numFmtId="167" fontId="46" fillId="0" borderId="138" xfId="2" applyFont="1" applyFill="1" applyBorder="1" applyAlignment="1">
      <alignment horizontal="left" indent="1"/>
    </xf>
    <xf numFmtId="167" fontId="47" fillId="0" borderId="139" xfId="2" applyFont="1" applyFill="1" applyBorder="1" applyAlignment="1"/>
    <xf numFmtId="164" fontId="47" fillId="0" borderId="139" xfId="2" applyNumberFormat="1" applyFont="1" applyFill="1" applyBorder="1" applyAlignment="1">
      <alignment horizontal="center"/>
    </xf>
    <xf numFmtId="168" fontId="47" fillId="0" borderId="140" xfId="2" applyNumberFormat="1" applyFont="1" applyFill="1" applyBorder="1" applyAlignment="1">
      <alignment horizontal="right"/>
    </xf>
    <xf numFmtId="168" fontId="47" fillId="0" borderId="139" xfId="2" applyNumberFormat="1" applyFont="1" applyFill="1" applyBorder="1" applyAlignment="1">
      <alignment horizontal="right"/>
    </xf>
    <xf numFmtId="168" fontId="47" fillId="0" borderId="141" xfId="2" applyNumberFormat="1" applyFont="1" applyFill="1" applyBorder="1" applyAlignment="1">
      <alignment horizontal="right"/>
    </xf>
    <xf numFmtId="168" fontId="48" fillId="0" borderId="139" xfId="2" applyNumberFormat="1" applyFont="1" applyFill="1" applyBorder="1" applyAlignment="1">
      <alignment horizontal="right"/>
    </xf>
    <xf numFmtId="168" fontId="48" fillId="0" borderId="141" xfId="2" applyNumberFormat="1" applyFont="1" applyFill="1" applyBorder="1" applyAlignment="1">
      <alignment horizontal="right"/>
    </xf>
    <xf numFmtId="164" fontId="49" fillId="0" borderId="141" xfId="2" applyNumberFormat="1" applyFont="1" applyFill="1" applyBorder="1" applyAlignment="1">
      <alignment horizontal="right"/>
    </xf>
    <xf numFmtId="168" fontId="49" fillId="0" borderId="138" xfId="2" applyNumberFormat="1" applyFont="1" applyFill="1" applyBorder="1" applyAlignment="1">
      <alignment horizontal="right"/>
    </xf>
    <xf numFmtId="168" fontId="49" fillId="12" borderId="142" xfId="2" applyNumberFormat="1" applyFont="1" applyFill="1" applyBorder="1" applyAlignment="1">
      <alignment horizontal="right"/>
    </xf>
    <xf numFmtId="170" fontId="49" fillId="0" borderId="143" xfId="2" applyNumberFormat="1" applyFont="1" applyFill="1" applyBorder="1" applyAlignment="1">
      <alignment horizontal="right"/>
    </xf>
    <xf numFmtId="170" fontId="47" fillId="0" borderId="144" xfId="2" applyNumberFormat="1" applyFont="1" applyFill="1" applyBorder="1" applyAlignment="1" applyProtection="1">
      <alignment horizontal="right"/>
      <protection locked="0"/>
    </xf>
    <xf numFmtId="170" fontId="47" fillId="0" borderId="141" xfId="2" applyNumberFormat="1" applyFont="1" applyFill="1" applyBorder="1" applyAlignment="1" applyProtection="1">
      <alignment horizontal="right"/>
      <protection locked="0"/>
    </xf>
    <xf numFmtId="170" fontId="47" fillId="0" borderId="145" xfId="2" applyNumberFormat="1" applyFont="1" applyFill="1" applyBorder="1" applyAlignment="1" applyProtection="1">
      <alignment horizontal="right"/>
      <protection locked="0"/>
    </xf>
    <xf numFmtId="164" fontId="49" fillId="0" borderId="140" xfId="2" applyNumberFormat="1" applyFont="1" applyFill="1" applyBorder="1" applyAlignment="1">
      <alignment horizontal="right"/>
    </xf>
    <xf numFmtId="168" fontId="49" fillId="0" borderId="146" xfId="2" applyNumberFormat="1" applyFont="1" applyFill="1" applyBorder="1" applyAlignment="1">
      <alignment horizontal="right"/>
    </xf>
    <xf numFmtId="171" fontId="47" fillId="0" borderId="143" xfId="2" applyNumberFormat="1" applyFont="1" applyFill="1" applyBorder="1" applyAlignment="1">
      <alignment horizontal="right"/>
    </xf>
    <xf numFmtId="171" fontId="48" fillId="0" borderId="140" xfId="2" applyNumberFormat="1" applyFont="1" applyFill="1" applyBorder="1" applyAlignment="1">
      <alignment horizontal="right"/>
    </xf>
    <xf numFmtId="171" fontId="48" fillId="0" borderId="146" xfId="2" applyNumberFormat="1" applyFont="1" applyFill="1" applyBorder="1" applyAlignment="1">
      <alignment horizontal="right"/>
    </xf>
    <xf numFmtId="167" fontId="46" fillId="0" borderId="147" xfId="2" applyFont="1" applyFill="1" applyBorder="1" applyAlignment="1">
      <alignment horizontal="left" indent="1"/>
    </xf>
    <xf numFmtId="167" fontId="47" fillId="0" borderId="148" xfId="2" applyFont="1" applyFill="1" applyBorder="1" applyAlignment="1">
      <alignment horizontal="center"/>
    </xf>
    <xf numFmtId="168" fontId="47" fillId="0" borderId="148" xfId="2" applyNumberFormat="1" applyFont="1" applyFill="1" applyBorder="1" applyAlignment="1">
      <alignment horizontal="center"/>
    </xf>
    <xf numFmtId="168" fontId="47" fillId="0" borderId="149" xfId="2" applyNumberFormat="1" applyFont="1" applyFill="1" applyBorder="1" applyAlignment="1">
      <alignment horizontal="right"/>
    </xf>
    <xf numFmtId="168" fontId="47" fillId="0" borderId="148" xfId="2" applyNumberFormat="1" applyFont="1" applyFill="1" applyBorder="1" applyAlignment="1">
      <alignment horizontal="right"/>
    </xf>
    <xf numFmtId="168" fontId="47" fillId="0" borderId="150" xfId="2" applyNumberFormat="1" applyFont="1" applyFill="1" applyBorder="1" applyAlignment="1">
      <alignment horizontal="right"/>
    </xf>
    <xf numFmtId="168" fontId="48" fillId="0" borderId="148" xfId="2" applyNumberFormat="1" applyFont="1" applyFill="1" applyBorder="1" applyAlignment="1">
      <alignment horizontal="right"/>
    </xf>
    <xf numFmtId="168" fontId="48" fillId="0" borderId="150" xfId="2" applyNumberFormat="1" applyFont="1" applyFill="1" applyBorder="1" applyAlignment="1">
      <alignment horizontal="right"/>
    </xf>
    <xf numFmtId="168" fontId="49" fillId="0" borderId="150" xfId="2" applyNumberFormat="1" applyFont="1" applyFill="1" applyBorder="1" applyAlignment="1">
      <alignment horizontal="right"/>
    </xf>
    <xf numFmtId="168" fontId="49" fillId="0" borderId="147" xfId="2" applyNumberFormat="1" applyFont="1" applyFill="1" applyBorder="1" applyAlignment="1">
      <alignment horizontal="right"/>
    </xf>
    <xf numFmtId="168" fontId="49" fillId="12" borderId="151" xfId="2" applyNumberFormat="1" applyFont="1" applyFill="1" applyBorder="1" applyAlignment="1">
      <alignment horizontal="right"/>
    </xf>
    <xf numFmtId="168" fontId="48" fillId="0" borderId="152" xfId="2" applyNumberFormat="1" applyFont="1" applyFill="1" applyBorder="1" applyAlignment="1">
      <alignment horizontal="right"/>
    </xf>
    <xf numFmtId="168" fontId="47" fillId="0" borderId="153" xfId="2" applyNumberFormat="1" applyFont="1" applyFill="1" applyBorder="1" applyAlignment="1" applyProtection="1">
      <alignment horizontal="right"/>
      <protection locked="0"/>
    </xf>
    <xf numFmtId="168" fontId="47" fillId="0" borderId="150" xfId="2" applyNumberFormat="1" applyFont="1" applyFill="1" applyBorder="1" applyAlignment="1" applyProtection="1">
      <alignment horizontal="right"/>
      <protection locked="0"/>
    </xf>
    <xf numFmtId="170" fontId="47" fillId="0" borderId="125" xfId="2" applyNumberFormat="1" applyFont="1" applyFill="1" applyBorder="1" applyAlignment="1" applyProtection="1">
      <alignment horizontal="right"/>
      <protection locked="0"/>
    </xf>
    <xf numFmtId="168" fontId="49" fillId="0" borderId="149" xfId="2" applyNumberFormat="1" applyFont="1" applyFill="1" applyBorder="1" applyAlignment="1">
      <alignment horizontal="right"/>
    </xf>
    <xf numFmtId="168" fontId="49" fillId="0" borderId="151" xfId="2" applyNumberFormat="1" applyFont="1" applyFill="1" applyBorder="1" applyAlignment="1">
      <alignment horizontal="right"/>
    </xf>
    <xf numFmtId="167" fontId="47" fillId="0" borderId="152" xfId="2" applyFont="1" applyFill="1" applyBorder="1" applyAlignment="1">
      <alignment horizontal="right"/>
    </xf>
    <xf numFmtId="168" fontId="48" fillId="0" borderId="149" xfId="2" applyNumberFormat="1" applyFont="1" applyFill="1" applyBorder="1" applyAlignment="1">
      <alignment horizontal="right"/>
    </xf>
    <xf numFmtId="168" fontId="48" fillId="0" borderId="154" xfId="2" applyNumberFormat="1" applyFont="1" applyFill="1" applyBorder="1" applyAlignment="1">
      <alignment horizontal="right"/>
    </xf>
    <xf numFmtId="167" fontId="46" fillId="0" borderId="155" xfId="2" applyFont="1" applyFill="1" applyBorder="1" applyAlignment="1">
      <alignment horizontal="left" indent="1"/>
    </xf>
    <xf numFmtId="167" fontId="47" fillId="0" borderId="156" xfId="2" applyFont="1" applyFill="1" applyBorder="1" applyAlignment="1">
      <alignment horizontal="center"/>
    </xf>
    <xf numFmtId="168" fontId="47" fillId="0" borderId="156" xfId="2" applyNumberFormat="1" applyFont="1" applyFill="1" applyBorder="1" applyAlignment="1">
      <alignment horizontal="center"/>
    </xf>
    <xf numFmtId="168" fontId="47" fillId="0" borderId="114" xfId="2" applyNumberFormat="1" applyFont="1" applyFill="1" applyBorder="1" applyAlignment="1">
      <alignment horizontal="right"/>
    </xf>
    <xf numFmtId="168" fontId="47" fillId="0" borderId="157" xfId="2" applyNumberFormat="1" applyFont="1" applyFill="1" applyBorder="1" applyAlignment="1">
      <alignment horizontal="right"/>
    </xf>
    <xf numFmtId="168" fontId="48" fillId="0" borderId="156" xfId="2" applyNumberFormat="1" applyFont="1" applyFill="1" applyBorder="1" applyAlignment="1">
      <alignment horizontal="right"/>
    </xf>
    <xf numFmtId="168" fontId="48" fillId="0" borderId="157" xfId="2" applyNumberFormat="1" applyFont="1" applyFill="1" applyBorder="1" applyAlignment="1">
      <alignment horizontal="right"/>
    </xf>
    <xf numFmtId="168" fontId="49" fillId="0" borderId="157" xfId="2" applyNumberFormat="1" applyFont="1" applyFill="1" applyBorder="1" applyAlignment="1">
      <alignment horizontal="right"/>
    </xf>
    <xf numFmtId="168" fontId="49" fillId="0" borderId="155" xfId="2" applyNumberFormat="1" applyFont="1" applyFill="1" applyBorder="1" applyAlignment="1">
      <alignment horizontal="right"/>
    </xf>
    <xf numFmtId="168" fontId="49" fillId="12" borderId="158" xfId="2" applyNumberFormat="1" applyFont="1" applyFill="1" applyBorder="1" applyAlignment="1">
      <alignment horizontal="right"/>
    </xf>
    <xf numFmtId="168" fontId="48" fillId="0" borderId="159" xfId="2" applyNumberFormat="1" applyFont="1" applyFill="1" applyBorder="1" applyAlignment="1">
      <alignment horizontal="right"/>
    </xf>
    <xf numFmtId="168" fontId="47" fillId="0" borderId="113" xfId="2" applyNumberFormat="1" applyFont="1" applyFill="1" applyBorder="1" applyAlignment="1" applyProtection="1">
      <alignment horizontal="right"/>
      <protection locked="0"/>
    </xf>
    <xf numFmtId="168" fontId="47" fillId="0" borderId="157" xfId="2" applyNumberFormat="1" applyFont="1" applyFill="1" applyBorder="1" applyAlignment="1" applyProtection="1">
      <alignment horizontal="right"/>
      <protection locked="0"/>
    </xf>
    <xf numFmtId="168" fontId="49" fillId="0" borderId="114" xfId="2" applyNumberFormat="1" applyFont="1" applyFill="1" applyBorder="1" applyAlignment="1">
      <alignment horizontal="right"/>
    </xf>
    <xf numFmtId="168" fontId="49" fillId="0" borderId="158" xfId="2" applyNumberFormat="1" applyFont="1" applyFill="1" applyBorder="1" applyAlignment="1">
      <alignment horizontal="right"/>
    </xf>
    <xf numFmtId="167" fontId="47" fillId="0" borderId="159" xfId="2" applyFont="1" applyFill="1" applyBorder="1" applyAlignment="1">
      <alignment horizontal="right"/>
    </xf>
    <xf numFmtId="168" fontId="48" fillId="0" borderId="114" xfId="2" applyNumberFormat="1" applyFont="1" applyFill="1" applyBorder="1" applyAlignment="1">
      <alignment horizontal="right"/>
    </xf>
    <xf numFmtId="168" fontId="48" fillId="0" borderId="160" xfId="2" applyNumberFormat="1" applyFont="1" applyFill="1" applyBorder="1" applyAlignment="1">
      <alignment horizontal="right"/>
    </xf>
    <xf numFmtId="167" fontId="46" fillId="0" borderId="124" xfId="2" applyFont="1" applyFill="1" applyBorder="1" applyAlignment="1">
      <alignment horizontal="left" indent="1"/>
    </xf>
    <xf numFmtId="167" fontId="47" fillId="0" borderId="161" xfId="2" applyFont="1" applyFill="1" applyBorder="1" applyAlignment="1">
      <alignment horizontal="center"/>
    </xf>
    <xf numFmtId="168" fontId="47" fillId="0" borderId="125" xfId="2" applyNumberFormat="1" applyFont="1" applyFill="1" applyBorder="1" applyAlignment="1">
      <alignment horizontal="center"/>
    </xf>
    <xf numFmtId="168" fontId="47" fillId="0" borderId="162" xfId="2" applyNumberFormat="1" applyFont="1" applyFill="1" applyBorder="1" applyAlignment="1">
      <alignment horizontal="right"/>
    </xf>
    <xf numFmtId="168" fontId="47" fillId="0" borderId="125" xfId="2" applyNumberFormat="1" applyFont="1" applyFill="1" applyBorder="1" applyAlignment="1">
      <alignment horizontal="right"/>
    </xf>
    <xf numFmtId="168" fontId="47" fillId="0" borderId="163" xfId="2" applyNumberFormat="1" applyFont="1" applyFill="1" applyBorder="1" applyAlignment="1">
      <alignment horizontal="right"/>
    </xf>
    <xf numFmtId="168" fontId="48" fillId="0" borderId="125" xfId="2" applyNumberFormat="1" applyFont="1" applyFill="1" applyBorder="1" applyAlignment="1">
      <alignment horizontal="right"/>
    </xf>
    <xf numFmtId="168" fontId="48" fillId="0" borderId="163" xfId="2" applyNumberFormat="1" applyFont="1" applyFill="1" applyBorder="1" applyAlignment="1">
      <alignment horizontal="right"/>
    </xf>
    <xf numFmtId="168" fontId="49" fillId="0" borderId="164" xfId="2" applyNumberFormat="1" applyFont="1" applyFill="1" applyBorder="1" applyAlignment="1">
      <alignment horizontal="right"/>
    </xf>
    <xf numFmtId="168" fontId="49" fillId="0" borderId="165" xfId="2" applyNumberFormat="1" applyFont="1" applyFill="1" applyBorder="1" applyAlignment="1">
      <alignment horizontal="right"/>
    </xf>
    <xf numFmtId="168" fontId="49" fillId="12" borderId="166" xfId="2" applyNumberFormat="1" applyFont="1" applyFill="1" applyBorder="1" applyAlignment="1">
      <alignment horizontal="right"/>
    </xf>
    <xf numFmtId="168" fontId="48" fillId="0" borderId="122" xfId="2" applyNumberFormat="1" applyFont="1" applyFill="1" applyBorder="1" applyAlignment="1">
      <alignment horizontal="right"/>
    </xf>
    <xf numFmtId="168" fontId="47" fillId="0" borderId="167" xfId="2" applyNumberFormat="1" applyFont="1" applyFill="1" applyBorder="1" applyAlignment="1" applyProtection="1">
      <alignment horizontal="right"/>
      <protection locked="0"/>
    </xf>
    <xf numFmtId="168" fontId="47" fillId="0" borderId="164" xfId="2" applyNumberFormat="1" applyFont="1" applyFill="1" applyBorder="1" applyAlignment="1" applyProtection="1">
      <alignment horizontal="right"/>
      <protection locked="0"/>
    </xf>
    <xf numFmtId="168" fontId="49" fillId="0" borderId="168" xfId="2" applyNumberFormat="1" applyFont="1" applyFill="1" applyBorder="1" applyAlignment="1">
      <alignment horizontal="right"/>
    </xf>
    <xf numFmtId="168" fontId="49" fillId="0" borderId="166" xfId="2" applyNumberFormat="1" applyFont="1" applyFill="1" applyBorder="1" applyAlignment="1">
      <alignment horizontal="right"/>
    </xf>
    <xf numFmtId="167" fontId="47" fillId="0" borderId="169" xfId="2" applyFont="1" applyFill="1" applyBorder="1" applyAlignment="1">
      <alignment horizontal="right"/>
    </xf>
    <xf numFmtId="168" fontId="48" fillId="0" borderId="162" xfId="2" applyNumberFormat="1" applyFont="1" applyFill="1" applyBorder="1" applyAlignment="1">
      <alignment horizontal="right"/>
    </xf>
    <xf numFmtId="168" fontId="48" fillId="0" borderId="126" xfId="2" applyNumberFormat="1" applyFont="1" applyFill="1" applyBorder="1" applyAlignment="1">
      <alignment horizontal="right"/>
    </xf>
    <xf numFmtId="167" fontId="46" fillId="0" borderId="170" xfId="2" applyFont="1" applyFill="1" applyBorder="1" applyAlignment="1">
      <alignment horizontal="left" indent="1"/>
    </xf>
    <xf numFmtId="167" fontId="49" fillId="0" borderId="116" xfId="2" applyFont="1" applyFill="1" applyBorder="1" applyAlignment="1">
      <alignment horizontal="center"/>
    </xf>
    <xf numFmtId="168" fontId="49" fillId="0" borderId="116" xfId="2" applyNumberFormat="1" applyFont="1" applyFill="1" applyBorder="1" applyAlignment="1">
      <alignment horizontal="center"/>
    </xf>
    <xf numFmtId="168" fontId="48" fillId="0" borderId="171" xfId="2" applyNumberFormat="1" applyFont="1" applyFill="1" applyBorder="1" applyAlignment="1">
      <alignment horizontal="right"/>
    </xf>
    <xf numFmtId="168" fontId="48" fillId="0" borderId="116" xfId="2" applyNumberFormat="1" applyFont="1" applyFill="1" applyBorder="1" applyAlignment="1">
      <alignment horizontal="right"/>
    </xf>
    <xf numFmtId="168" fontId="48" fillId="0" borderId="172" xfId="2" applyNumberFormat="1" applyFont="1" applyFill="1" applyBorder="1" applyAlignment="1">
      <alignment horizontal="right"/>
    </xf>
    <xf numFmtId="168" fontId="49" fillId="0" borderId="172" xfId="2" applyNumberFormat="1" applyFont="1" applyFill="1" applyBorder="1" applyAlignment="1">
      <alignment horizontal="right"/>
    </xf>
    <xf numFmtId="167" fontId="50" fillId="0" borderId="172" xfId="2" applyFont="1" applyFill="1" applyBorder="1" applyAlignment="1">
      <alignment horizontal="right"/>
    </xf>
    <xf numFmtId="168" fontId="49" fillId="0" borderId="170" xfId="2" applyNumberFormat="1" applyFont="1" applyFill="1" applyBorder="1" applyAlignment="1">
      <alignment horizontal="right"/>
    </xf>
    <xf numFmtId="168" fontId="49" fillId="12" borderId="117" xfId="2" applyNumberFormat="1" applyFont="1" applyFill="1" applyBorder="1" applyAlignment="1">
      <alignment horizontal="right"/>
    </xf>
    <xf numFmtId="168" fontId="49" fillId="0" borderId="116" xfId="2" applyNumberFormat="1" applyFont="1" applyFill="1" applyBorder="1" applyAlignment="1">
      <alignment horizontal="right"/>
    </xf>
    <xf numFmtId="168" fontId="49" fillId="0" borderId="171" xfId="2" applyNumberFormat="1" applyFont="1" applyFill="1" applyBorder="1" applyAlignment="1">
      <alignment horizontal="right"/>
    </xf>
    <xf numFmtId="168" fontId="49" fillId="0" borderId="173" xfId="2" applyNumberFormat="1" applyFont="1" applyFill="1" applyBorder="1" applyAlignment="1">
      <alignment horizontal="right"/>
    </xf>
    <xf numFmtId="167" fontId="50" fillId="0" borderId="115" xfId="2" applyFont="1" applyFill="1" applyBorder="1" applyAlignment="1">
      <alignment horizontal="right"/>
    </xf>
    <xf numFmtId="167" fontId="50" fillId="0" borderId="116" xfId="2" applyFont="1" applyFill="1" applyBorder="1" applyAlignment="1">
      <alignment horizontal="right"/>
    </xf>
    <xf numFmtId="167" fontId="50" fillId="0" borderId="117" xfId="2" applyFont="1" applyFill="1" applyBorder="1" applyAlignment="1">
      <alignment horizontal="right"/>
    </xf>
    <xf numFmtId="168" fontId="47" fillId="0" borderId="149" xfId="2" applyNumberFormat="1" applyFont="1" applyFill="1" applyBorder="1" applyAlignment="1" applyProtection="1">
      <alignment horizontal="right"/>
      <protection locked="0"/>
    </xf>
    <xf numFmtId="170" fontId="47" fillId="0" borderId="148" xfId="2" applyNumberFormat="1" applyFont="1" applyFill="1" applyBorder="1" applyAlignment="1" applyProtection="1">
      <alignment horizontal="right"/>
      <protection locked="0"/>
    </xf>
    <xf numFmtId="168" fontId="47" fillId="0" borderId="156" xfId="2" applyNumberFormat="1" applyFont="1" applyFill="1" applyBorder="1" applyAlignment="1">
      <alignment horizontal="right"/>
    </xf>
    <xf numFmtId="168" fontId="47" fillId="0" borderId="114" xfId="2" applyNumberFormat="1" applyFont="1" applyFill="1" applyBorder="1" applyAlignment="1" applyProtection="1">
      <alignment horizontal="right"/>
      <protection locked="0"/>
    </xf>
    <xf numFmtId="170" fontId="47" fillId="0" borderId="156" xfId="2" applyNumberFormat="1" applyFont="1" applyFill="1" applyBorder="1" applyAlignment="1" applyProtection="1">
      <alignment horizontal="right"/>
      <protection locked="0"/>
    </xf>
    <xf numFmtId="167" fontId="46" fillId="0" borderId="165" xfId="2" applyFont="1" applyFill="1" applyBorder="1" applyAlignment="1">
      <alignment horizontal="left" indent="1"/>
    </xf>
    <xf numFmtId="168" fontId="47" fillId="0" borderId="161" xfId="2" applyNumberFormat="1" applyFont="1" applyFill="1" applyBorder="1" applyAlignment="1">
      <alignment horizontal="center"/>
    </xf>
    <xf numFmtId="168" fontId="47" fillId="0" borderId="168" xfId="2" applyNumberFormat="1" applyFont="1" applyFill="1" applyBorder="1" applyAlignment="1">
      <alignment horizontal="right"/>
    </xf>
    <xf numFmtId="168" fontId="47" fillId="0" borderId="164" xfId="2" applyNumberFormat="1" applyFont="1" applyFill="1" applyBorder="1" applyAlignment="1">
      <alignment horizontal="right"/>
    </xf>
    <xf numFmtId="168" fontId="48" fillId="0" borderId="161" xfId="2" applyNumberFormat="1" applyFont="1" applyFill="1" applyBorder="1" applyAlignment="1">
      <alignment horizontal="right"/>
    </xf>
    <xf numFmtId="168" fontId="48" fillId="0" borderId="164" xfId="2" applyNumberFormat="1" applyFont="1" applyFill="1" applyBorder="1" applyAlignment="1">
      <alignment horizontal="right"/>
    </xf>
    <xf numFmtId="168" fontId="49" fillId="0" borderId="169" xfId="2" applyNumberFormat="1" applyFont="1" applyFill="1" applyBorder="1" applyAlignment="1">
      <alignment horizontal="right"/>
    </xf>
    <xf numFmtId="168" fontId="47" fillId="0" borderId="168" xfId="2" applyNumberFormat="1" applyFont="1" applyFill="1" applyBorder="1" applyAlignment="1" applyProtection="1">
      <alignment horizontal="right"/>
      <protection locked="0"/>
    </xf>
    <xf numFmtId="168" fontId="47" fillId="0" borderId="0" xfId="2" applyNumberFormat="1" applyFont="1" applyFill="1" applyAlignment="1" applyProtection="1">
      <alignment horizontal="right"/>
      <protection locked="0"/>
    </xf>
    <xf numFmtId="170" fontId="47" fillId="0" borderId="161" xfId="2" applyNumberFormat="1" applyFont="1" applyFill="1" applyBorder="1" applyAlignment="1" applyProtection="1">
      <alignment horizontal="right"/>
      <protection locked="0"/>
    </xf>
    <xf numFmtId="168" fontId="49" fillId="0" borderId="174" xfId="2" applyNumberFormat="1" applyFont="1" applyFill="1" applyBorder="1" applyAlignment="1">
      <alignment horizontal="right"/>
    </xf>
    <xf numFmtId="167" fontId="46" fillId="0" borderId="119" xfId="2" applyFont="1" applyFill="1" applyBorder="1" applyAlignment="1">
      <alignment horizontal="left" indent="1"/>
    </xf>
    <xf numFmtId="167" fontId="47" fillId="0" borderId="128" xfId="2" applyFont="1" applyFill="1" applyBorder="1" applyAlignment="1">
      <alignment horizontal="center"/>
    </xf>
    <xf numFmtId="168" fontId="48" fillId="0" borderId="128" xfId="2" applyNumberFormat="1" applyFont="1" applyFill="1" applyBorder="1" applyAlignment="1">
      <alignment horizontal="center"/>
    </xf>
    <xf numFmtId="168" fontId="47" fillId="0" borderId="136" xfId="2" applyNumberFormat="1" applyFont="1" applyFill="1" applyBorder="1" applyAlignment="1">
      <alignment horizontal="right"/>
    </xf>
    <xf numFmtId="168" fontId="47" fillId="0" borderId="128" xfId="2" applyNumberFormat="1" applyFont="1" applyFill="1" applyBorder="1" applyAlignment="1">
      <alignment horizontal="right"/>
    </xf>
    <xf numFmtId="168" fontId="47" fillId="0" borderId="131" xfId="2" applyNumberFormat="1" applyFont="1" applyFill="1" applyBorder="1" applyAlignment="1">
      <alignment horizontal="right"/>
    </xf>
    <xf numFmtId="168" fontId="48" fillId="0" borderId="128" xfId="2" applyNumberFormat="1" applyFont="1" applyFill="1" applyBorder="1" applyAlignment="1">
      <alignment horizontal="right"/>
    </xf>
    <xf numFmtId="168" fontId="48" fillId="0" borderId="131" xfId="2" applyNumberFormat="1" applyFont="1" applyFill="1" applyBorder="1" applyAlignment="1">
      <alignment horizontal="right"/>
    </xf>
    <xf numFmtId="168" fontId="49" fillId="0" borderId="131" xfId="2" applyNumberFormat="1" applyFont="1" applyFill="1" applyBorder="1" applyAlignment="1">
      <alignment horizontal="right"/>
    </xf>
    <xf numFmtId="166" fontId="48" fillId="0" borderId="131" xfId="2" applyNumberFormat="1" applyFont="1" applyFill="1" applyBorder="1" applyAlignment="1">
      <alignment horizontal="right"/>
    </xf>
    <xf numFmtId="168" fontId="48" fillId="0" borderId="132" xfId="2" applyNumberFormat="1" applyFont="1" applyFill="1" applyBorder="1" applyAlignment="1" applyProtection="1">
      <alignment horizontal="right"/>
      <protection locked="0"/>
    </xf>
    <xf numFmtId="168" fontId="48" fillId="12" borderId="133" xfId="2" applyNumberFormat="1" applyFont="1" applyFill="1" applyBorder="1" applyAlignment="1" applyProtection="1">
      <alignment horizontal="right"/>
      <protection locked="0"/>
    </xf>
    <xf numFmtId="168" fontId="48" fillId="0" borderId="119" xfId="2" applyNumberFormat="1" applyFont="1" applyFill="1" applyBorder="1" applyAlignment="1" applyProtection="1">
      <alignment horizontal="right"/>
      <protection locked="0"/>
    </xf>
    <xf numFmtId="168" fontId="47" fillId="0" borderId="175" xfId="2" applyNumberFormat="1" applyFont="1" applyFill="1" applyBorder="1" applyAlignment="1" applyProtection="1">
      <alignment horizontal="right"/>
      <protection locked="0"/>
    </xf>
    <xf numFmtId="168" fontId="47" fillId="0" borderId="128" xfId="2" applyNumberFormat="1" applyFont="1" applyFill="1" applyBorder="1" applyAlignment="1" applyProtection="1">
      <alignment horizontal="right"/>
      <protection locked="0"/>
    </xf>
    <xf numFmtId="170" fontId="47" fillId="0" borderId="136" xfId="2" applyNumberFormat="1" applyFont="1" applyFill="1" applyBorder="1" applyAlignment="1" applyProtection="1">
      <alignment horizontal="right"/>
      <protection locked="0"/>
    </xf>
    <xf numFmtId="168" fontId="49" fillId="0" borderId="136" xfId="2" applyNumberFormat="1" applyFont="1" applyFill="1" applyBorder="1" applyAlignment="1">
      <alignment horizontal="right"/>
    </xf>
    <xf numFmtId="166" fontId="49" fillId="0" borderId="137" xfId="2" applyNumberFormat="1" applyFont="1" applyFill="1" applyBorder="1" applyAlignment="1">
      <alignment horizontal="right"/>
    </xf>
    <xf numFmtId="167" fontId="47" fillId="0" borderId="119" xfId="2" applyFont="1" applyFill="1" applyBorder="1" applyAlignment="1">
      <alignment horizontal="right"/>
    </xf>
    <xf numFmtId="166" fontId="48" fillId="0" borderId="136" xfId="2" applyNumberFormat="1" applyFont="1" applyFill="1" applyBorder="1" applyAlignment="1">
      <alignment horizontal="right"/>
    </xf>
    <xf numFmtId="166" fontId="48" fillId="0" borderId="133" xfId="2" applyNumberFormat="1" applyFont="1" applyFill="1" applyBorder="1" applyAlignment="1">
      <alignment horizontal="right"/>
    </xf>
    <xf numFmtId="168" fontId="48" fillId="0" borderId="156" xfId="2" applyNumberFormat="1" applyFont="1" applyFill="1" applyBorder="1" applyAlignment="1">
      <alignment horizontal="center"/>
    </xf>
    <xf numFmtId="166" fontId="48" fillId="0" borderId="157" xfId="2" applyNumberFormat="1" applyFont="1" applyFill="1" applyBorder="1" applyAlignment="1">
      <alignment horizontal="right"/>
    </xf>
    <xf numFmtId="168" fontId="48" fillId="0" borderId="155" xfId="2" applyNumberFormat="1" applyFont="1" applyFill="1" applyBorder="1" applyAlignment="1" applyProtection="1">
      <alignment horizontal="right"/>
      <protection locked="0"/>
    </xf>
    <xf numFmtId="166" fontId="48" fillId="12" borderId="158" xfId="2" applyNumberFormat="1" applyFont="1" applyFill="1" applyBorder="1" applyAlignment="1" applyProtection="1">
      <alignment horizontal="right"/>
      <protection locked="0"/>
    </xf>
    <xf numFmtId="168" fontId="48" fillId="0" borderId="159" xfId="2" applyNumberFormat="1" applyFont="1" applyFill="1" applyBorder="1" applyAlignment="1" applyProtection="1">
      <alignment horizontal="right"/>
      <protection locked="0"/>
    </xf>
    <xf numFmtId="168" fontId="47" fillId="0" borderId="156" xfId="2" applyNumberFormat="1" applyFont="1" applyFill="1" applyBorder="1" applyAlignment="1" applyProtection="1">
      <alignment horizontal="right"/>
      <protection locked="0"/>
    </xf>
    <xf numFmtId="170" fontId="47" fillId="0" borderId="114" xfId="2" applyNumberFormat="1" applyFont="1" applyFill="1" applyBorder="1" applyAlignment="1" applyProtection="1">
      <alignment horizontal="right"/>
      <protection locked="0"/>
    </xf>
    <xf numFmtId="166" fontId="49" fillId="0" borderId="160" xfId="2" applyNumberFormat="1" applyFont="1" applyFill="1" applyBorder="1" applyAlignment="1">
      <alignment horizontal="right"/>
    </xf>
    <xf numFmtId="166" fontId="48" fillId="0" borderId="114" xfId="2" applyNumberFormat="1" applyFont="1" applyFill="1" applyBorder="1" applyAlignment="1">
      <alignment horizontal="right"/>
    </xf>
    <xf numFmtId="166" fontId="48" fillId="0" borderId="158" xfId="2" applyNumberFormat="1" applyFont="1" applyFill="1" applyBorder="1" applyAlignment="1">
      <alignment horizontal="right"/>
    </xf>
    <xf numFmtId="167" fontId="47" fillId="0" borderId="139" xfId="2" applyFont="1" applyFill="1" applyBorder="1" applyAlignment="1">
      <alignment horizontal="center"/>
    </xf>
    <xf numFmtId="168" fontId="48" fillId="0" borderId="139" xfId="2" applyNumberFormat="1" applyFont="1" applyFill="1" applyBorder="1" applyAlignment="1">
      <alignment horizontal="center"/>
    </xf>
    <xf numFmtId="168" fontId="47" fillId="0" borderId="176" xfId="2" applyNumberFormat="1" applyFont="1" applyFill="1" applyBorder="1" applyAlignment="1">
      <alignment horizontal="right"/>
    </xf>
    <xf numFmtId="168" fontId="47" fillId="0" borderId="145" xfId="2" applyNumberFormat="1" applyFont="1" applyFill="1" applyBorder="1" applyAlignment="1">
      <alignment horizontal="right"/>
    </xf>
    <xf numFmtId="168" fontId="47" fillId="0" borderId="177" xfId="2" applyNumberFormat="1" applyFont="1" applyFill="1" applyBorder="1" applyAlignment="1">
      <alignment horizontal="right"/>
    </xf>
    <xf numFmtId="168" fontId="49" fillId="0" borderId="141" xfId="2" applyNumberFormat="1" applyFont="1" applyFill="1" applyBorder="1" applyAlignment="1">
      <alignment horizontal="right"/>
    </xf>
    <xf numFmtId="166" fontId="48" fillId="0" borderId="141" xfId="2" applyNumberFormat="1" applyFont="1" applyFill="1" applyBorder="1" applyAlignment="1">
      <alignment horizontal="right"/>
    </xf>
    <xf numFmtId="168" fontId="48" fillId="0" borderId="138" xfId="2" applyNumberFormat="1" applyFont="1" applyFill="1" applyBorder="1" applyAlignment="1" applyProtection="1">
      <alignment horizontal="right"/>
      <protection locked="0"/>
    </xf>
    <xf numFmtId="168" fontId="48" fillId="12" borderId="142" xfId="2" applyNumberFormat="1" applyFont="1" applyFill="1" applyBorder="1" applyAlignment="1" applyProtection="1">
      <alignment horizontal="right"/>
      <protection locked="0"/>
    </xf>
    <xf numFmtId="168" fontId="48" fillId="0" borderId="178" xfId="2" applyNumberFormat="1" applyFont="1" applyFill="1" applyBorder="1" applyAlignment="1" applyProtection="1">
      <alignment horizontal="right"/>
      <protection locked="0"/>
    </xf>
    <xf numFmtId="168" fontId="47" fillId="0" borderId="179" xfId="2" applyNumberFormat="1" applyFont="1" applyFill="1" applyBorder="1" applyAlignment="1" applyProtection="1">
      <alignment horizontal="right"/>
      <protection locked="0"/>
    </xf>
    <xf numFmtId="168" fontId="47" fillId="0" borderId="139" xfId="2" applyNumberFormat="1" applyFont="1" applyFill="1" applyBorder="1" applyAlignment="1" applyProtection="1">
      <alignment horizontal="right"/>
      <protection locked="0"/>
    </xf>
    <xf numFmtId="170" fontId="47" fillId="0" borderId="140" xfId="2" applyNumberFormat="1" applyFont="1" applyFill="1" applyBorder="1" applyAlignment="1" applyProtection="1">
      <alignment horizontal="right"/>
      <protection locked="0"/>
    </xf>
    <xf numFmtId="168" fontId="49" fillId="0" borderId="140" xfId="2" applyNumberFormat="1" applyFont="1" applyFill="1" applyBorder="1" applyAlignment="1">
      <alignment horizontal="right"/>
    </xf>
    <xf numFmtId="166" fontId="49" fillId="0" borderId="146" xfId="2" applyNumberFormat="1" applyFont="1" applyFill="1" applyBorder="1" applyAlignment="1">
      <alignment horizontal="right"/>
    </xf>
    <xf numFmtId="167" fontId="47" fillId="0" borderId="143" xfId="2" applyFont="1" applyFill="1" applyBorder="1" applyAlignment="1">
      <alignment horizontal="right"/>
    </xf>
    <xf numFmtId="166" fontId="48" fillId="0" borderId="140" xfId="2" applyNumberFormat="1" applyFont="1" applyFill="1" applyBorder="1" applyAlignment="1">
      <alignment horizontal="right"/>
    </xf>
    <xf numFmtId="166" fontId="48" fillId="0" borderId="142" xfId="2" applyNumberFormat="1" applyFont="1" applyFill="1" applyBorder="1" applyAlignment="1">
      <alignment horizontal="right"/>
    </xf>
    <xf numFmtId="168" fontId="48" fillId="0" borderId="148" xfId="2" applyNumberFormat="1" applyFont="1" applyFill="1" applyBorder="1" applyAlignment="1">
      <alignment horizontal="center"/>
    </xf>
    <xf numFmtId="168" fontId="48" fillId="0" borderId="147" xfId="2" applyNumberFormat="1" applyFont="1" applyFill="1" applyBorder="1" applyAlignment="1" applyProtection="1">
      <alignment horizontal="right"/>
      <protection locked="0"/>
    </xf>
    <xf numFmtId="166" fontId="48" fillId="12" borderId="151" xfId="2" applyNumberFormat="1" applyFont="1" applyFill="1" applyBorder="1" applyAlignment="1" applyProtection="1">
      <alignment horizontal="right"/>
      <protection locked="0"/>
    </xf>
    <xf numFmtId="168" fontId="48" fillId="0" borderId="152" xfId="2" applyNumberFormat="1" applyFont="1" applyFill="1" applyBorder="1" applyAlignment="1" applyProtection="1">
      <alignment horizontal="right"/>
      <protection locked="0"/>
    </xf>
    <xf numFmtId="168" fontId="47" fillId="0" borderId="148" xfId="2" applyNumberFormat="1" applyFont="1" applyFill="1" applyBorder="1" applyAlignment="1" applyProtection="1">
      <alignment horizontal="right"/>
      <protection locked="0"/>
    </xf>
    <xf numFmtId="170" fontId="47" fillId="0" borderId="149" xfId="2" applyNumberFormat="1" applyFont="1" applyFill="1" applyBorder="1" applyAlignment="1" applyProtection="1">
      <alignment horizontal="right"/>
      <protection locked="0"/>
    </xf>
    <xf numFmtId="166" fontId="49" fillId="0" borderId="154" xfId="2" applyNumberFormat="1" applyFont="1" applyFill="1" applyBorder="1" applyAlignment="1">
      <alignment horizontal="right"/>
    </xf>
    <xf numFmtId="166" fontId="48" fillId="0" borderId="149" xfId="2" applyNumberFormat="1" applyFont="1" applyFill="1" applyBorder="1" applyAlignment="1">
      <alignment horizontal="right"/>
    </xf>
    <xf numFmtId="166" fontId="48" fillId="0" borderId="151" xfId="2" applyNumberFormat="1" applyFont="1" applyFill="1" applyBorder="1" applyAlignment="1">
      <alignment horizontal="right"/>
    </xf>
    <xf numFmtId="167" fontId="48" fillId="0" borderId="156" xfId="2" applyFont="1" applyFill="1" applyBorder="1" applyAlignment="1">
      <alignment horizontal="center"/>
    </xf>
    <xf numFmtId="168" fontId="48" fillId="0" borderId="161" xfId="2" applyNumberFormat="1" applyFont="1" applyFill="1" applyBorder="1" applyAlignment="1">
      <alignment horizontal="center"/>
    </xf>
    <xf numFmtId="168" fontId="48" fillId="0" borderId="165" xfId="2" applyNumberFormat="1" applyFont="1" applyFill="1" applyBorder="1" applyAlignment="1" applyProtection="1">
      <alignment horizontal="right"/>
      <protection locked="0"/>
    </xf>
    <xf numFmtId="166" fontId="48" fillId="12" borderId="166" xfId="2" applyNumberFormat="1" applyFont="1" applyFill="1" applyBorder="1" applyAlignment="1" applyProtection="1">
      <alignment horizontal="right"/>
      <protection locked="0"/>
    </xf>
    <xf numFmtId="168" fontId="48" fillId="0" borderId="122" xfId="2" applyNumberFormat="1" applyFont="1" applyFill="1" applyBorder="1" applyAlignment="1" applyProtection="1">
      <alignment horizontal="right"/>
      <protection locked="0"/>
    </xf>
    <xf numFmtId="170" fontId="47" fillId="0" borderId="168" xfId="2" applyNumberFormat="1" applyFont="1" applyFill="1" applyBorder="1" applyAlignment="1" applyProtection="1">
      <alignment horizontal="right"/>
      <protection locked="0"/>
    </xf>
    <xf numFmtId="166" fontId="49" fillId="0" borderId="174" xfId="2" applyNumberFormat="1" applyFont="1" applyFill="1" applyBorder="1" applyAlignment="1">
      <alignment horizontal="right"/>
    </xf>
    <xf numFmtId="166" fontId="48" fillId="0" borderId="168" xfId="2" applyNumberFormat="1" applyFont="1" applyFill="1" applyBorder="1" applyAlignment="1">
      <alignment horizontal="right"/>
    </xf>
    <xf numFmtId="166" fontId="48" fillId="0" borderId="166" xfId="2" applyNumberFormat="1" applyFont="1" applyFill="1" applyBorder="1" applyAlignment="1">
      <alignment horizontal="right"/>
    </xf>
    <xf numFmtId="166" fontId="49" fillId="12" borderId="117" xfId="2" applyNumberFormat="1" applyFont="1" applyFill="1" applyBorder="1" applyAlignment="1">
      <alignment horizontal="right"/>
    </xf>
    <xf numFmtId="166" fontId="49" fillId="0" borderId="170" xfId="2" applyNumberFormat="1" applyFont="1" applyFill="1" applyBorder="1" applyAlignment="1">
      <alignment horizontal="right"/>
    </xf>
    <xf numFmtId="168" fontId="49" fillId="0" borderId="180" xfId="2" applyNumberFormat="1" applyFont="1" applyFill="1" applyBorder="1" applyAlignment="1">
      <alignment horizontal="right"/>
    </xf>
    <xf numFmtId="166" fontId="49" fillId="0" borderId="173" xfId="2" applyNumberFormat="1" applyFont="1" applyFill="1" applyBorder="1" applyAlignment="1">
      <alignment horizontal="right"/>
    </xf>
    <xf numFmtId="166" fontId="49" fillId="0" borderId="115" xfId="2" applyNumberFormat="1" applyFont="1" applyFill="1" applyBorder="1" applyAlignment="1">
      <alignment horizontal="right"/>
    </xf>
    <xf numFmtId="166" fontId="49" fillId="0" borderId="116" xfId="2" applyNumberFormat="1" applyFont="1" applyFill="1" applyBorder="1" applyAlignment="1">
      <alignment horizontal="right"/>
    </xf>
    <xf numFmtId="166" fontId="49" fillId="0" borderId="117" xfId="2" applyNumberFormat="1" applyFont="1" applyFill="1" applyBorder="1" applyAlignment="1">
      <alignment horizontal="right"/>
    </xf>
    <xf numFmtId="167" fontId="46" fillId="0" borderId="132" xfId="2" applyFont="1" applyFill="1" applyBorder="1" applyAlignment="1">
      <alignment horizontal="left" indent="1"/>
    </xf>
    <xf numFmtId="166" fontId="48" fillId="12" borderId="133" xfId="2" applyNumberFormat="1" applyFont="1" applyFill="1" applyBorder="1" applyAlignment="1" applyProtection="1">
      <alignment horizontal="right"/>
      <protection locked="0"/>
    </xf>
    <xf numFmtId="168" fontId="47" fillId="0" borderId="131" xfId="2" applyNumberFormat="1" applyFont="1" applyFill="1" applyBorder="1" applyAlignment="1" applyProtection="1">
      <alignment horizontal="right"/>
      <protection locked="0"/>
    </xf>
    <xf numFmtId="168" fontId="48" fillId="0" borderId="124" xfId="2" applyNumberFormat="1" applyFont="1" applyFill="1" applyBorder="1" applyAlignment="1" applyProtection="1">
      <alignment horizontal="right"/>
      <protection locked="0"/>
    </xf>
    <xf numFmtId="168" fontId="47" fillId="0" borderId="161" xfId="2" applyNumberFormat="1" applyFont="1" applyFill="1" applyBorder="1" applyAlignment="1" applyProtection="1">
      <alignment horizontal="right"/>
      <protection locked="0"/>
    </xf>
    <xf numFmtId="167" fontId="47" fillId="0" borderId="181" xfId="2" applyFont="1" applyFill="1" applyBorder="1" applyAlignment="1">
      <alignment horizontal="right"/>
    </xf>
    <xf numFmtId="166" fontId="49" fillId="0" borderId="171" xfId="2" applyNumberFormat="1" applyFont="1" applyFill="1" applyBorder="1" applyAlignment="1">
      <alignment horizontal="right"/>
    </xf>
    <xf numFmtId="167" fontId="47" fillId="0" borderId="125" xfId="2" applyFont="1" applyFill="1" applyBorder="1" applyAlignment="1"/>
    <xf numFmtId="168" fontId="49" fillId="0" borderId="125" xfId="2" applyNumberFormat="1" applyFont="1" applyFill="1" applyBorder="1" applyAlignment="1">
      <alignment horizontal="center"/>
    </xf>
    <xf numFmtId="168" fontId="49" fillId="0" borderId="162" xfId="2" applyNumberFormat="1" applyFont="1" applyFill="1" applyBorder="1" applyAlignment="1">
      <alignment horizontal="right"/>
    </xf>
    <xf numFmtId="168" fontId="49" fillId="0" borderId="0" xfId="2" applyNumberFormat="1" applyFont="1" applyFill="1" applyAlignment="1">
      <alignment horizontal="right"/>
    </xf>
    <xf numFmtId="168" fontId="49" fillId="0" borderId="163" xfId="2" applyNumberFormat="1" applyFont="1" applyFill="1" applyBorder="1" applyAlignment="1">
      <alignment horizontal="right"/>
    </xf>
    <xf numFmtId="168" fontId="49" fillId="0" borderId="124" xfId="2" applyNumberFormat="1" applyFont="1" applyFill="1" applyBorder="1" applyAlignment="1" applyProtection="1">
      <alignment horizontal="right"/>
      <protection locked="0"/>
    </xf>
    <xf numFmtId="168" fontId="47" fillId="12" borderId="126" xfId="2" applyNumberFormat="1" applyFont="1" applyFill="1" applyBorder="1" applyAlignment="1"/>
    <xf numFmtId="166" fontId="49" fillId="0" borderId="124" xfId="2" applyNumberFormat="1" applyFont="1" applyFill="1" applyBorder="1" applyAlignment="1" applyProtection="1">
      <alignment horizontal="right"/>
      <protection locked="0"/>
    </xf>
    <xf numFmtId="168" fontId="47" fillId="0" borderId="163" xfId="2" applyNumberFormat="1" applyFont="1" applyFill="1" applyBorder="1" applyAlignment="1" applyProtection="1">
      <alignment horizontal="right"/>
      <protection locked="0"/>
    </xf>
    <xf numFmtId="168" fontId="47" fillId="0" borderId="125" xfId="2" applyNumberFormat="1" applyFont="1" applyFill="1" applyBorder="1" applyAlignment="1" applyProtection="1">
      <alignment horizontal="right"/>
      <protection locked="0"/>
    </xf>
    <xf numFmtId="166" fontId="49" fillId="0" borderId="126" xfId="2" applyNumberFormat="1" applyFont="1" applyFill="1" applyBorder="1" applyAlignment="1">
      <alignment horizontal="right"/>
    </xf>
    <xf numFmtId="167" fontId="47" fillId="0" borderId="122" xfId="2" applyFont="1" applyFill="1" applyBorder="1" applyAlignment="1">
      <alignment horizontal="right"/>
    </xf>
    <xf numFmtId="166" fontId="49" fillId="0" borderId="162" xfId="2" applyNumberFormat="1" applyFont="1" applyFill="1" applyBorder="1" applyAlignment="1">
      <alignment horizontal="right"/>
    </xf>
    <xf numFmtId="167" fontId="49" fillId="0" borderId="128" xfId="2" applyFont="1" applyFill="1" applyBorder="1" applyAlignment="1">
      <alignment horizontal="center"/>
    </xf>
    <xf numFmtId="168" fontId="49" fillId="0" borderId="128" xfId="2" applyNumberFormat="1" applyFont="1" applyFill="1" applyBorder="1" applyAlignment="1">
      <alignment horizontal="center"/>
    </xf>
    <xf numFmtId="168" fontId="49" fillId="0" borderId="128" xfId="2" applyNumberFormat="1" applyFont="1" applyFill="1" applyBorder="1" applyAlignment="1">
      <alignment horizontal="right"/>
    </xf>
    <xf numFmtId="168" fontId="49" fillId="0" borderId="130" xfId="2" applyNumberFormat="1" applyFont="1" applyFill="1" applyBorder="1" applyAlignment="1">
      <alignment horizontal="right"/>
    </xf>
    <xf numFmtId="166" fontId="49" fillId="12" borderId="133" xfId="2" applyNumberFormat="1" applyFont="1" applyFill="1" applyBorder="1" applyAlignment="1">
      <alignment horizontal="right"/>
    </xf>
    <xf numFmtId="166" fontId="49" fillId="0" borderId="132" xfId="2" applyNumberFormat="1" applyFont="1" applyFill="1" applyBorder="1" applyAlignment="1">
      <alignment horizontal="right"/>
    </xf>
    <xf numFmtId="166" fontId="49" fillId="0" borderId="128" xfId="2" applyNumberFormat="1" applyFont="1" applyFill="1" applyBorder="1" applyAlignment="1">
      <alignment horizontal="right"/>
    </xf>
    <xf numFmtId="166" fontId="49" fillId="0" borderId="131" xfId="2" applyNumberFormat="1" applyFont="1" applyFill="1" applyBorder="1" applyAlignment="1">
      <alignment horizontal="right"/>
    </xf>
    <xf numFmtId="167" fontId="47" fillId="0" borderId="135" xfId="2" applyFont="1" applyFill="1" applyBorder="1" applyAlignment="1">
      <alignment horizontal="right"/>
    </xf>
    <xf numFmtId="166" fontId="49" fillId="0" borderId="119" xfId="2" applyNumberFormat="1" applyFont="1" applyFill="1" applyBorder="1" applyAlignment="1">
      <alignment horizontal="right"/>
    </xf>
    <xf numFmtId="166" fontId="49" fillId="0" borderId="136" xfId="2" applyNumberFormat="1" applyFont="1" applyFill="1" applyBorder="1" applyAlignment="1">
      <alignment horizontal="right"/>
    </xf>
    <xf numFmtId="166" fontId="49" fillId="0" borderId="133" xfId="2" applyNumberFormat="1" applyFont="1" applyFill="1" applyBorder="1" applyAlignment="1">
      <alignment horizontal="right"/>
    </xf>
    <xf numFmtId="167" fontId="49" fillId="0" borderId="156" xfId="2" applyFont="1" applyFill="1" applyBorder="1" applyAlignment="1">
      <alignment horizontal="center"/>
    </xf>
    <xf numFmtId="168" fontId="49" fillId="0" borderId="156" xfId="2" applyNumberFormat="1" applyFont="1" applyFill="1" applyBorder="1" applyAlignment="1">
      <alignment horizontal="center"/>
    </xf>
    <xf numFmtId="168" fontId="49" fillId="0" borderId="156" xfId="2" applyNumberFormat="1" applyFont="1" applyFill="1" applyBorder="1" applyAlignment="1">
      <alignment horizontal="right"/>
    </xf>
    <xf numFmtId="166" fontId="49" fillId="12" borderId="158" xfId="2" applyNumberFormat="1" applyFont="1" applyFill="1" applyBorder="1" applyAlignment="1">
      <alignment horizontal="right"/>
    </xf>
    <xf numFmtId="166" fontId="49" fillId="0" borderId="155" xfId="2" applyNumberFormat="1" applyFont="1" applyFill="1" applyBorder="1" applyAlignment="1">
      <alignment horizontal="right"/>
    </xf>
    <xf numFmtId="166" fontId="49" fillId="0" borderId="156" xfId="2" applyNumberFormat="1" applyFont="1" applyFill="1" applyBorder="1" applyAlignment="1">
      <alignment horizontal="right"/>
    </xf>
    <xf numFmtId="166" fontId="49" fillId="0" borderId="157" xfId="2" applyNumberFormat="1" applyFont="1" applyFill="1" applyBorder="1" applyAlignment="1">
      <alignment horizontal="right"/>
    </xf>
    <xf numFmtId="166" fontId="49" fillId="0" borderId="159" xfId="2" applyNumberFormat="1" applyFont="1" applyFill="1" applyBorder="1" applyAlignment="1">
      <alignment horizontal="right"/>
    </xf>
    <xf numFmtId="166" fontId="49" fillId="0" borderId="114" xfId="2" applyNumberFormat="1" applyFont="1" applyFill="1" applyBorder="1" applyAlignment="1">
      <alignment horizontal="right"/>
    </xf>
    <xf numFmtId="166" fontId="49" fillId="0" borderId="158" xfId="2" applyNumberFormat="1" applyFont="1" applyFill="1" applyBorder="1" applyAlignment="1">
      <alignment horizontal="right"/>
    </xf>
    <xf numFmtId="167" fontId="46" fillId="0" borderId="182" xfId="2" applyFont="1" applyFill="1" applyBorder="1" applyAlignment="1">
      <alignment horizontal="left" indent="1"/>
    </xf>
    <xf numFmtId="167" fontId="49" fillId="0" borderId="145" xfId="2" applyFont="1" applyFill="1" applyBorder="1" applyAlignment="1">
      <alignment horizontal="center"/>
    </xf>
    <xf numFmtId="168" fontId="49" fillId="0" borderId="145" xfId="2" applyNumberFormat="1" applyFont="1" applyFill="1" applyBorder="1" applyAlignment="1">
      <alignment horizontal="center"/>
    </xf>
    <xf numFmtId="168" fontId="49" fillId="0" borderId="139" xfId="2" applyNumberFormat="1" applyFont="1" applyFill="1" applyBorder="1" applyAlignment="1">
      <alignment horizontal="right"/>
    </xf>
    <xf numFmtId="168" fontId="49" fillId="0" borderId="177" xfId="2" applyNumberFormat="1" applyFont="1" applyFill="1" applyBorder="1" applyAlignment="1">
      <alignment horizontal="right"/>
    </xf>
    <xf numFmtId="166" fontId="49" fillId="12" borderId="142" xfId="2" applyNumberFormat="1" applyFont="1" applyFill="1" applyBorder="1" applyAlignment="1">
      <alignment horizontal="right"/>
    </xf>
    <xf numFmtId="166" fontId="49" fillId="0" borderId="138" xfId="2" applyNumberFormat="1" applyFont="1" applyFill="1" applyBorder="1" applyAlignment="1">
      <alignment horizontal="right"/>
    </xf>
    <xf numFmtId="166" fontId="49" fillId="0" borderId="139" xfId="2" applyNumberFormat="1" applyFont="1" applyFill="1" applyBorder="1" applyAlignment="1">
      <alignment horizontal="right"/>
    </xf>
    <xf numFmtId="166" fontId="49" fillId="0" borderId="141" xfId="2" applyNumberFormat="1" applyFont="1" applyFill="1" applyBorder="1" applyAlignment="1">
      <alignment horizontal="right"/>
    </xf>
    <xf numFmtId="167" fontId="47" fillId="0" borderId="179" xfId="2" applyFont="1" applyFill="1" applyBorder="1" applyAlignment="1">
      <alignment horizontal="right"/>
    </xf>
    <xf numFmtId="166" fontId="49" fillId="0" borderId="143" xfId="2" applyNumberFormat="1" applyFont="1" applyFill="1" applyBorder="1" applyAlignment="1">
      <alignment horizontal="right"/>
    </xf>
    <xf numFmtId="166" fontId="49" fillId="0" borderId="140" xfId="2" applyNumberFormat="1" applyFont="1" applyFill="1" applyBorder="1" applyAlignment="1">
      <alignment horizontal="right"/>
    </xf>
    <xf numFmtId="166" fontId="49" fillId="0" borderId="142" xfId="2" applyNumberFormat="1" applyFont="1" applyFill="1" applyBorder="1" applyAlignment="1">
      <alignment horizontal="right"/>
    </xf>
    <xf numFmtId="167" fontId="51" fillId="0" borderId="0" xfId="2" applyFont="1" applyFill="1" applyAlignment="1">
      <alignment horizontal="left" indent="1"/>
    </xf>
    <xf numFmtId="167" fontId="52" fillId="0" borderId="0" xfId="2" applyFont="1" applyFill="1" applyAlignment="1">
      <alignment horizontal="left" indent="1"/>
    </xf>
    <xf numFmtId="167" fontId="53" fillId="0" borderId="0" xfId="2" applyFont="1" applyFill="1" applyAlignment="1">
      <alignment horizontal="left" indent="1"/>
    </xf>
    <xf numFmtId="167" fontId="54" fillId="0" borderId="0" xfId="2" applyFont="1" applyFill="1" applyAlignment="1">
      <alignment horizontal="left" indent="1"/>
    </xf>
    <xf numFmtId="167" fontId="39" fillId="0" borderId="0" xfId="2" applyFont="1" applyFill="1" applyAlignment="1">
      <alignment horizontal="left" indent="1"/>
    </xf>
    <xf numFmtId="0" fontId="35" fillId="0" borderId="0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left" inden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3" fontId="4" fillId="0" borderId="0" xfId="0" applyNumberFormat="1" applyFont="1" applyFill="1"/>
    <xf numFmtId="166" fontId="0" fillId="0" borderId="0" xfId="0" applyNumberFormat="1" applyFill="1"/>
    <xf numFmtId="0" fontId="4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7" fillId="0" borderId="0" xfId="0" applyFont="1" applyFill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55" fillId="0" borderId="0" xfId="0" applyFont="1" applyFill="1" applyBorder="1" applyAlignment="1">
      <alignment horizontal="left" indent="1"/>
    </xf>
    <xf numFmtId="0" fontId="8" fillId="0" borderId="54" xfId="0" applyFont="1" applyFill="1" applyBorder="1"/>
    <xf numFmtId="0" fontId="8" fillId="0" borderId="55" xfId="0" applyFont="1" applyFill="1" applyBorder="1"/>
    <xf numFmtId="3" fontId="8" fillId="0" borderId="55" xfId="0" applyNumberFormat="1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/>
    <xf numFmtId="0" fontId="12" fillId="0" borderId="98" xfId="0" applyFont="1" applyFill="1" applyBorder="1" applyAlignment="1">
      <alignment horizontal="left" vertical="center" indent="1"/>
    </xf>
    <xf numFmtId="0" fontId="56" fillId="0" borderId="98" xfId="0" applyFont="1" applyFill="1" applyBorder="1" applyAlignment="1">
      <alignment horizontal="center" vertical="center"/>
    </xf>
    <xf numFmtId="0" fontId="56" fillId="0" borderId="183" xfId="0" applyFont="1" applyFill="1" applyBorder="1" applyAlignment="1">
      <alignment horizontal="center" vertical="center"/>
    </xf>
    <xf numFmtId="0" fontId="56" fillId="0" borderId="58" xfId="0" applyFont="1" applyFill="1" applyBorder="1"/>
    <xf numFmtId="0" fontId="56" fillId="0" borderId="57" xfId="0" applyFont="1" applyFill="1" applyBorder="1"/>
    <xf numFmtId="3" fontId="56" fillId="0" borderId="98" xfId="0" applyNumberFormat="1" applyFont="1" applyFill="1" applyBorder="1" applyAlignment="1">
      <alignment horizontal="center" vertical="center"/>
    </xf>
    <xf numFmtId="3" fontId="4" fillId="0" borderId="98" xfId="0" applyNumberFormat="1" applyFont="1" applyFill="1" applyBorder="1" applyAlignment="1">
      <alignment horizontal="center"/>
    </xf>
    <xf numFmtId="3" fontId="4" fillId="0" borderId="57" xfId="0" applyNumberFormat="1" applyFont="1" applyFill="1" applyBorder="1" applyAlignment="1">
      <alignment horizontal="center"/>
    </xf>
    <xf numFmtId="166" fontId="4" fillId="0" borderId="58" xfId="0" applyNumberFormat="1" applyFont="1" applyFill="1" applyBorder="1" applyAlignment="1">
      <alignment horizontal="center"/>
    </xf>
    <xf numFmtId="3" fontId="56" fillId="0" borderId="98" xfId="0" applyNumberFormat="1" applyFont="1" applyFill="1" applyBorder="1" applyAlignment="1">
      <alignment horizontal="center"/>
    </xf>
    <xf numFmtId="0" fontId="56" fillId="0" borderId="99" xfId="0" applyFont="1" applyFill="1" applyBorder="1" applyAlignment="1">
      <alignment horizontal="center" vertical="center"/>
    </xf>
    <xf numFmtId="0" fontId="56" fillId="0" borderId="65" xfId="0" applyFont="1" applyFill="1" applyBorder="1" applyAlignment="1">
      <alignment horizontal="center"/>
    </xf>
    <xf numFmtId="0" fontId="56" fillId="0" borderId="63" xfId="0" applyFont="1" applyFill="1" applyBorder="1" applyAlignment="1">
      <alignment horizontal="center"/>
    </xf>
    <xf numFmtId="3" fontId="4" fillId="0" borderId="63" xfId="0" applyNumberFormat="1" applyFont="1" applyFill="1" applyBorder="1" applyAlignment="1">
      <alignment horizontal="center"/>
    </xf>
    <xf numFmtId="3" fontId="4" fillId="13" borderId="63" xfId="0" applyNumberFormat="1" applyFont="1" applyFill="1" applyBorder="1" applyAlignment="1">
      <alignment horizontal="center"/>
    </xf>
    <xf numFmtId="3" fontId="4" fillId="0" borderId="66" xfId="0" applyNumberFormat="1" applyFont="1" applyFill="1" applyBorder="1" applyAlignment="1">
      <alignment horizontal="center"/>
    </xf>
    <xf numFmtId="3" fontId="56" fillId="0" borderId="74" xfId="0" applyNumberFormat="1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/>
    </xf>
    <xf numFmtId="166" fontId="4" fillId="0" borderId="65" xfId="0" applyNumberFormat="1" applyFont="1" applyFill="1" applyBorder="1" applyAlignment="1">
      <alignment horizontal="center" shrinkToFit="1"/>
    </xf>
    <xf numFmtId="3" fontId="56" fillId="0" borderId="64" xfId="0" applyNumberFormat="1" applyFont="1" applyFill="1" applyBorder="1" applyAlignment="1">
      <alignment horizontal="center"/>
    </xf>
    <xf numFmtId="3" fontId="56" fillId="0" borderId="63" xfId="0" applyNumberFormat="1" applyFont="1" applyFill="1" applyBorder="1" applyAlignment="1">
      <alignment horizontal="center"/>
    </xf>
    <xf numFmtId="0" fontId="12" fillId="0" borderId="68" xfId="0" applyFont="1" applyFill="1" applyBorder="1" applyAlignment="1">
      <alignment horizontal="left" indent="1"/>
    </xf>
    <xf numFmtId="0" fontId="0" fillId="0" borderId="69" xfId="0" applyFill="1" applyBorder="1"/>
    <xf numFmtId="164" fontId="0" fillId="0" borderId="17" xfId="0" applyNumberFormat="1" applyFill="1" applyBorder="1" applyAlignment="1">
      <alignment horizontal="center"/>
    </xf>
    <xf numFmtId="3" fontId="0" fillId="0" borderId="58" xfId="0" applyNumberFormat="1" applyFill="1" applyBorder="1" applyAlignment="1">
      <alignment horizontal="right"/>
    </xf>
    <xf numFmtId="3" fontId="0" fillId="0" borderId="57" xfId="0" applyNumberFormat="1" applyFill="1" applyBorder="1" applyAlignment="1">
      <alignment horizontal="right"/>
    </xf>
    <xf numFmtId="3" fontId="4" fillId="0" borderId="58" xfId="0" applyNumberFormat="1" applyFont="1" applyFill="1" applyBorder="1" applyAlignment="1">
      <alignment horizontal="right"/>
    </xf>
    <xf numFmtId="3" fontId="4" fillId="0" borderId="106" xfId="0" applyNumberFormat="1" applyFont="1" applyFill="1" applyBorder="1" applyAlignment="1">
      <alignment horizontal="right"/>
    </xf>
    <xf numFmtId="3" fontId="4" fillId="13" borderId="106" xfId="0" applyNumberFormat="1" applyFont="1" applyFill="1" applyBorder="1" applyAlignment="1">
      <alignment horizontal="right"/>
    </xf>
    <xf numFmtId="4" fontId="14" fillId="0" borderId="56" xfId="0" applyNumberFormat="1" applyFont="1" applyFill="1" applyBorder="1" applyAlignment="1">
      <alignment horizontal="right"/>
    </xf>
    <xf numFmtId="4" fontId="0" fillId="0" borderId="7" xfId="0" applyNumberFormat="1" applyFill="1" applyBorder="1" applyAlignment="1" applyProtection="1">
      <alignment horizontal="right"/>
      <protection locked="0"/>
    </xf>
    <xf numFmtId="4" fontId="0" fillId="0" borderId="46" xfId="0" applyNumberFormat="1" applyFill="1" applyBorder="1" applyAlignment="1" applyProtection="1">
      <alignment horizontal="right"/>
      <protection locked="0"/>
    </xf>
    <xf numFmtId="3" fontId="4" fillId="0" borderId="75" xfId="0" applyNumberFormat="1" applyFont="1" applyFill="1" applyBorder="1" applyAlignment="1">
      <alignment horizontal="right"/>
    </xf>
    <xf numFmtId="166" fontId="4" fillId="0" borderId="75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4" fontId="0" fillId="0" borderId="106" xfId="0" applyNumberFormat="1" applyFill="1" applyBorder="1" applyAlignment="1">
      <alignment horizontal="right"/>
    </xf>
    <xf numFmtId="4" fontId="14" fillId="0" borderId="58" xfId="0" applyNumberFormat="1" applyFont="1" applyFill="1" applyBorder="1" applyAlignment="1">
      <alignment horizontal="right"/>
    </xf>
    <xf numFmtId="0" fontId="12" fillId="0" borderId="76" xfId="0" applyFont="1" applyFill="1" applyBorder="1" applyAlignment="1">
      <alignment horizontal="left" indent="1"/>
    </xf>
    <xf numFmtId="0" fontId="0" fillId="0" borderId="77" xfId="0" applyFill="1" applyBorder="1"/>
    <xf numFmtId="164" fontId="0" fillId="0" borderId="78" xfId="0" applyNumberFormat="1" applyFill="1" applyBorder="1" applyAlignment="1">
      <alignment horizontal="center"/>
    </xf>
    <xf numFmtId="3" fontId="0" fillId="0" borderId="81" xfId="0" applyNumberFormat="1" applyFill="1" applyBorder="1" applyAlignment="1">
      <alignment horizontal="right"/>
    </xf>
    <xf numFmtId="3" fontId="0" fillId="0" borderId="77" xfId="0" applyNumberFormat="1" applyFill="1" applyBorder="1" applyAlignment="1">
      <alignment horizontal="right"/>
    </xf>
    <xf numFmtId="3" fontId="4" fillId="0" borderId="81" xfId="0" applyNumberFormat="1" applyFont="1" applyFill="1" applyBorder="1" applyAlignment="1">
      <alignment horizontal="right"/>
    </xf>
    <xf numFmtId="3" fontId="4" fillId="0" borderId="77" xfId="0" applyNumberFormat="1" applyFont="1" applyFill="1" applyBorder="1" applyAlignment="1">
      <alignment horizontal="right"/>
    </xf>
    <xf numFmtId="3" fontId="4" fillId="13" borderId="77" xfId="0" applyNumberFormat="1" applyFont="1" applyFill="1" applyBorder="1" applyAlignment="1">
      <alignment horizontal="right"/>
    </xf>
    <xf numFmtId="4" fontId="14" fillId="0" borderId="76" xfId="0" applyNumberFormat="1" applyFont="1" applyFill="1" applyBorder="1" applyAlignment="1">
      <alignment horizontal="right"/>
    </xf>
    <xf numFmtId="4" fontId="0" fillId="0" borderId="23" xfId="0" applyNumberFormat="1" applyFill="1" applyBorder="1" applyAlignment="1" applyProtection="1">
      <alignment horizontal="right"/>
      <protection locked="0"/>
    </xf>
    <xf numFmtId="4" fontId="0" fillId="0" borderId="24" xfId="0" applyNumberFormat="1" applyFill="1" applyBorder="1" applyAlignment="1" applyProtection="1">
      <alignment horizontal="right"/>
      <protection locked="0"/>
    </xf>
    <xf numFmtId="166" fontId="4" fillId="0" borderId="81" xfId="0" applyNumberFormat="1" applyFont="1" applyFill="1" applyBorder="1" applyAlignment="1">
      <alignment horizontal="right"/>
    </xf>
    <xf numFmtId="4" fontId="0" fillId="0" borderId="94" xfId="0" applyNumberFormat="1" applyFill="1" applyBorder="1" applyAlignment="1">
      <alignment horizontal="right"/>
    </xf>
    <xf numFmtId="4" fontId="14" fillId="0" borderId="81" xfId="0" applyNumberFormat="1" applyFont="1" applyFill="1" applyBorder="1" applyAlignment="1">
      <alignment horizontal="right"/>
    </xf>
    <xf numFmtId="0" fontId="12" fillId="0" borderId="70" xfId="0" applyFont="1" applyFill="1" applyBorder="1" applyAlignment="1">
      <alignment horizontal="left" indent="1"/>
    </xf>
    <xf numFmtId="0" fontId="0" fillId="0" borderId="69" xfId="0" applyFont="1" applyFill="1" applyBorder="1" applyAlignment="1">
      <alignment horizontal="center"/>
    </xf>
    <xf numFmtId="3" fontId="0" fillId="0" borderId="83" xfId="0" applyNumberFormat="1" applyFont="1" applyFill="1" applyBorder="1" applyAlignment="1">
      <alignment horizontal="center"/>
    </xf>
    <xf numFmtId="3" fontId="0" fillId="0" borderId="89" xfId="0" applyNumberFormat="1" applyFill="1" applyBorder="1" applyAlignment="1">
      <alignment horizontal="right"/>
    </xf>
    <xf numFmtId="3" fontId="0" fillId="0" borderId="88" xfId="0" applyNumberFormat="1" applyFill="1" applyBorder="1" applyAlignment="1">
      <alignment horizontal="right"/>
    </xf>
    <xf numFmtId="3" fontId="14" fillId="0" borderId="89" xfId="0" applyNumberFormat="1" applyFont="1" applyFill="1" applyBorder="1" applyAlignment="1">
      <alignment horizontal="right"/>
    </xf>
    <xf numFmtId="3" fontId="14" fillId="0" borderId="71" xfId="0" applyNumberFormat="1" applyFont="1" applyFill="1" applyBorder="1" applyAlignment="1">
      <alignment horizontal="right"/>
    </xf>
    <xf numFmtId="3" fontId="4" fillId="0" borderId="69" xfId="0" applyNumberFormat="1" applyFont="1" applyFill="1" applyBorder="1" applyAlignment="1">
      <alignment horizontal="right"/>
    </xf>
    <xf numFmtId="166" fontId="4" fillId="13" borderId="69" xfId="0" applyNumberFormat="1" applyFont="1" applyFill="1" applyBorder="1" applyAlignment="1">
      <alignment horizontal="right"/>
    </xf>
    <xf numFmtId="3" fontId="14" fillId="0" borderId="70" xfId="0" applyNumberFormat="1" applyFont="1" applyFill="1" applyBorder="1" applyAlignment="1">
      <alignment horizontal="right"/>
    </xf>
    <xf numFmtId="3" fontId="0" fillId="0" borderId="7" xfId="0" applyNumberFormat="1" applyFill="1" applyBorder="1" applyAlignment="1" applyProtection="1">
      <alignment horizontal="right"/>
      <protection locked="0"/>
    </xf>
    <xf numFmtId="3" fontId="0" fillId="0" borderId="28" xfId="0" applyNumberFormat="1" applyFill="1" applyBorder="1" applyAlignment="1" applyProtection="1">
      <alignment horizontal="right"/>
      <protection locked="0"/>
    </xf>
    <xf numFmtId="3" fontId="4" fillId="0" borderId="89" xfId="0" applyNumberFormat="1" applyFont="1" applyFill="1" applyBorder="1" applyAlignment="1">
      <alignment horizontal="right"/>
    </xf>
    <xf numFmtId="166" fontId="4" fillId="0" borderId="89" xfId="0" applyNumberFormat="1" applyFont="1" applyFill="1" applyBorder="1" applyAlignment="1">
      <alignment horizontal="right"/>
    </xf>
    <xf numFmtId="3" fontId="0" fillId="0" borderId="106" xfId="0" applyNumberFormat="1" applyFill="1" applyBorder="1" applyAlignment="1">
      <alignment horizontal="right"/>
    </xf>
    <xf numFmtId="0" fontId="12" fillId="0" borderId="90" xfId="0" applyFont="1" applyFill="1" applyBorder="1" applyAlignment="1">
      <alignment horizontal="left" indent="1"/>
    </xf>
    <xf numFmtId="0" fontId="0" fillId="0" borderId="88" xfId="0" applyFont="1" applyFill="1" applyBorder="1" applyAlignment="1">
      <alignment horizontal="center"/>
    </xf>
    <xf numFmtId="3" fontId="4" fillId="0" borderId="88" xfId="0" applyNumberFormat="1" applyFont="1" applyFill="1" applyBorder="1" applyAlignment="1">
      <alignment horizontal="right"/>
    </xf>
    <xf numFmtId="166" fontId="4" fillId="13" borderId="88" xfId="0" applyNumberFormat="1" applyFont="1" applyFill="1" applyBorder="1" applyAlignment="1">
      <alignment horizontal="right"/>
    </xf>
    <xf numFmtId="3" fontId="14" fillId="0" borderId="90" xfId="0" applyNumberFormat="1" applyFont="1" applyFill="1" applyBorder="1" applyAlignment="1">
      <alignment horizontal="right"/>
    </xf>
    <xf numFmtId="3" fontId="0" fillId="0" borderId="35" xfId="0" applyNumberFormat="1" applyFill="1" applyBorder="1" applyAlignment="1" applyProtection="1">
      <alignment horizontal="right"/>
      <protection locked="0"/>
    </xf>
    <xf numFmtId="4" fontId="0" fillId="0" borderId="29" xfId="0" applyNumberFormat="1" applyFill="1" applyBorder="1" applyAlignment="1" applyProtection="1">
      <alignment horizontal="right"/>
      <protection locked="0"/>
    </xf>
    <xf numFmtId="0" fontId="0" fillId="0" borderId="94" xfId="0" applyFont="1" applyFill="1" applyBorder="1" applyAlignment="1">
      <alignment horizontal="center"/>
    </xf>
    <xf numFmtId="3" fontId="0" fillId="0" borderId="75" xfId="0" applyNumberFormat="1" applyFill="1" applyBorder="1" applyAlignment="1">
      <alignment horizontal="right"/>
    </xf>
    <xf numFmtId="3" fontId="0" fillId="0" borderId="64" xfId="0" applyNumberFormat="1" applyFill="1" applyBorder="1" applyAlignment="1">
      <alignment horizontal="right"/>
    </xf>
    <xf numFmtId="3" fontId="14" fillId="0" borderId="75" xfId="0" applyNumberFormat="1" applyFont="1" applyFill="1" applyBorder="1" applyAlignment="1">
      <alignment horizontal="right"/>
    </xf>
    <xf numFmtId="3" fontId="4" fillId="0" borderId="94" xfId="0" applyNumberFormat="1" applyFont="1" applyFill="1" applyBorder="1" applyAlignment="1">
      <alignment horizontal="right"/>
    </xf>
    <xf numFmtId="166" fontId="4" fillId="13" borderId="94" xfId="0" applyNumberFormat="1" applyFont="1" applyFill="1" applyBorder="1" applyAlignment="1">
      <alignment horizontal="right"/>
    </xf>
    <xf numFmtId="3" fontId="14" fillId="0" borderId="68" xfId="0" applyNumberFormat="1" applyFont="1" applyFill="1" applyBorder="1" applyAlignment="1">
      <alignment horizontal="right"/>
    </xf>
    <xf numFmtId="3" fontId="0" fillId="0" borderId="45" xfId="0" applyNumberFormat="1" applyFill="1" applyBorder="1" applyAlignment="1" applyProtection="1">
      <alignment horizontal="right"/>
      <protection locked="0"/>
    </xf>
    <xf numFmtId="4" fontId="0" fillId="0" borderId="39" xfId="0" applyNumberFormat="1" applyFill="1" applyBorder="1" applyAlignment="1" applyProtection="1">
      <alignment horizontal="right"/>
      <protection locked="0"/>
    </xf>
    <xf numFmtId="0" fontId="12" fillId="0" borderId="53" xfId="0" applyFont="1" applyFill="1" applyBorder="1" applyAlignment="1">
      <alignment horizontal="left" indent="1"/>
    </xf>
    <xf numFmtId="0" fontId="4" fillId="0" borderId="98" xfId="0" applyFont="1" applyFill="1" applyBorder="1" applyAlignment="1">
      <alignment horizontal="center"/>
    </xf>
    <xf numFmtId="3" fontId="4" fillId="0" borderId="99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right"/>
    </xf>
    <xf numFmtId="3" fontId="15" fillId="0" borderId="98" xfId="0" applyNumberFormat="1" applyFont="1" applyFill="1" applyBorder="1" applyAlignment="1">
      <alignment horizontal="right"/>
    </xf>
    <xf numFmtId="3" fontId="4" fillId="0" borderId="55" xfId="0" applyNumberFormat="1" applyFont="1" applyFill="1" applyBorder="1" applyAlignment="1">
      <alignment horizontal="right"/>
    </xf>
    <xf numFmtId="3" fontId="4" fillId="0" borderId="98" xfId="0" applyNumberFormat="1" applyFont="1" applyFill="1" applyBorder="1" applyAlignment="1">
      <alignment horizontal="right"/>
    </xf>
    <xf numFmtId="166" fontId="4" fillId="13" borderId="98" xfId="0" applyNumberFormat="1" applyFont="1" applyFill="1" applyBorder="1" applyAlignment="1">
      <alignment horizontal="right"/>
    </xf>
    <xf numFmtId="3" fontId="4" fillId="0" borderId="53" xfId="0" applyNumberFormat="1" applyFont="1" applyFill="1" applyBorder="1" applyAlignment="1">
      <alignment horizontal="right"/>
    </xf>
    <xf numFmtId="3" fontId="4" fillId="0" borderId="184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166" fontId="4" fillId="0" borderId="55" xfId="0" applyNumberFormat="1" applyFont="1" applyFill="1" applyBorder="1" applyAlignment="1">
      <alignment horizontal="right"/>
    </xf>
    <xf numFmtId="3" fontId="56" fillId="0" borderId="98" xfId="0" applyNumberFormat="1" applyFont="1" applyFill="1" applyBorder="1" applyAlignment="1">
      <alignment horizontal="right"/>
    </xf>
    <xf numFmtId="3" fontId="0" fillId="0" borderId="69" xfId="0" applyNumberFormat="1" applyFill="1" applyBorder="1" applyAlignment="1">
      <alignment horizontal="right"/>
    </xf>
    <xf numFmtId="0" fontId="0" fillId="0" borderId="77" xfId="0" applyFont="1" applyFill="1" applyBorder="1" applyAlignment="1">
      <alignment horizontal="center"/>
    </xf>
    <xf numFmtId="3" fontId="0" fillId="0" borderId="78" xfId="0" applyNumberFormat="1" applyFont="1" applyFill="1" applyBorder="1" applyAlignment="1">
      <alignment horizontal="center"/>
    </xf>
    <xf numFmtId="3" fontId="14" fillId="0" borderId="97" xfId="0" applyNumberFormat="1" applyFont="1" applyFill="1" applyBorder="1" applyAlignment="1">
      <alignment horizontal="right"/>
    </xf>
    <xf numFmtId="166" fontId="4" fillId="13" borderId="77" xfId="0" applyNumberFormat="1" applyFont="1" applyFill="1" applyBorder="1" applyAlignment="1">
      <alignment horizontal="right"/>
    </xf>
    <xf numFmtId="3" fontId="14" fillId="0" borderId="95" xfId="0" applyNumberFormat="1" applyFont="1" applyFill="1" applyBorder="1" applyAlignment="1">
      <alignment horizontal="right"/>
    </xf>
    <xf numFmtId="3" fontId="0" fillId="0" borderId="23" xfId="0" applyNumberFormat="1" applyFill="1" applyBorder="1" applyAlignment="1" applyProtection="1">
      <alignment horizontal="right"/>
      <protection locked="0"/>
    </xf>
    <xf numFmtId="3" fontId="4" fillId="0" borderId="97" xfId="0" applyNumberFormat="1" applyFont="1" applyFill="1" applyBorder="1" applyAlignment="1">
      <alignment horizontal="right"/>
    </xf>
    <xf numFmtId="166" fontId="4" fillId="0" borderId="97" xfId="0" applyNumberFormat="1" applyFont="1" applyFill="1" applyBorder="1" applyAlignment="1">
      <alignment horizontal="right"/>
    </xf>
    <xf numFmtId="3" fontId="0" fillId="0" borderId="94" xfId="0" applyNumberFormat="1" applyFill="1" applyBorder="1" applyAlignment="1">
      <alignment horizontal="right"/>
    </xf>
    <xf numFmtId="0" fontId="12" fillId="0" borderId="69" xfId="0" applyFont="1" applyFill="1" applyBorder="1" applyAlignment="1">
      <alignment horizontal="left" indent="1"/>
    </xf>
    <xf numFmtId="3" fontId="38" fillId="0" borderId="185" xfId="0" applyNumberFormat="1" applyFont="1" applyFill="1" applyBorder="1" applyAlignment="1">
      <alignment horizontal="center"/>
    </xf>
    <xf numFmtId="3" fontId="0" fillId="0" borderId="107" xfId="0" applyNumberFormat="1" applyFill="1" applyBorder="1" applyAlignment="1">
      <alignment horizontal="right"/>
    </xf>
    <xf numFmtId="3" fontId="0" fillId="0" borderId="106" xfId="0" applyNumberFormat="1" applyFont="1" applyFill="1" applyBorder="1" applyAlignment="1">
      <alignment horizontal="right"/>
    </xf>
    <xf numFmtId="3" fontId="38" fillId="0" borderId="60" xfId="0" applyNumberFormat="1" applyFont="1" applyFill="1" applyBorder="1" applyAlignment="1">
      <alignment horizontal="right"/>
    </xf>
    <xf numFmtId="3" fontId="38" fillId="0" borderId="106" xfId="0" applyNumberFormat="1" applyFont="1" applyFill="1" applyBorder="1" applyAlignment="1">
      <alignment horizontal="right"/>
    </xf>
    <xf numFmtId="3" fontId="38" fillId="0" borderId="71" xfId="0" applyNumberFormat="1" applyFont="1" applyFill="1" applyBorder="1" applyAlignment="1">
      <alignment horizontal="right"/>
    </xf>
    <xf numFmtId="3" fontId="38" fillId="0" borderId="71" xfId="0" applyNumberFormat="1" applyFont="1" applyFill="1" applyBorder="1" applyAlignment="1" applyProtection="1">
      <alignment horizontal="right"/>
      <protection locked="0"/>
    </xf>
    <xf numFmtId="3" fontId="38" fillId="13" borderId="71" xfId="0" applyNumberFormat="1" applyFont="1" applyFill="1" applyBorder="1" applyAlignment="1" applyProtection="1">
      <alignment horizontal="right"/>
      <protection locked="0"/>
    </xf>
    <xf numFmtId="3" fontId="38" fillId="0" borderId="60" xfId="0" applyNumberFormat="1" applyFont="1" applyFill="1" applyBorder="1" applyAlignment="1" applyProtection="1">
      <alignment horizontal="right"/>
      <protection locked="0"/>
    </xf>
    <xf numFmtId="3" fontId="0" fillId="0" borderId="186" xfId="0" applyNumberFormat="1" applyFill="1" applyBorder="1" applyAlignment="1" applyProtection="1">
      <alignment horizontal="right"/>
      <protection locked="0"/>
    </xf>
    <xf numFmtId="3" fontId="0" fillId="0" borderId="46" xfId="0" applyNumberFormat="1" applyFill="1" applyBorder="1" applyAlignment="1" applyProtection="1">
      <alignment horizontal="right"/>
      <protection locked="0"/>
    </xf>
    <xf numFmtId="3" fontId="0" fillId="0" borderId="52" xfId="0" applyNumberFormat="1" applyFill="1" applyBorder="1" applyAlignment="1" applyProtection="1">
      <alignment horizontal="right"/>
      <protection locked="0"/>
    </xf>
    <xf numFmtId="3" fontId="15" fillId="0" borderId="107" xfId="0" applyNumberFormat="1" applyFont="1" applyFill="1" applyBorder="1" applyAlignment="1">
      <alignment horizontal="right"/>
    </xf>
    <xf numFmtId="166" fontId="15" fillId="0" borderId="107" xfId="0" applyNumberFormat="1" applyFont="1" applyFill="1" applyBorder="1" applyAlignment="1">
      <alignment horizontal="right"/>
    </xf>
    <xf numFmtId="3" fontId="38" fillId="0" borderId="107" xfId="0" applyNumberFormat="1" applyFont="1" applyFill="1" applyBorder="1" applyAlignment="1">
      <alignment horizontal="right"/>
    </xf>
    <xf numFmtId="3" fontId="38" fillId="0" borderId="83" xfId="0" applyNumberFormat="1" applyFont="1" applyFill="1" applyBorder="1" applyAlignment="1">
      <alignment horizontal="center"/>
    </xf>
    <xf numFmtId="3" fontId="0" fillId="0" borderId="88" xfId="0" applyNumberFormat="1" applyFont="1" applyFill="1" applyBorder="1" applyAlignment="1">
      <alignment horizontal="right"/>
    </xf>
    <xf numFmtId="3" fontId="38" fillId="0" borderId="90" xfId="0" applyNumberFormat="1" applyFont="1" applyFill="1" applyBorder="1" applyAlignment="1">
      <alignment horizontal="right"/>
    </xf>
    <xf numFmtId="3" fontId="38" fillId="0" borderId="88" xfId="0" applyNumberFormat="1" applyFont="1" applyFill="1" applyBorder="1" applyAlignment="1">
      <alignment horizontal="right"/>
    </xf>
    <xf numFmtId="3" fontId="38" fillId="0" borderId="89" xfId="0" applyNumberFormat="1" applyFont="1" applyFill="1" applyBorder="1" applyAlignment="1">
      <alignment horizontal="right"/>
    </xf>
    <xf numFmtId="3" fontId="38" fillId="0" borderId="89" xfId="0" applyNumberFormat="1" applyFont="1" applyFill="1" applyBorder="1" applyAlignment="1" applyProtection="1">
      <alignment horizontal="right"/>
      <protection locked="0"/>
    </xf>
    <xf numFmtId="166" fontId="38" fillId="13" borderId="88" xfId="0" applyNumberFormat="1" applyFont="1" applyFill="1" applyBorder="1" applyAlignment="1" applyProtection="1">
      <alignment horizontal="right"/>
      <protection locked="0"/>
    </xf>
    <xf numFmtId="3" fontId="38" fillId="0" borderId="90" xfId="0" applyNumberFormat="1" applyFont="1" applyFill="1" applyBorder="1" applyAlignment="1" applyProtection="1">
      <alignment horizontal="right"/>
      <protection locked="0"/>
    </xf>
    <xf numFmtId="3" fontId="0" fillId="0" borderId="29" xfId="0" applyNumberFormat="1" applyFill="1" applyBorder="1" applyAlignment="1" applyProtection="1">
      <alignment horizontal="right"/>
      <protection locked="0"/>
    </xf>
    <xf numFmtId="3" fontId="0" fillId="0" borderId="34" xfId="0" applyNumberFormat="1" applyFill="1" applyBorder="1" applyAlignment="1" applyProtection="1">
      <alignment horizontal="right"/>
      <protection locked="0"/>
    </xf>
    <xf numFmtId="3" fontId="15" fillId="0" borderId="89" xfId="0" applyNumberFormat="1" applyFont="1" applyFill="1" applyBorder="1" applyAlignment="1">
      <alignment horizontal="right"/>
    </xf>
    <xf numFmtId="3" fontId="38" fillId="0" borderId="78" xfId="0" applyNumberFormat="1" applyFont="1" applyFill="1" applyBorder="1" applyAlignment="1">
      <alignment horizontal="center"/>
    </xf>
    <xf numFmtId="3" fontId="0" fillId="0" borderId="65" xfId="0" applyNumberFormat="1" applyFill="1" applyBorder="1" applyAlignment="1">
      <alignment horizontal="right"/>
    </xf>
    <xf numFmtId="3" fontId="0" fillId="0" borderId="63" xfId="0" applyNumberFormat="1" applyFill="1" applyBorder="1" applyAlignment="1">
      <alignment horizontal="right"/>
    </xf>
    <xf numFmtId="3" fontId="0" fillId="0" borderId="63" xfId="0" applyNumberFormat="1" applyFont="1" applyFill="1" applyBorder="1" applyAlignment="1">
      <alignment horizontal="right"/>
    </xf>
    <xf numFmtId="3" fontId="38" fillId="0" borderId="76" xfId="0" applyNumberFormat="1" applyFont="1" applyFill="1" applyBorder="1" applyAlignment="1">
      <alignment horizontal="right"/>
    </xf>
    <xf numFmtId="3" fontId="38" fillId="0" borderId="77" xfId="0" applyNumberFormat="1" applyFont="1" applyFill="1" applyBorder="1" applyAlignment="1">
      <alignment horizontal="right"/>
    </xf>
    <xf numFmtId="3" fontId="38" fillId="0" borderId="81" xfId="0" applyNumberFormat="1" applyFont="1" applyFill="1" applyBorder="1" applyAlignment="1">
      <alignment horizontal="right"/>
    </xf>
    <xf numFmtId="3" fontId="38" fillId="0" borderId="81" xfId="0" applyNumberFormat="1" applyFont="1" applyFill="1" applyBorder="1" applyAlignment="1" applyProtection="1">
      <alignment horizontal="right"/>
      <protection locked="0"/>
    </xf>
    <xf numFmtId="3" fontId="38" fillId="13" borderId="81" xfId="0" applyNumberFormat="1" applyFont="1" applyFill="1" applyBorder="1" applyAlignment="1" applyProtection="1">
      <alignment horizontal="right"/>
      <protection locked="0"/>
    </xf>
    <xf numFmtId="3" fontId="38" fillId="0" borderId="62" xfId="0" applyNumberFormat="1" applyFont="1" applyFill="1" applyBorder="1" applyAlignment="1" applyProtection="1">
      <alignment horizontal="right"/>
      <protection locked="0"/>
    </xf>
    <xf numFmtId="3" fontId="0" fillId="0" borderId="15" xfId="0" applyNumberFormat="1" applyFill="1" applyBorder="1" applyAlignment="1" applyProtection="1">
      <alignment horizontal="right"/>
      <protection locked="0"/>
    </xf>
    <xf numFmtId="3" fontId="0" fillId="0" borderId="39" xfId="0" applyNumberFormat="1" applyFill="1" applyBorder="1" applyAlignment="1" applyProtection="1">
      <alignment horizontal="right"/>
      <protection locked="0"/>
    </xf>
    <xf numFmtId="3" fontId="0" fillId="0" borderId="25" xfId="0" applyNumberFormat="1" applyFill="1" applyBorder="1" applyAlignment="1" applyProtection="1">
      <alignment horizontal="right"/>
      <protection locked="0"/>
    </xf>
    <xf numFmtId="3" fontId="15" fillId="0" borderId="81" xfId="0" applyNumberFormat="1" applyFont="1" applyFill="1" applyBorder="1" applyAlignment="1">
      <alignment horizontal="right"/>
    </xf>
    <xf numFmtId="3" fontId="38" fillId="0" borderId="69" xfId="0" applyNumberFormat="1" applyFont="1" applyFill="1" applyBorder="1" applyAlignment="1">
      <alignment horizontal="right"/>
    </xf>
    <xf numFmtId="3" fontId="38" fillId="0" borderId="69" xfId="0" applyNumberFormat="1" applyFont="1" applyFill="1" applyBorder="1" applyAlignment="1" applyProtection="1">
      <alignment horizontal="right"/>
      <protection locked="0"/>
    </xf>
    <xf numFmtId="3" fontId="38" fillId="13" borderId="69" xfId="0" applyNumberFormat="1" applyFont="1" applyFill="1" applyBorder="1" applyAlignment="1" applyProtection="1">
      <alignment horizontal="right"/>
      <protection locked="0"/>
    </xf>
    <xf numFmtId="3" fontId="38" fillId="0" borderId="70" xfId="0" applyNumberFormat="1" applyFont="1" applyFill="1" applyBorder="1" applyAlignment="1" applyProtection="1">
      <alignment horizontal="right"/>
      <protection locked="0"/>
    </xf>
    <xf numFmtId="3" fontId="0" fillId="0" borderId="187" xfId="0" applyNumberFormat="1" applyFill="1" applyBorder="1" applyAlignment="1" applyProtection="1">
      <alignment horizontal="right"/>
      <protection locked="0"/>
    </xf>
    <xf numFmtId="3" fontId="15" fillId="0" borderId="93" xfId="0" applyNumberFormat="1" applyFont="1" applyFill="1" applyBorder="1" applyAlignment="1">
      <alignment horizontal="right"/>
    </xf>
    <xf numFmtId="3" fontId="38" fillId="0" borderId="88" xfId="0" applyNumberFormat="1" applyFont="1" applyFill="1" applyBorder="1" applyAlignment="1" applyProtection="1">
      <alignment horizontal="right"/>
      <protection locked="0"/>
    </xf>
    <xf numFmtId="3" fontId="38" fillId="13" borderId="88" xfId="0" applyNumberFormat="1" applyFont="1" applyFill="1" applyBorder="1" applyAlignment="1" applyProtection="1">
      <alignment horizontal="right"/>
      <protection locked="0"/>
    </xf>
    <xf numFmtId="3" fontId="15" fillId="0" borderId="87" xfId="0" applyNumberFormat="1" applyFont="1" applyFill="1" applyBorder="1" applyAlignment="1">
      <alignment horizontal="right"/>
    </xf>
    <xf numFmtId="0" fontId="14" fillId="0" borderId="88" xfId="0" applyFont="1" applyFill="1" applyBorder="1" applyAlignment="1">
      <alignment horizontal="center"/>
    </xf>
    <xf numFmtId="3" fontId="38" fillId="0" borderId="188" xfId="0" applyNumberFormat="1" applyFont="1" applyFill="1" applyBorder="1" applyAlignment="1">
      <alignment horizontal="center"/>
    </xf>
    <xf numFmtId="3" fontId="0" fillId="0" borderId="64" xfId="0" applyNumberFormat="1" applyFont="1" applyFill="1" applyBorder="1" applyAlignment="1">
      <alignment horizontal="right"/>
    </xf>
    <xf numFmtId="3" fontId="38" fillId="0" borderId="94" xfId="0" applyNumberFormat="1" applyFont="1" applyFill="1" applyBorder="1" applyAlignment="1">
      <alignment horizontal="right"/>
    </xf>
    <xf numFmtId="3" fontId="38" fillId="0" borderId="94" xfId="0" applyNumberFormat="1" applyFont="1" applyFill="1" applyBorder="1" applyAlignment="1" applyProtection="1">
      <alignment horizontal="right"/>
      <protection locked="0"/>
    </xf>
    <xf numFmtId="3" fontId="38" fillId="13" borderId="94" xfId="0" applyNumberFormat="1" applyFont="1" applyFill="1" applyBorder="1" applyAlignment="1" applyProtection="1">
      <alignment horizontal="right"/>
      <protection locked="0"/>
    </xf>
    <xf numFmtId="3" fontId="38" fillId="0" borderId="6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ill="1" applyBorder="1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horizontal="right"/>
      <protection locked="0"/>
    </xf>
    <xf numFmtId="3" fontId="15" fillId="0" borderId="189" xfId="0" applyNumberFormat="1" applyFont="1" applyFill="1" applyBorder="1" applyAlignment="1">
      <alignment horizontal="right"/>
    </xf>
    <xf numFmtId="3" fontId="38" fillId="0" borderId="97" xfId="0" applyNumberFormat="1" applyFont="1" applyFill="1" applyBorder="1" applyAlignment="1">
      <alignment horizontal="right"/>
    </xf>
    <xf numFmtId="0" fontId="18" fillId="0" borderId="53" xfId="0" applyFont="1" applyFill="1" applyBorder="1" applyAlignment="1">
      <alignment horizontal="left" indent="1"/>
    </xf>
    <xf numFmtId="0" fontId="15" fillId="0" borderId="98" xfId="0" applyFont="1" applyFill="1" applyBorder="1" applyAlignment="1">
      <alignment horizontal="center"/>
    </xf>
    <xf numFmtId="3" fontId="15" fillId="0" borderId="99" xfId="0" applyNumberFormat="1" applyFont="1" applyFill="1" applyBorder="1" applyAlignment="1">
      <alignment horizontal="center"/>
    </xf>
    <xf numFmtId="3" fontId="15" fillId="0" borderId="98" xfId="0" applyNumberFormat="1" applyFont="1" applyFill="1" applyBorder="1" applyAlignment="1" applyProtection="1">
      <alignment horizontal="right"/>
    </xf>
    <xf numFmtId="166" fontId="15" fillId="13" borderId="98" xfId="0" applyNumberFormat="1" applyFont="1" applyFill="1" applyBorder="1" applyAlignment="1" applyProtection="1">
      <alignment horizontal="right"/>
    </xf>
    <xf numFmtId="166" fontId="15" fillId="0" borderId="98" xfId="0" applyNumberFormat="1" applyFont="1" applyFill="1" applyBorder="1" applyAlignment="1" applyProtection="1">
      <alignment horizontal="right"/>
    </xf>
    <xf numFmtId="166" fontId="15" fillId="0" borderId="62" xfId="0" applyNumberFormat="1" applyFont="1" applyFill="1" applyBorder="1" applyAlignment="1" applyProtection="1">
      <alignment horizontal="right"/>
    </xf>
    <xf numFmtId="166" fontId="15" fillId="0" borderId="42" xfId="0" applyNumberFormat="1" applyFont="1" applyFill="1" applyBorder="1" applyAlignment="1" applyProtection="1">
      <alignment horizontal="right"/>
    </xf>
    <xf numFmtId="166" fontId="15" fillId="0" borderId="66" xfId="0" applyNumberFormat="1" applyFont="1" applyFill="1" applyBorder="1" applyAlignment="1" applyProtection="1">
      <alignment horizontal="right"/>
    </xf>
    <xf numFmtId="3" fontId="0" fillId="0" borderId="71" xfId="0" applyNumberFormat="1" applyFill="1" applyBorder="1" applyAlignment="1">
      <alignment horizontal="right"/>
    </xf>
    <xf numFmtId="3" fontId="0" fillId="0" borderId="69" xfId="0" applyNumberFormat="1" applyFont="1" applyFill="1" applyBorder="1" applyAlignment="1">
      <alignment horizontal="right"/>
    </xf>
    <xf numFmtId="166" fontId="38" fillId="13" borderId="69" xfId="0" applyNumberFormat="1" applyFont="1" applyFill="1" applyBorder="1" applyAlignment="1" applyProtection="1">
      <alignment horizontal="right"/>
      <protection locked="0"/>
    </xf>
    <xf numFmtId="3" fontId="38" fillId="0" borderId="106" xfId="0" applyNumberFormat="1" applyFont="1" applyFill="1" applyBorder="1" applyAlignment="1" applyProtection="1">
      <alignment horizontal="right"/>
      <protection locked="0"/>
    </xf>
    <xf numFmtId="3" fontId="0" fillId="0" borderId="18" xfId="0" applyNumberFormat="1" applyFill="1" applyBorder="1" applyAlignment="1" applyProtection="1">
      <alignment horizontal="right"/>
      <protection locked="0"/>
    </xf>
    <xf numFmtId="3" fontId="15" fillId="0" borderId="69" xfId="0" applyNumberFormat="1" applyFont="1" applyFill="1" applyBorder="1" applyAlignment="1">
      <alignment horizontal="right"/>
    </xf>
    <xf numFmtId="166" fontId="38" fillId="13" borderId="94" xfId="0" applyNumberFormat="1" applyFont="1" applyFill="1" applyBorder="1" applyAlignment="1" applyProtection="1">
      <alignment horizontal="right"/>
      <protection locked="0"/>
    </xf>
    <xf numFmtId="3" fontId="38" fillId="0" borderId="64" xfId="0" applyNumberFormat="1" applyFont="1" applyFill="1" applyBorder="1" applyAlignment="1" applyProtection="1">
      <alignment horizontal="right"/>
      <protection locked="0"/>
    </xf>
    <xf numFmtId="166" fontId="15" fillId="0" borderId="63" xfId="0" applyNumberFormat="1" applyFont="1" applyFill="1" applyBorder="1" applyAlignment="1" applyProtection="1">
      <alignment horizontal="right"/>
    </xf>
    <xf numFmtId="166" fontId="15" fillId="0" borderId="106" xfId="0" applyNumberFormat="1" applyFont="1" applyFill="1" applyBorder="1" applyAlignment="1">
      <alignment horizontal="right"/>
    </xf>
    <xf numFmtId="0" fontId="0" fillId="0" borderId="64" xfId="0" applyFill="1" applyBorder="1"/>
    <xf numFmtId="3" fontId="15" fillId="0" borderId="17" xfId="0" applyNumberFormat="1" applyFont="1" applyFill="1" applyBorder="1" applyAlignment="1">
      <alignment horizontal="center"/>
    </xf>
    <xf numFmtId="3" fontId="15" fillId="0" borderId="98" xfId="0" applyNumberFormat="1" applyFont="1" applyFill="1" applyBorder="1" applyAlignment="1" applyProtection="1">
      <alignment horizontal="right"/>
      <protection locked="0"/>
    </xf>
    <xf numFmtId="166" fontId="15" fillId="13" borderId="98" xfId="0" applyNumberFormat="1" applyFont="1" applyFill="1" applyBorder="1" applyAlignment="1" applyProtection="1">
      <alignment horizontal="right"/>
      <protection locked="0"/>
    </xf>
    <xf numFmtId="3" fontId="0" fillId="0" borderId="91" xfId="0" applyNumberFormat="1" applyFill="1" applyBorder="1" applyAlignment="1" applyProtection="1">
      <alignment horizontal="right"/>
      <protection locked="0"/>
    </xf>
    <xf numFmtId="3" fontId="0" fillId="0" borderId="57" xfId="0" applyNumberForma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>
      <alignment horizontal="right"/>
    </xf>
    <xf numFmtId="3" fontId="15" fillId="0" borderId="56" xfId="0" applyNumberFormat="1" applyFont="1" applyFill="1" applyBorder="1" applyAlignment="1">
      <alignment horizontal="right"/>
    </xf>
    <xf numFmtId="0" fontId="18" fillId="0" borderId="56" xfId="0" applyFont="1" applyFill="1" applyBorder="1" applyAlignment="1">
      <alignment horizontal="left" indent="1"/>
    </xf>
    <xf numFmtId="166" fontId="15" fillId="13" borderId="98" xfId="0" applyNumberFormat="1" applyFont="1" applyFill="1" applyBorder="1" applyAlignment="1">
      <alignment horizontal="right"/>
    </xf>
    <xf numFmtId="166" fontId="15" fillId="0" borderId="98" xfId="0" applyNumberFormat="1" applyFont="1" applyFill="1" applyBorder="1" applyAlignment="1">
      <alignment horizontal="right"/>
    </xf>
    <xf numFmtId="3" fontId="15" fillId="0" borderId="190" xfId="0" applyNumberFormat="1" applyFont="1" applyFill="1" applyBorder="1" applyAlignment="1">
      <alignment horizontal="right"/>
    </xf>
    <xf numFmtId="3" fontId="15" fillId="0" borderId="191" xfId="0" applyNumberFormat="1" applyFont="1" applyFill="1" applyBorder="1" applyAlignment="1">
      <alignment horizontal="right"/>
    </xf>
    <xf numFmtId="0" fontId="18" fillId="0" borderId="62" xfId="0" applyFont="1" applyFill="1" applyBorder="1" applyAlignment="1">
      <alignment horizontal="left" indent="1"/>
    </xf>
    <xf numFmtId="0" fontId="15" fillId="0" borderId="63" xfId="0" applyFont="1" applyFill="1" applyBorder="1" applyAlignment="1">
      <alignment horizontal="center"/>
    </xf>
    <xf numFmtId="3" fontId="15" fillId="0" borderId="11" xfId="0" applyNumberFormat="1" applyFont="1" applyFill="1" applyBorder="1" applyAlignment="1">
      <alignment horizontal="center"/>
    </xf>
    <xf numFmtId="3" fontId="15" fillId="0" borderId="192" xfId="0" applyNumberFormat="1" applyFont="1" applyFill="1" applyBorder="1" applyAlignment="1">
      <alignment horizontal="right"/>
    </xf>
    <xf numFmtId="166" fontId="15" fillId="0" borderId="55" xfId="0" applyNumberFormat="1" applyFont="1" applyFill="1" applyBorder="1" applyAlignment="1">
      <alignment horizontal="right"/>
    </xf>
    <xf numFmtId="0" fontId="0" fillId="0" borderId="0" xfId="0" applyAlignment="1">
      <alignment horizontal="left" indent="1"/>
    </xf>
    <xf numFmtId="0" fontId="18" fillId="0" borderId="0" xfId="0" applyFont="1" applyFill="1" applyBorder="1" applyAlignment="1">
      <alignment horizontal="left" indent="1"/>
    </xf>
    <xf numFmtId="0" fontId="57" fillId="0" borderId="0" xfId="0" applyFont="1" applyFill="1" applyBorder="1" applyAlignment="1">
      <alignment horizontal="left" indent="1"/>
    </xf>
    <xf numFmtId="0" fontId="58" fillId="0" borderId="0" xfId="0" applyFont="1" applyAlignment="1">
      <alignment horizontal="left" indent="1"/>
    </xf>
    <xf numFmtId="0" fontId="59" fillId="0" borderId="0" xfId="0" applyFont="1" applyAlignment="1">
      <alignment horizontal="left" indent="1"/>
    </xf>
    <xf numFmtId="0" fontId="35" fillId="0" borderId="0" xfId="2" applyNumberFormat="1" applyFont="1" applyFill="1" applyBorder="1" applyAlignment="1">
      <alignment horizontal="center" shrinkToFit="1"/>
    </xf>
    <xf numFmtId="0" fontId="13" fillId="0" borderId="0" xfId="2" applyNumberFormat="1" applyFont="1"/>
    <xf numFmtId="0" fontId="3" fillId="0" borderId="0" xfId="2" applyNumberFormat="1" applyFont="1" applyFill="1" applyAlignment="1">
      <alignment horizontal="left" indent="1"/>
    </xf>
    <xf numFmtId="0" fontId="13" fillId="0" borderId="0" xfId="2" applyNumberFormat="1" applyFont="1" applyFill="1" applyAlignment="1">
      <alignment horizontal="right"/>
    </xf>
    <xf numFmtId="0" fontId="13" fillId="0" borderId="0" xfId="2" applyNumberFormat="1" applyFont="1" applyFill="1" applyAlignment="1">
      <alignment horizontal="center"/>
    </xf>
    <xf numFmtId="0" fontId="13" fillId="0" borderId="0" xfId="2" applyNumberFormat="1" applyFont="1" applyFill="1"/>
    <xf numFmtId="3" fontId="13" fillId="0" borderId="0" xfId="2" applyNumberFormat="1" applyFont="1" applyFill="1"/>
    <xf numFmtId="3" fontId="4" fillId="0" borderId="0" xfId="2" applyNumberFormat="1" applyFont="1" applyFill="1"/>
    <xf numFmtId="166" fontId="13" fillId="0" borderId="0" xfId="2" applyNumberFormat="1" applyFont="1" applyFill="1"/>
    <xf numFmtId="0" fontId="4" fillId="0" borderId="0" xfId="2" applyNumberFormat="1" applyFont="1" applyFill="1" applyAlignment="1">
      <alignment horizontal="left" indent="1"/>
    </xf>
    <xf numFmtId="0" fontId="13" fillId="0" borderId="0" xfId="2" applyNumberFormat="1" applyFont="1" applyFill="1" applyAlignment="1">
      <alignment horizontal="left" indent="1"/>
    </xf>
    <xf numFmtId="0" fontId="13" fillId="0" borderId="0" xfId="2" applyNumberFormat="1" applyFont="1" applyFill="1" applyBorder="1"/>
    <xf numFmtId="0" fontId="13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Alignment="1">
      <alignment horizontal="left" indent="1"/>
    </xf>
    <xf numFmtId="0" fontId="7" fillId="0" borderId="193" xfId="2" applyNumberFormat="1" applyFont="1" applyFill="1" applyBorder="1" applyAlignment="1">
      <alignment horizontal="left" indent="1"/>
    </xf>
    <xf numFmtId="0" fontId="60" fillId="0" borderId="0" xfId="2" applyNumberFormat="1" applyFont="1" applyFill="1" applyBorder="1" applyAlignment="1">
      <alignment horizontal="left" indent="1"/>
    </xf>
    <xf numFmtId="0" fontId="21" fillId="0" borderId="194" xfId="2" applyNumberFormat="1" applyFont="1" applyFill="1" applyBorder="1"/>
    <xf numFmtId="0" fontId="21" fillId="0" borderId="195" xfId="2" applyNumberFormat="1" applyFont="1" applyFill="1" applyBorder="1"/>
    <xf numFmtId="3" fontId="21" fillId="0" borderId="195" xfId="2" applyNumberFormat="1" applyFont="1" applyFill="1" applyBorder="1"/>
    <xf numFmtId="3" fontId="21" fillId="0" borderId="0" xfId="2" applyNumberFormat="1" applyFont="1" applyFill="1" applyBorder="1"/>
    <xf numFmtId="3" fontId="7" fillId="0" borderId="0" xfId="2" applyNumberFormat="1" applyFont="1" applyFill="1"/>
    <xf numFmtId="0" fontId="12" fillId="0" borderId="196" xfId="2" applyNumberFormat="1" applyFont="1" applyFill="1" applyBorder="1" applyAlignment="1">
      <alignment horizontal="left" vertical="center" indent="1"/>
    </xf>
    <xf numFmtId="0" fontId="56" fillId="0" borderId="196" xfId="2" applyNumberFormat="1" applyFont="1" applyFill="1" applyBorder="1" applyAlignment="1">
      <alignment horizontal="center" vertical="center"/>
    </xf>
    <xf numFmtId="0" fontId="56" fillId="0" borderId="197" xfId="2" applyNumberFormat="1" applyFont="1" applyFill="1" applyBorder="1"/>
    <xf numFmtId="0" fontId="56" fillId="0" borderId="198" xfId="2" applyNumberFormat="1" applyFont="1" applyFill="1" applyBorder="1"/>
    <xf numFmtId="3" fontId="56" fillId="0" borderId="193" xfId="2" applyNumberFormat="1" applyFont="1" applyFill="1" applyBorder="1" applyAlignment="1">
      <alignment horizontal="center" vertical="center"/>
    </xf>
    <xf numFmtId="3" fontId="4" fillId="0" borderId="196" xfId="2" applyNumberFormat="1" applyFont="1" applyFill="1" applyBorder="1" applyAlignment="1">
      <alignment horizontal="center"/>
    </xf>
    <xf numFmtId="3" fontId="4" fillId="0" borderId="193" xfId="2" applyNumberFormat="1" applyFont="1" applyFill="1" applyBorder="1" applyAlignment="1">
      <alignment horizontal="center"/>
    </xf>
    <xf numFmtId="3" fontId="4" fillId="0" borderId="198" xfId="2" applyNumberFormat="1" applyFont="1" applyFill="1" applyBorder="1" applyAlignment="1">
      <alignment horizontal="center"/>
    </xf>
    <xf numFmtId="166" fontId="4" fillId="0" borderId="197" xfId="2" applyNumberFormat="1" applyFont="1" applyFill="1" applyBorder="1" applyAlignment="1">
      <alignment horizontal="center"/>
    </xf>
    <xf numFmtId="3" fontId="56" fillId="0" borderId="196" xfId="2" applyNumberFormat="1" applyFont="1" applyFill="1" applyBorder="1" applyAlignment="1">
      <alignment horizontal="center"/>
    </xf>
    <xf numFmtId="0" fontId="56" fillId="0" borderId="199" xfId="2" applyNumberFormat="1" applyFont="1" applyFill="1" applyBorder="1" applyAlignment="1">
      <alignment horizontal="center"/>
    </xf>
    <xf numFmtId="0" fontId="56" fillId="0" borderId="200" xfId="2" applyNumberFormat="1" applyFont="1" applyFill="1" applyBorder="1" applyAlignment="1">
      <alignment horizontal="center"/>
    </xf>
    <xf numFmtId="3" fontId="4" fillId="0" borderId="200" xfId="2" applyNumberFormat="1" applyFont="1" applyFill="1" applyBorder="1" applyAlignment="1">
      <alignment horizontal="center"/>
    </xf>
    <xf numFmtId="3" fontId="4" fillId="14" borderId="200" xfId="2" applyNumberFormat="1" applyFont="1" applyFill="1" applyBorder="1" applyAlignment="1">
      <alignment horizontal="center"/>
    </xf>
    <xf numFmtId="3" fontId="4" fillId="0" borderId="201" xfId="2" applyNumberFormat="1" applyFont="1" applyFill="1" applyBorder="1" applyAlignment="1">
      <alignment horizontal="center"/>
    </xf>
    <xf numFmtId="3" fontId="56" fillId="0" borderId="74" xfId="2" applyNumberFormat="1" applyFont="1" applyFill="1" applyBorder="1" applyAlignment="1">
      <alignment horizontal="center"/>
    </xf>
    <xf numFmtId="3" fontId="56" fillId="0" borderId="0" xfId="2" applyNumberFormat="1" applyFont="1" applyFill="1" applyBorder="1" applyAlignment="1">
      <alignment horizontal="center"/>
    </xf>
    <xf numFmtId="166" fontId="4" fillId="0" borderId="199" xfId="2" applyNumberFormat="1" applyFont="1" applyFill="1" applyBorder="1" applyAlignment="1">
      <alignment horizontal="center" shrinkToFit="1"/>
    </xf>
    <xf numFmtId="3" fontId="56" fillId="0" borderId="202" xfId="2" applyNumberFormat="1" applyFont="1" applyFill="1" applyBorder="1" applyAlignment="1">
      <alignment horizontal="center"/>
    </xf>
    <xf numFmtId="3" fontId="56" fillId="0" borderId="200" xfId="2" applyNumberFormat="1" applyFont="1" applyFill="1" applyBorder="1" applyAlignment="1">
      <alignment horizontal="center"/>
    </xf>
    <xf numFmtId="0" fontId="12" fillId="0" borderId="203" xfId="2" applyNumberFormat="1" applyFont="1" applyFill="1" applyBorder="1" applyAlignment="1">
      <alignment horizontal="left" indent="1"/>
    </xf>
    <xf numFmtId="0" fontId="13" fillId="0" borderId="204" xfId="2" applyNumberFormat="1" applyFont="1" applyFill="1" applyBorder="1"/>
    <xf numFmtId="164" fontId="13" fillId="0" borderId="202" xfId="2" applyNumberFormat="1" applyFont="1" applyFill="1" applyBorder="1" applyAlignment="1">
      <alignment horizontal="center"/>
    </xf>
    <xf numFmtId="3" fontId="13" fillId="0" borderId="197" xfId="2" applyNumberFormat="1" applyFont="1" applyFill="1" applyBorder="1" applyAlignment="1">
      <alignment horizontal="right"/>
    </xf>
    <xf numFmtId="3" fontId="13" fillId="0" borderId="198" xfId="2" applyNumberFormat="1" applyFont="1" applyFill="1" applyBorder="1" applyAlignment="1">
      <alignment horizontal="right"/>
    </xf>
    <xf numFmtId="3" fontId="14" fillId="0" borderId="197" xfId="2" applyNumberFormat="1" applyFont="1" applyFill="1" applyBorder="1" applyAlignment="1">
      <alignment horizontal="right"/>
    </xf>
    <xf numFmtId="3" fontId="4" fillId="0" borderId="205" xfId="2" applyNumberFormat="1" applyFont="1" applyFill="1" applyBorder="1" applyAlignment="1">
      <alignment horizontal="right"/>
    </xf>
    <xf numFmtId="3" fontId="4" fillId="14" borderId="205" xfId="2" applyNumberFormat="1" applyFont="1" applyFill="1" applyBorder="1" applyAlignment="1">
      <alignment horizontal="right"/>
    </xf>
    <xf numFmtId="4" fontId="14" fillId="0" borderId="206" xfId="2" applyNumberFormat="1" applyFont="1" applyFill="1" applyBorder="1" applyAlignment="1">
      <alignment horizontal="right"/>
    </xf>
    <xf numFmtId="2" fontId="13" fillId="0" borderId="207" xfId="2" applyNumberFormat="1" applyFont="1" applyFill="1" applyBorder="1" applyAlignment="1" applyProtection="1">
      <alignment horizontal="right"/>
      <protection locked="0"/>
    </xf>
    <xf numFmtId="3" fontId="13" fillId="0" borderId="205" xfId="2" applyNumberFormat="1" applyFont="1" applyFill="1" applyBorder="1" applyAlignment="1" applyProtection="1">
      <alignment horizontal="right"/>
      <protection locked="0"/>
    </xf>
    <xf numFmtId="3" fontId="4" fillId="0" borderId="208" xfId="2" applyNumberFormat="1" applyFont="1" applyFill="1" applyBorder="1" applyAlignment="1">
      <alignment horizontal="right"/>
    </xf>
    <xf numFmtId="166" fontId="4" fillId="0" borderId="208" xfId="2" applyNumberFormat="1" applyFont="1" applyFill="1" applyBorder="1" applyAlignment="1">
      <alignment horizontal="right"/>
    </xf>
    <xf numFmtId="3" fontId="13" fillId="0" borderId="0" xfId="2" applyNumberFormat="1" applyFont="1" applyFill="1" applyAlignment="1">
      <alignment horizontal="right"/>
    </xf>
    <xf numFmtId="2" fontId="13" fillId="0" borderId="205" xfId="2" applyNumberFormat="1" applyFont="1" applyFill="1" applyBorder="1" applyAlignment="1">
      <alignment horizontal="right"/>
    </xf>
    <xf numFmtId="2" fontId="14" fillId="0" borderId="197" xfId="2" applyNumberFormat="1" applyFont="1" applyFill="1" applyBorder="1" applyAlignment="1">
      <alignment horizontal="right"/>
    </xf>
    <xf numFmtId="0" fontId="12" fillId="0" borderId="209" xfId="2" applyNumberFormat="1" applyFont="1" applyFill="1" applyBorder="1" applyAlignment="1">
      <alignment horizontal="left" indent="1"/>
    </xf>
    <xf numFmtId="0" fontId="13" fillId="0" borderId="210" xfId="2" applyNumberFormat="1" applyFont="1" applyFill="1" applyBorder="1"/>
    <xf numFmtId="164" fontId="13" fillId="0" borderId="210" xfId="2" applyNumberFormat="1" applyFont="1" applyFill="1" applyBorder="1" applyAlignment="1">
      <alignment horizontal="center"/>
    </xf>
    <xf numFmtId="3" fontId="13" fillId="0" borderId="211" xfId="2" applyNumberFormat="1" applyFont="1" applyFill="1" applyBorder="1" applyAlignment="1">
      <alignment horizontal="right"/>
    </xf>
    <xf numFmtId="3" fontId="13" fillId="0" borderId="210" xfId="2" applyNumberFormat="1" applyFont="1" applyFill="1" applyBorder="1" applyAlignment="1">
      <alignment horizontal="right"/>
    </xf>
    <xf numFmtId="3" fontId="14" fillId="0" borderId="211" xfId="2" applyNumberFormat="1" applyFont="1" applyFill="1" applyBorder="1" applyAlignment="1">
      <alignment horizontal="right"/>
    </xf>
    <xf numFmtId="3" fontId="4" fillId="0" borderId="210" xfId="2" applyNumberFormat="1" applyFont="1" applyFill="1" applyBorder="1" applyAlignment="1">
      <alignment horizontal="right"/>
    </xf>
    <xf numFmtId="3" fontId="4" fillId="14" borderId="210" xfId="2" applyNumberFormat="1" applyFont="1" applyFill="1" applyBorder="1" applyAlignment="1">
      <alignment horizontal="right"/>
    </xf>
    <xf numFmtId="4" fontId="14" fillId="0" borderId="209" xfId="2" applyNumberFormat="1" applyFont="1" applyFill="1" applyBorder="1" applyAlignment="1">
      <alignment horizontal="right"/>
    </xf>
    <xf numFmtId="2" fontId="13" fillId="0" borderId="209" xfId="2" applyNumberFormat="1" applyFont="1" applyFill="1" applyBorder="1" applyAlignment="1" applyProtection="1">
      <alignment horizontal="right"/>
      <protection locked="0"/>
    </xf>
    <xf numFmtId="3" fontId="13" fillId="0" borderId="210" xfId="2" applyNumberFormat="1" applyFont="1" applyFill="1" applyBorder="1" applyAlignment="1" applyProtection="1">
      <alignment horizontal="right"/>
      <protection locked="0"/>
    </xf>
    <xf numFmtId="3" fontId="4" fillId="0" borderId="211" xfId="2" applyNumberFormat="1" applyFont="1" applyFill="1" applyBorder="1" applyAlignment="1">
      <alignment horizontal="right"/>
    </xf>
    <xf numFmtId="166" fontId="4" fillId="0" borderId="211" xfId="2" applyNumberFormat="1" applyFont="1" applyFill="1" applyBorder="1" applyAlignment="1">
      <alignment horizontal="right"/>
    </xf>
    <xf numFmtId="2" fontId="13" fillId="0" borderId="212" xfId="2" applyNumberFormat="1" applyFont="1" applyFill="1" applyBorder="1" applyAlignment="1">
      <alignment horizontal="right"/>
    </xf>
    <xf numFmtId="2" fontId="14" fillId="0" borderId="211" xfId="2" applyNumberFormat="1" applyFont="1" applyFill="1" applyBorder="1" applyAlignment="1">
      <alignment horizontal="right"/>
    </xf>
    <xf numFmtId="0" fontId="12" fillId="0" borderId="213" xfId="2" applyNumberFormat="1" applyFont="1" applyFill="1" applyBorder="1" applyAlignment="1">
      <alignment horizontal="left" indent="1"/>
    </xf>
    <xf numFmtId="0" fontId="0" fillId="0" borderId="204" xfId="2" applyNumberFormat="1" applyFont="1" applyFill="1" applyBorder="1" applyAlignment="1">
      <alignment horizontal="center"/>
    </xf>
    <xf numFmtId="3" fontId="0" fillId="0" borderId="214" xfId="2" applyNumberFormat="1" applyFont="1" applyFill="1" applyBorder="1" applyAlignment="1">
      <alignment horizontal="center"/>
    </xf>
    <xf numFmtId="3" fontId="13" fillId="0" borderId="215" xfId="2" applyNumberFormat="1" applyFont="1" applyFill="1" applyBorder="1" applyAlignment="1">
      <alignment horizontal="right"/>
    </xf>
    <xf numFmtId="3" fontId="13" fillId="0" borderId="214" xfId="2" applyNumberFormat="1" applyFont="1" applyFill="1" applyBorder="1" applyAlignment="1">
      <alignment horizontal="right"/>
    </xf>
    <xf numFmtId="3" fontId="14" fillId="0" borderId="215" xfId="2" applyNumberFormat="1" applyFont="1" applyFill="1" applyBorder="1" applyAlignment="1">
      <alignment horizontal="right"/>
    </xf>
    <xf numFmtId="3" fontId="14" fillId="0" borderId="216" xfId="2" applyNumberFormat="1" applyFont="1" applyFill="1" applyBorder="1" applyAlignment="1">
      <alignment horizontal="right"/>
    </xf>
    <xf numFmtId="3" fontId="4" fillId="0" borderId="204" xfId="2" applyNumberFormat="1" applyFont="1" applyFill="1" applyBorder="1" applyAlignment="1">
      <alignment horizontal="right"/>
    </xf>
    <xf numFmtId="3" fontId="4" fillId="14" borderId="204" xfId="2" applyNumberFormat="1" applyFont="1" applyFill="1" applyBorder="1" applyAlignment="1">
      <alignment horizontal="right"/>
    </xf>
    <xf numFmtId="3" fontId="14" fillId="0" borderId="213" xfId="2" applyNumberFormat="1" applyFont="1" applyFill="1" applyBorder="1" applyAlignment="1">
      <alignment horizontal="right"/>
    </xf>
    <xf numFmtId="3" fontId="13" fillId="0" borderId="213" xfId="2" applyNumberFormat="1" applyFont="1" applyFill="1" applyBorder="1" applyAlignment="1" applyProtection="1">
      <alignment horizontal="right"/>
      <protection locked="0"/>
    </xf>
    <xf numFmtId="3" fontId="13" fillId="0" borderId="204" xfId="2" applyNumberFormat="1" applyFont="1" applyFill="1" applyBorder="1" applyAlignment="1" applyProtection="1">
      <alignment horizontal="right"/>
      <protection locked="0"/>
    </xf>
    <xf numFmtId="3" fontId="4" fillId="0" borderId="215" xfId="2" applyNumberFormat="1" applyFont="1" applyFill="1" applyBorder="1" applyAlignment="1">
      <alignment horizontal="right"/>
    </xf>
    <xf numFmtId="166" fontId="4" fillId="0" borderId="215" xfId="2" applyNumberFormat="1" applyFont="1" applyFill="1" applyBorder="1" applyAlignment="1">
      <alignment horizontal="right"/>
    </xf>
    <xf numFmtId="3" fontId="13" fillId="0" borderId="205" xfId="2" applyNumberFormat="1" applyFont="1" applyFill="1" applyBorder="1" applyAlignment="1">
      <alignment horizontal="right"/>
    </xf>
    <xf numFmtId="0" fontId="22" fillId="0" borderId="0" xfId="2" applyNumberFormat="1" applyFont="1" applyAlignment="1">
      <alignment horizontal="right"/>
    </xf>
    <xf numFmtId="0" fontId="12" fillId="0" borderId="217" xfId="2" applyNumberFormat="1" applyFont="1" applyFill="1" applyBorder="1" applyAlignment="1">
      <alignment horizontal="left" indent="1"/>
    </xf>
    <xf numFmtId="0" fontId="0" fillId="0" borderId="214" xfId="2" applyNumberFormat="1" applyFont="1" applyFill="1" applyBorder="1" applyAlignment="1">
      <alignment horizontal="center"/>
    </xf>
    <xf numFmtId="3" fontId="4" fillId="0" borderId="214" xfId="2" applyNumberFormat="1" applyFont="1" applyFill="1" applyBorder="1" applyAlignment="1">
      <alignment horizontal="right"/>
    </xf>
    <xf numFmtId="3" fontId="4" fillId="14" borderId="214" xfId="2" applyNumberFormat="1" applyFont="1" applyFill="1" applyBorder="1" applyAlignment="1">
      <alignment horizontal="right"/>
    </xf>
    <xf numFmtId="3" fontId="14" fillId="0" borderId="217" xfId="2" applyNumberFormat="1" applyFont="1" applyFill="1" applyBorder="1" applyAlignment="1">
      <alignment horizontal="right"/>
    </xf>
    <xf numFmtId="3" fontId="13" fillId="0" borderId="217" xfId="2" applyNumberFormat="1" applyFont="1" applyFill="1" applyBorder="1" applyAlignment="1" applyProtection="1">
      <alignment horizontal="right"/>
      <protection locked="0"/>
    </xf>
    <xf numFmtId="3" fontId="13" fillId="0" borderId="214" xfId="2" applyNumberFormat="1" applyFont="1" applyFill="1" applyBorder="1" applyAlignment="1" applyProtection="1">
      <alignment horizontal="right"/>
      <protection locked="0"/>
    </xf>
    <xf numFmtId="0" fontId="0" fillId="0" borderId="212" xfId="2" applyNumberFormat="1" applyFont="1" applyFill="1" applyBorder="1" applyAlignment="1">
      <alignment horizontal="center"/>
    </xf>
    <xf numFmtId="3" fontId="0" fillId="0" borderId="202" xfId="2" applyNumberFormat="1" applyFont="1" applyFill="1" applyBorder="1" applyAlignment="1">
      <alignment horizontal="center"/>
    </xf>
    <xf numFmtId="3" fontId="13" fillId="0" borderId="208" xfId="2" applyNumberFormat="1" applyFont="1" applyFill="1" applyBorder="1" applyAlignment="1">
      <alignment horizontal="right"/>
    </xf>
    <xf numFmtId="3" fontId="13" fillId="0" borderId="202" xfId="2" applyNumberFormat="1" applyFont="1" applyFill="1" applyBorder="1" applyAlignment="1">
      <alignment horizontal="right"/>
    </xf>
    <xf numFmtId="3" fontId="14" fillId="0" borderId="208" xfId="2" applyNumberFormat="1" applyFont="1" applyFill="1" applyBorder="1" applyAlignment="1">
      <alignment horizontal="right"/>
    </xf>
    <xf numFmtId="3" fontId="4" fillId="0" borderId="212" xfId="2" applyNumberFormat="1" applyFont="1" applyFill="1" applyBorder="1" applyAlignment="1">
      <alignment horizontal="right"/>
    </xf>
    <xf numFmtId="3" fontId="4" fillId="14" borderId="212" xfId="2" applyNumberFormat="1" applyFont="1" applyFill="1" applyBorder="1" applyAlignment="1">
      <alignment horizontal="right"/>
    </xf>
    <xf numFmtId="3" fontId="14" fillId="0" borderId="203" xfId="2" applyNumberFormat="1" applyFont="1" applyFill="1" applyBorder="1" applyAlignment="1">
      <alignment horizontal="right"/>
    </xf>
    <xf numFmtId="3" fontId="13" fillId="0" borderId="218" xfId="2" applyNumberFormat="1" applyFont="1" applyFill="1" applyBorder="1" applyAlignment="1" applyProtection="1">
      <alignment horizontal="right"/>
      <protection locked="0"/>
    </xf>
    <xf numFmtId="0" fontId="12" fillId="0" borderId="193" xfId="2" applyNumberFormat="1" applyFont="1" applyFill="1" applyBorder="1" applyAlignment="1">
      <alignment horizontal="left" indent="1"/>
    </xf>
    <xf numFmtId="0" fontId="4" fillId="0" borderId="196" xfId="2" applyNumberFormat="1" applyFont="1" applyFill="1" applyBorder="1" applyAlignment="1">
      <alignment horizontal="center"/>
    </xf>
    <xf numFmtId="3" fontId="4" fillId="0" borderId="196" xfId="2" applyNumberFormat="1" applyFont="1" applyFill="1" applyBorder="1" applyAlignment="1">
      <alignment horizontal="center"/>
    </xf>
    <xf numFmtId="3" fontId="15" fillId="0" borderId="195" xfId="2" applyNumberFormat="1" applyFont="1" applyFill="1" applyBorder="1" applyAlignment="1">
      <alignment horizontal="right"/>
    </xf>
    <xf numFmtId="3" fontId="15" fillId="0" borderId="196" xfId="2" applyNumberFormat="1" applyFont="1" applyFill="1" applyBorder="1" applyAlignment="1">
      <alignment horizontal="right"/>
    </xf>
    <xf numFmtId="3" fontId="4" fillId="0" borderId="195" xfId="2" applyNumberFormat="1" applyFont="1" applyFill="1" applyBorder="1" applyAlignment="1">
      <alignment horizontal="right"/>
    </xf>
    <xf numFmtId="3" fontId="56" fillId="0" borderId="196" xfId="2" applyNumberFormat="1" applyFont="1" applyFill="1" applyBorder="1" applyAlignment="1">
      <alignment horizontal="right"/>
    </xf>
    <xf numFmtId="3" fontId="4" fillId="0" borderId="196" xfId="2" applyNumberFormat="1" applyFont="1" applyFill="1" applyBorder="1" applyAlignment="1">
      <alignment horizontal="right"/>
    </xf>
    <xf numFmtId="3" fontId="4" fillId="14" borderId="193" xfId="2" applyNumberFormat="1" applyFont="1" applyFill="1" applyBorder="1" applyAlignment="1">
      <alignment horizontal="right"/>
    </xf>
    <xf numFmtId="3" fontId="4" fillId="0" borderId="193" xfId="2" applyNumberFormat="1" applyFont="1" applyFill="1" applyBorder="1" applyAlignment="1">
      <alignment horizontal="right"/>
    </xf>
    <xf numFmtId="166" fontId="4" fillId="0" borderId="197" xfId="2" applyNumberFormat="1" applyFont="1" applyFill="1" applyBorder="1" applyAlignment="1">
      <alignment horizontal="right"/>
    </xf>
    <xf numFmtId="3" fontId="0" fillId="0" borderId="202" xfId="2" applyNumberFormat="1" applyFont="1" applyFill="1" applyBorder="1" applyAlignment="1">
      <alignment horizontal="right"/>
    </xf>
    <xf numFmtId="3" fontId="14" fillId="0" borderId="204" xfId="2" applyNumberFormat="1" applyFont="1" applyFill="1" applyBorder="1" applyAlignment="1">
      <alignment horizontal="right"/>
    </xf>
    <xf numFmtId="3" fontId="14" fillId="14" borderId="204" xfId="2" applyNumberFormat="1" applyFont="1" applyFill="1" applyBorder="1" applyAlignment="1">
      <alignment horizontal="right"/>
    </xf>
    <xf numFmtId="3" fontId="13" fillId="0" borderId="204" xfId="2" applyNumberFormat="1" applyFont="1" applyFill="1" applyBorder="1" applyAlignment="1">
      <alignment horizontal="right"/>
    </xf>
    <xf numFmtId="3" fontId="0" fillId="0" borderId="214" xfId="2" applyNumberFormat="1" applyFont="1" applyFill="1" applyBorder="1" applyAlignment="1">
      <alignment horizontal="right"/>
    </xf>
    <xf numFmtId="3" fontId="14" fillId="0" borderId="214" xfId="2" applyNumberFormat="1" applyFont="1" applyFill="1" applyBorder="1" applyAlignment="1">
      <alignment horizontal="right"/>
    </xf>
    <xf numFmtId="3" fontId="14" fillId="14" borderId="214" xfId="2" applyNumberFormat="1" applyFont="1" applyFill="1" applyBorder="1" applyAlignment="1">
      <alignment horizontal="right"/>
    </xf>
    <xf numFmtId="166" fontId="14" fillId="14" borderId="214" xfId="2" applyNumberFormat="1" applyFont="1" applyFill="1" applyBorder="1" applyAlignment="1">
      <alignment horizontal="right"/>
    </xf>
    <xf numFmtId="0" fontId="0" fillId="0" borderId="210" xfId="2" applyNumberFormat="1" applyFont="1" applyFill="1" applyBorder="1" applyAlignment="1">
      <alignment horizontal="center"/>
    </xf>
    <xf numFmtId="3" fontId="0" fillId="0" borderId="210" xfId="2" applyNumberFormat="1" applyFont="1" applyFill="1" applyBorder="1" applyAlignment="1">
      <alignment horizontal="center"/>
    </xf>
    <xf numFmtId="3" fontId="14" fillId="0" borderId="219" xfId="2" applyNumberFormat="1" applyFont="1" applyFill="1" applyBorder="1" applyAlignment="1">
      <alignment horizontal="right"/>
    </xf>
    <xf numFmtId="3" fontId="14" fillId="0" borderId="210" xfId="2" applyNumberFormat="1" applyFont="1" applyFill="1" applyBorder="1" applyAlignment="1">
      <alignment horizontal="right"/>
    </xf>
    <xf numFmtId="166" fontId="14" fillId="14" borderId="210" xfId="2" applyNumberFormat="1" applyFont="1" applyFill="1" applyBorder="1" applyAlignment="1">
      <alignment horizontal="right"/>
    </xf>
    <xf numFmtId="3" fontId="14" fillId="0" borderId="218" xfId="2" applyNumberFormat="1" applyFont="1" applyFill="1" applyBorder="1" applyAlignment="1">
      <alignment horizontal="right"/>
    </xf>
    <xf numFmtId="3" fontId="13" fillId="0" borderId="209" xfId="2" applyNumberFormat="1" applyFont="1" applyFill="1" applyBorder="1" applyAlignment="1" applyProtection="1">
      <alignment horizontal="right"/>
      <protection locked="0"/>
    </xf>
    <xf numFmtId="3" fontId="13" fillId="0" borderId="212" xfId="2" applyNumberFormat="1" applyFont="1" applyFill="1" applyBorder="1" applyAlignment="1" applyProtection="1">
      <alignment horizontal="right"/>
      <protection locked="0"/>
    </xf>
    <xf numFmtId="3" fontId="4" fillId="0" borderId="219" xfId="2" applyNumberFormat="1" applyFont="1" applyFill="1" applyBorder="1" applyAlignment="1">
      <alignment horizontal="right"/>
    </xf>
    <xf numFmtId="166" fontId="4" fillId="0" borderId="219" xfId="2" applyNumberFormat="1" applyFont="1" applyFill="1" applyBorder="1" applyAlignment="1">
      <alignment horizontal="right"/>
    </xf>
    <xf numFmtId="3" fontId="13" fillId="0" borderId="212" xfId="2" applyNumberFormat="1" applyFont="1" applyFill="1" applyBorder="1" applyAlignment="1">
      <alignment horizontal="right"/>
    </xf>
    <xf numFmtId="0" fontId="12" fillId="0" borderId="204" xfId="2" applyNumberFormat="1" applyFont="1" applyFill="1" applyBorder="1" applyAlignment="1">
      <alignment horizontal="left" indent="1"/>
    </xf>
    <xf numFmtId="3" fontId="38" fillId="0" borderId="204" xfId="2" applyNumberFormat="1" applyFont="1" applyFill="1" applyBorder="1" applyAlignment="1">
      <alignment horizontal="center"/>
    </xf>
    <xf numFmtId="3" fontId="13" fillId="0" borderId="220" xfId="2" applyNumberFormat="1" applyFont="1" applyFill="1" applyBorder="1" applyAlignment="1">
      <alignment horizontal="right"/>
    </xf>
    <xf numFmtId="3" fontId="0" fillId="0" borderId="205" xfId="2" applyNumberFormat="1" applyFont="1" applyFill="1" applyBorder="1" applyAlignment="1">
      <alignment horizontal="right"/>
    </xf>
    <xf numFmtId="3" fontId="38" fillId="0" borderId="205" xfId="2" applyNumberFormat="1" applyFont="1" applyFill="1" applyBorder="1" applyAlignment="1">
      <alignment horizontal="right"/>
    </xf>
    <xf numFmtId="3" fontId="38" fillId="0" borderId="204" xfId="2" applyNumberFormat="1" applyFont="1" applyFill="1" applyBorder="1" applyAlignment="1">
      <alignment horizontal="right"/>
    </xf>
    <xf numFmtId="3" fontId="38" fillId="0" borderId="204" xfId="2" applyNumberFormat="1" applyFont="1" applyFill="1" applyBorder="1" applyAlignment="1" applyProtection="1">
      <alignment horizontal="right"/>
      <protection locked="0"/>
    </xf>
    <xf numFmtId="3" fontId="38" fillId="14" borderId="204" xfId="2" applyNumberFormat="1" applyFont="1" applyFill="1" applyBorder="1" applyAlignment="1" applyProtection="1">
      <alignment horizontal="right"/>
      <protection locked="0"/>
    </xf>
    <xf numFmtId="3" fontId="38" fillId="0" borderId="207" xfId="2" applyNumberFormat="1" applyFont="1" applyFill="1" applyBorder="1" applyAlignment="1" applyProtection="1">
      <alignment horizontal="right"/>
      <protection locked="0"/>
    </xf>
    <xf numFmtId="3" fontId="0" fillId="0" borderId="207" xfId="2" applyNumberFormat="1" applyFont="1" applyFill="1" applyBorder="1" applyAlignment="1" applyProtection="1">
      <alignment horizontal="right"/>
      <protection locked="0"/>
    </xf>
    <xf numFmtId="166" fontId="13" fillId="0" borderId="205" xfId="2" applyNumberFormat="1" applyFont="1" applyFill="1" applyBorder="1" applyAlignment="1" applyProtection="1">
      <alignment horizontal="right"/>
      <protection locked="0"/>
    </xf>
    <xf numFmtId="3" fontId="13" fillId="0" borderId="220" xfId="2" applyNumberFormat="1" applyFont="1" applyFill="1" applyBorder="1" applyAlignment="1" applyProtection="1">
      <alignment horizontal="right"/>
      <protection locked="0"/>
    </xf>
    <xf numFmtId="3" fontId="15" fillId="0" borderId="221" xfId="2" applyNumberFormat="1" applyFont="1" applyFill="1" applyBorder="1" applyAlignment="1">
      <alignment horizontal="right"/>
    </xf>
    <xf numFmtId="166" fontId="15" fillId="0" borderId="205" xfId="2" applyNumberFormat="1" applyFont="1" applyFill="1" applyBorder="1" applyAlignment="1">
      <alignment horizontal="right"/>
    </xf>
    <xf numFmtId="3" fontId="38" fillId="0" borderId="220" xfId="2" applyNumberFormat="1" applyFont="1" applyFill="1" applyBorder="1" applyAlignment="1">
      <alignment horizontal="right"/>
    </xf>
    <xf numFmtId="3" fontId="38" fillId="0" borderId="214" xfId="2" applyNumberFormat="1" applyFont="1" applyFill="1" applyBorder="1" applyAlignment="1">
      <alignment horizontal="center"/>
    </xf>
    <xf numFmtId="3" fontId="38" fillId="0" borderId="214" xfId="2" applyNumberFormat="1" applyFont="1" applyFill="1" applyBorder="1" applyAlignment="1">
      <alignment horizontal="right"/>
    </xf>
    <xf numFmtId="3" fontId="38" fillId="0" borderId="214" xfId="2" applyNumberFormat="1" applyFont="1" applyFill="1" applyBorder="1" applyAlignment="1" applyProtection="1">
      <alignment horizontal="right"/>
      <protection locked="0"/>
    </xf>
    <xf numFmtId="166" fontId="38" fillId="14" borderId="214" xfId="2" applyNumberFormat="1" applyFont="1" applyFill="1" applyBorder="1" applyAlignment="1" applyProtection="1">
      <alignment horizontal="right"/>
      <protection locked="0"/>
    </xf>
    <xf numFmtId="3" fontId="38" fillId="0" borderId="217" xfId="2" applyNumberFormat="1" applyFont="1" applyFill="1" applyBorder="1" applyAlignment="1" applyProtection="1">
      <alignment horizontal="right"/>
      <protection locked="0"/>
    </xf>
    <xf numFmtId="3" fontId="0" fillId="0" borderId="213" xfId="2" applyNumberFormat="1" applyFont="1" applyFill="1" applyBorder="1" applyAlignment="1" applyProtection="1">
      <alignment horizontal="right"/>
      <protection locked="0"/>
    </xf>
    <xf numFmtId="166" fontId="13" fillId="0" borderId="214" xfId="2" applyNumberFormat="1" applyFont="1" applyFill="1" applyBorder="1" applyAlignment="1" applyProtection="1">
      <alignment horizontal="right"/>
      <protection locked="0"/>
    </xf>
    <xf numFmtId="3" fontId="13" fillId="0" borderId="215" xfId="2" applyNumberFormat="1" applyFont="1" applyFill="1" applyBorder="1" applyAlignment="1" applyProtection="1">
      <alignment horizontal="right"/>
      <protection locked="0"/>
    </xf>
    <xf numFmtId="3" fontId="15" fillId="0" borderId="84" xfId="2" applyNumberFormat="1" applyFont="1" applyFill="1" applyBorder="1" applyAlignment="1">
      <alignment horizontal="right"/>
    </xf>
    <xf numFmtId="166" fontId="15" fillId="0" borderId="214" xfId="2" applyNumberFormat="1" applyFont="1" applyFill="1" applyBorder="1" applyAlignment="1">
      <alignment horizontal="right"/>
    </xf>
    <xf numFmtId="3" fontId="38" fillId="0" borderId="215" xfId="2" applyNumberFormat="1" applyFont="1" applyFill="1" applyBorder="1" applyAlignment="1">
      <alignment horizontal="right"/>
    </xf>
    <xf numFmtId="3" fontId="38" fillId="0" borderId="210" xfId="2" applyNumberFormat="1" applyFont="1" applyFill="1" applyBorder="1" applyAlignment="1">
      <alignment horizontal="center"/>
    </xf>
    <xf numFmtId="3" fontId="13" fillId="0" borderId="199" xfId="2" applyNumberFormat="1" applyFont="1" applyFill="1" applyBorder="1" applyAlignment="1">
      <alignment horizontal="right"/>
    </xf>
    <xf numFmtId="3" fontId="13" fillId="0" borderId="200" xfId="2" applyNumberFormat="1" applyFont="1" applyFill="1" applyBorder="1" applyAlignment="1">
      <alignment horizontal="right"/>
    </xf>
    <xf numFmtId="3" fontId="0" fillId="0" borderId="200" xfId="2" applyNumberFormat="1" applyFont="1" applyFill="1" applyBorder="1" applyAlignment="1">
      <alignment horizontal="right"/>
    </xf>
    <xf numFmtId="3" fontId="38" fillId="0" borderId="210" xfId="2" applyNumberFormat="1" applyFont="1" applyFill="1" applyBorder="1" applyAlignment="1">
      <alignment horizontal="right"/>
    </xf>
    <xf numFmtId="3" fontId="38" fillId="0" borderId="210" xfId="2" applyNumberFormat="1" applyFont="1" applyFill="1" applyBorder="1" applyAlignment="1" applyProtection="1">
      <alignment horizontal="right"/>
      <protection locked="0"/>
    </xf>
    <xf numFmtId="3" fontId="38" fillId="14" borderId="210" xfId="2" applyNumberFormat="1" applyFont="1" applyFill="1" applyBorder="1" applyAlignment="1" applyProtection="1">
      <alignment horizontal="right"/>
      <protection locked="0"/>
    </xf>
    <xf numFmtId="3" fontId="38" fillId="0" borderId="222" xfId="2" applyNumberFormat="1" applyFont="1" applyFill="1" applyBorder="1" applyAlignment="1" applyProtection="1">
      <alignment horizontal="right"/>
      <protection locked="0"/>
    </xf>
    <xf numFmtId="3" fontId="0" fillId="0" borderId="203" xfId="2" applyNumberFormat="1" applyFont="1" applyFill="1" applyBorder="1" applyAlignment="1" applyProtection="1">
      <alignment horizontal="right"/>
      <protection locked="0"/>
    </xf>
    <xf numFmtId="166" fontId="13" fillId="0" borderId="210" xfId="2" applyNumberFormat="1" applyFont="1" applyFill="1" applyBorder="1" applyAlignment="1" applyProtection="1">
      <alignment horizontal="right"/>
      <protection locked="0"/>
    </xf>
    <xf numFmtId="3" fontId="13" fillId="0" borderId="211" xfId="2" applyNumberFormat="1" applyFont="1" applyFill="1" applyBorder="1" applyAlignment="1" applyProtection="1">
      <alignment horizontal="right"/>
      <protection locked="0"/>
    </xf>
    <xf numFmtId="3" fontId="15" fillId="0" borderId="223" xfId="2" applyNumberFormat="1" applyFont="1" applyFill="1" applyBorder="1" applyAlignment="1">
      <alignment horizontal="right"/>
    </xf>
    <xf numFmtId="166" fontId="15" fillId="0" borderId="210" xfId="2" applyNumberFormat="1" applyFont="1" applyFill="1" applyBorder="1" applyAlignment="1">
      <alignment horizontal="right"/>
    </xf>
    <xf numFmtId="3" fontId="38" fillId="0" borderId="211" xfId="2" applyNumberFormat="1" applyFont="1" applyFill="1" applyBorder="1" applyAlignment="1">
      <alignment horizontal="right"/>
    </xf>
    <xf numFmtId="3" fontId="0" fillId="0" borderId="217" xfId="2" applyNumberFormat="1" applyFont="1" applyFill="1" applyBorder="1" applyAlignment="1">
      <alignment horizontal="right"/>
    </xf>
    <xf numFmtId="3" fontId="38" fillId="0" borderId="213" xfId="2" applyNumberFormat="1" applyFont="1" applyFill="1" applyBorder="1" applyAlignment="1" applyProtection="1">
      <alignment horizontal="right"/>
      <protection locked="0"/>
    </xf>
    <xf numFmtId="3" fontId="15" fillId="0" borderId="216" xfId="2" applyNumberFormat="1" applyFont="1" applyFill="1" applyBorder="1" applyAlignment="1">
      <alignment horizontal="right"/>
    </xf>
    <xf numFmtId="166" fontId="15" fillId="0" borderId="216" xfId="2" applyNumberFormat="1" applyFont="1" applyFill="1" applyBorder="1" applyAlignment="1">
      <alignment horizontal="right"/>
    </xf>
    <xf numFmtId="3" fontId="38" fillId="0" borderId="216" xfId="2" applyNumberFormat="1" applyFont="1" applyFill="1" applyBorder="1" applyAlignment="1">
      <alignment horizontal="right"/>
    </xf>
    <xf numFmtId="3" fontId="38" fillId="14" borderId="214" xfId="2" applyNumberFormat="1" applyFont="1" applyFill="1" applyBorder="1" applyAlignment="1" applyProtection="1">
      <alignment horizontal="right"/>
      <protection locked="0"/>
    </xf>
    <xf numFmtId="3" fontId="0" fillId="0" borderId="217" xfId="2" applyNumberFormat="1" applyFont="1" applyFill="1" applyBorder="1" applyAlignment="1" applyProtection="1">
      <alignment horizontal="right"/>
      <protection locked="0"/>
    </xf>
    <xf numFmtId="3" fontId="15" fillId="0" borderId="215" xfId="2" applyNumberFormat="1" applyFont="1" applyFill="1" applyBorder="1" applyAlignment="1">
      <alignment horizontal="right"/>
    </xf>
    <xf numFmtId="166" fontId="15" fillId="0" borderId="215" xfId="2" applyNumberFormat="1" applyFont="1" applyFill="1" applyBorder="1" applyAlignment="1">
      <alignment horizontal="right"/>
    </xf>
    <xf numFmtId="0" fontId="14" fillId="0" borderId="214" xfId="2" applyNumberFormat="1" applyFont="1" applyFill="1" applyBorder="1" applyAlignment="1">
      <alignment horizontal="center"/>
    </xf>
    <xf numFmtId="3" fontId="38" fillId="0" borderId="212" xfId="2" applyNumberFormat="1" applyFont="1" applyFill="1" applyBorder="1" applyAlignment="1">
      <alignment horizontal="center"/>
    </xf>
    <xf numFmtId="3" fontId="0" fillId="0" borderId="203" xfId="2" applyNumberFormat="1" applyFont="1" applyFill="1" applyBorder="1" applyAlignment="1">
      <alignment horizontal="right"/>
    </xf>
    <xf numFmtId="3" fontId="38" fillId="0" borderId="212" xfId="2" applyNumberFormat="1" applyFont="1" applyFill="1" applyBorder="1" applyAlignment="1">
      <alignment horizontal="right"/>
    </xf>
    <xf numFmtId="3" fontId="38" fillId="0" borderId="212" xfId="2" applyNumberFormat="1" applyFont="1" applyFill="1" applyBorder="1" applyAlignment="1" applyProtection="1">
      <alignment horizontal="right"/>
      <protection locked="0"/>
    </xf>
    <xf numFmtId="3" fontId="38" fillId="14" borderId="212" xfId="2" applyNumberFormat="1" applyFont="1" applyFill="1" applyBorder="1" applyAlignment="1" applyProtection="1">
      <alignment horizontal="right"/>
      <protection locked="0"/>
    </xf>
    <xf numFmtId="3" fontId="38" fillId="0" borderId="203" xfId="2" applyNumberFormat="1" applyFont="1" applyFill="1" applyBorder="1" applyAlignment="1" applyProtection="1">
      <alignment horizontal="right"/>
      <protection locked="0"/>
    </xf>
    <xf numFmtId="3" fontId="0" fillId="0" borderId="209" xfId="2" applyNumberFormat="1" applyFont="1" applyFill="1" applyBorder="1" applyAlignment="1" applyProtection="1">
      <alignment horizontal="right"/>
      <protection locked="0"/>
    </xf>
    <xf numFmtId="3" fontId="13" fillId="0" borderId="219" xfId="2" applyNumberFormat="1" applyFont="1" applyFill="1" applyBorder="1" applyAlignment="1" applyProtection="1">
      <alignment horizontal="right"/>
      <protection locked="0"/>
    </xf>
    <xf numFmtId="3" fontId="15" fillId="0" borderId="211" xfId="2" applyNumberFormat="1" applyFont="1" applyFill="1" applyBorder="1" applyAlignment="1">
      <alignment horizontal="right"/>
    </xf>
    <xf numFmtId="166" fontId="15" fillId="0" borderId="211" xfId="2" applyNumberFormat="1" applyFont="1" applyFill="1" applyBorder="1" applyAlignment="1">
      <alignment horizontal="right"/>
    </xf>
    <xf numFmtId="3" fontId="0" fillId="0" borderId="212" xfId="2" applyNumberFormat="1" applyFont="1" applyFill="1" applyBorder="1" applyAlignment="1">
      <alignment horizontal="right"/>
    </xf>
    <xf numFmtId="3" fontId="38" fillId="0" borderId="219" xfId="2" applyNumberFormat="1" applyFont="1" applyFill="1" applyBorder="1" applyAlignment="1">
      <alignment horizontal="right"/>
    </xf>
    <xf numFmtId="0" fontId="18" fillId="0" borderId="193" xfId="2" applyNumberFormat="1" applyFont="1" applyFill="1" applyBorder="1" applyAlignment="1">
      <alignment horizontal="left" indent="1"/>
    </xf>
    <xf numFmtId="0" fontId="15" fillId="0" borderId="196" xfId="2" applyNumberFormat="1" applyFont="1" applyFill="1" applyBorder="1" applyAlignment="1">
      <alignment horizontal="center"/>
    </xf>
    <xf numFmtId="3" fontId="15" fillId="0" borderId="196" xfId="2" applyNumberFormat="1" applyFont="1" applyFill="1" applyBorder="1" applyAlignment="1">
      <alignment horizontal="center"/>
    </xf>
    <xf numFmtId="3" fontId="15" fillId="0" borderId="193" xfId="2" applyNumberFormat="1" applyFont="1" applyFill="1" applyBorder="1" applyAlignment="1">
      <alignment horizontal="right"/>
    </xf>
    <xf numFmtId="3" fontId="15" fillId="0" borderId="196" xfId="2" applyNumberFormat="1" applyFont="1" applyFill="1" applyBorder="1" applyAlignment="1" applyProtection="1">
      <alignment horizontal="right"/>
    </xf>
    <xf numFmtId="166" fontId="15" fillId="14" borderId="196" xfId="2" applyNumberFormat="1" applyFont="1" applyFill="1" applyBorder="1" applyAlignment="1" applyProtection="1">
      <alignment horizontal="right"/>
    </xf>
    <xf numFmtId="166" fontId="15" fillId="0" borderId="196" xfId="2" applyNumberFormat="1" applyFont="1" applyFill="1" applyBorder="1" applyAlignment="1" applyProtection="1">
      <alignment horizontal="right"/>
    </xf>
    <xf numFmtId="166" fontId="15" fillId="0" borderId="222" xfId="2" applyNumberFormat="1" applyFont="1" applyFill="1" applyBorder="1" applyAlignment="1" applyProtection="1">
      <alignment horizontal="right"/>
    </xf>
    <xf numFmtId="166" fontId="15" fillId="0" borderId="200" xfId="2" applyNumberFormat="1" applyFont="1" applyFill="1" applyBorder="1" applyAlignment="1" applyProtection="1">
      <alignment horizontal="right"/>
    </xf>
    <xf numFmtId="166" fontId="15" fillId="0" borderId="201" xfId="2" applyNumberFormat="1" applyFont="1" applyFill="1" applyBorder="1" applyAlignment="1" applyProtection="1">
      <alignment horizontal="right"/>
    </xf>
    <xf numFmtId="166" fontId="15" fillId="0" borderId="195" xfId="2" applyNumberFormat="1" applyFont="1" applyFill="1" applyBorder="1" applyAlignment="1">
      <alignment horizontal="right"/>
    </xf>
    <xf numFmtId="3" fontId="13" fillId="0" borderId="216" xfId="2" applyNumberFormat="1" applyFont="1" applyFill="1" applyBorder="1" applyAlignment="1">
      <alignment horizontal="right"/>
    </xf>
    <xf numFmtId="3" fontId="0" fillId="0" borderId="213" xfId="2" applyNumberFormat="1" applyFont="1" applyFill="1" applyBorder="1" applyAlignment="1">
      <alignment horizontal="right"/>
    </xf>
    <xf numFmtId="3" fontId="15" fillId="0" borderId="204" xfId="2" applyNumberFormat="1" applyFont="1" applyFill="1" applyBorder="1" applyAlignment="1">
      <alignment horizontal="right"/>
    </xf>
    <xf numFmtId="166" fontId="38" fillId="14" borderId="204" xfId="2" applyNumberFormat="1" applyFont="1" applyFill="1" applyBorder="1" applyAlignment="1" applyProtection="1">
      <alignment horizontal="right"/>
      <protection locked="0"/>
    </xf>
    <xf numFmtId="3" fontId="38" fillId="0" borderId="205" xfId="2" applyNumberFormat="1" applyFont="1" applyFill="1" applyBorder="1" applyAlignment="1" applyProtection="1">
      <alignment horizontal="right"/>
      <protection locked="0"/>
    </xf>
    <xf numFmtId="3" fontId="13" fillId="0" borderId="216" xfId="2" applyNumberFormat="1" applyFont="1" applyFill="1" applyBorder="1" applyAlignment="1" applyProtection="1">
      <alignment horizontal="right"/>
      <protection locked="0"/>
    </xf>
    <xf numFmtId="3" fontId="15" fillId="0" borderId="220" xfId="2" applyNumberFormat="1" applyFont="1" applyFill="1" applyBorder="1" applyAlignment="1">
      <alignment horizontal="right"/>
    </xf>
    <xf numFmtId="166" fontId="15" fillId="0" borderId="220" xfId="2" applyNumberFormat="1" applyFont="1" applyFill="1" applyBorder="1" applyAlignment="1">
      <alignment horizontal="right"/>
    </xf>
    <xf numFmtId="3" fontId="0" fillId="0" borderId="204" xfId="2" applyNumberFormat="1" applyFont="1" applyFill="1" applyBorder="1" applyAlignment="1">
      <alignment horizontal="right"/>
    </xf>
    <xf numFmtId="166" fontId="38" fillId="14" borderId="212" xfId="2" applyNumberFormat="1" applyFont="1" applyFill="1" applyBorder="1" applyAlignment="1" applyProtection="1">
      <alignment horizontal="right"/>
      <protection locked="0"/>
    </xf>
    <xf numFmtId="3" fontId="38" fillId="0" borderId="202" xfId="2" applyNumberFormat="1" applyFont="1" applyFill="1" applyBorder="1" applyAlignment="1" applyProtection="1">
      <alignment horizontal="right"/>
      <protection locked="0"/>
    </xf>
    <xf numFmtId="0" fontId="13" fillId="0" borderId="202" xfId="2" applyNumberFormat="1" applyFont="1" applyFill="1" applyBorder="1"/>
    <xf numFmtId="3" fontId="15" fillId="0" borderId="202" xfId="2" applyNumberFormat="1" applyFont="1" applyFill="1" applyBorder="1" applyAlignment="1">
      <alignment horizontal="center"/>
    </xf>
    <xf numFmtId="3" fontId="13" fillId="0" borderId="203" xfId="2" applyNumberFormat="1" applyFont="1" applyFill="1" applyBorder="1" applyAlignment="1">
      <alignment horizontal="right"/>
    </xf>
    <xf numFmtId="3" fontId="15" fillId="0" borderId="196" xfId="2" applyNumberFormat="1" applyFont="1" applyFill="1" applyBorder="1" applyAlignment="1" applyProtection="1">
      <alignment horizontal="right"/>
      <protection locked="0"/>
    </xf>
    <xf numFmtId="166" fontId="15" fillId="14" borderId="196" xfId="2" applyNumberFormat="1" applyFont="1" applyFill="1" applyBorder="1" applyAlignment="1" applyProtection="1">
      <alignment horizontal="right"/>
      <protection locked="0"/>
    </xf>
    <xf numFmtId="3" fontId="13" fillId="0" borderId="198" xfId="2" applyNumberFormat="1" applyFont="1" applyFill="1" applyBorder="1" applyAlignment="1" applyProtection="1">
      <alignment horizontal="right"/>
      <protection locked="0"/>
    </xf>
    <xf numFmtId="3" fontId="13" fillId="0" borderId="202" xfId="2" applyNumberFormat="1" applyFont="1" applyFill="1" applyBorder="1" applyAlignment="1" applyProtection="1">
      <alignment horizontal="right"/>
      <protection locked="0"/>
    </xf>
    <xf numFmtId="0" fontId="18" fillId="0" borderId="206" xfId="2" applyNumberFormat="1" applyFont="1" applyFill="1" applyBorder="1" applyAlignment="1">
      <alignment horizontal="left" indent="1"/>
    </xf>
    <xf numFmtId="166" fontId="15" fillId="14" borderId="196" xfId="2" applyNumberFormat="1" applyFont="1" applyFill="1" applyBorder="1" applyAlignment="1">
      <alignment horizontal="right"/>
    </xf>
    <xf numFmtId="166" fontId="15" fillId="0" borderId="196" xfId="2" applyNumberFormat="1" applyFont="1" applyFill="1" applyBorder="1" applyAlignment="1">
      <alignment horizontal="right"/>
    </xf>
    <xf numFmtId="3" fontId="15" fillId="0" borderId="205" xfId="2" applyNumberFormat="1" applyFont="1" applyFill="1" applyBorder="1" applyAlignment="1">
      <alignment horizontal="right"/>
    </xf>
    <xf numFmtId="0" fontId="18" fillId="0" borderId="222" xfId="2" applyNumberFormat="1" applyFont="1" applyFill="1" applyBorder="1" applyAlignment="1">
      <alignment horizontal="left" indent="1"/>
    </xf>
    <xf numFmtId="0" fontId="15" fillId="0" borderId="200" xfId="2" applyNumberFormat="1" applyFont="1" applyFill="1" applyBorder="1" applyAlignment="1">
      <alignment horizontal="center"/>
    </xf>
    <xf numFmtId="3" fontId="15" fillId="0" borderId="200" xfId="2" applyNumberFormat="1" applyFont="1" applyFill="1" applyBorder="1" applyAlignment="1">
      <alignment horizontal="center"/>
    </xf>
    <xf numFmtId="0" fontId="13" fillId="0" borderId="0" xfId="2" applyNumberFormat="1" applyFont="1" applyAlignment="1">
      <alignment horizontal="left" indent="1"/>
    </xf>
    <xf numFmtId="0" fontId="13" fillId="0" borderId="0" xfId="2" applyNumberFormat="1" applyFont="1" applyAlignment="1">
      <alignment horizontal="center"/>
    </xf>
    <xf numFmtId="3" fontId="13" fillId="0" borderId="0" xfId="2" applyNumberFormat="1" applyFont="1"/>
    <xf numFmtId="166" fontId="13" fillId="0" borderId="0" xfId="2" applyNumberFormat="1" applyFont="1"/>
    <xf numFmtId="0" fontId="18" fillId="0" borderId="0" xfId="2" applyNumberFormat="1" applyFont="1" applyFill="1" applyBorder="1" applyAlignment="1">
      <alignment horizontal="left" indent="1"/>
    </xf>
    <xf numFmtId="0" fontId="57" fillId="0" borderId="0" xfId="2" applyNumberFormat="1" applyFont="1" applyFill="1" applyBorder="1" applyAlignment="1">
      <alignment horizontal="left" indent="1"/>
    </xf>
    <xf numFmtId="0" fontId="58" fillId="0" borderId="0" xfId="2" applyNumberFormat="1" applyFont="1" applyAlignment="1">
      <alignment horizontal="left" indent="1"/>
    </xf>
    <xf numFmtId="0" fontId="59" fillId="0" borderId="0" xfId="2" applyNumberFormat="1" applyFont="1" applyAlignment="1">
      <alignment horizontal="left" indent="1"/>
    </xf>
    <xf numFmtId="0" fontId="7" fillId="0" borderId="0" xfId="2" applyNumberFormat="1" applyFont="1" applyFill="1" applyBorder="1" applyAlignment="1">
      <alignment horizontal="left" indent="1"/>
    </xf>
    <xf numFmtId="0" fontId="8" fillId="0" borderId="54" xfId="2" applyNumberFormat="1" applyFont="1" applyFill="1" applyBorder="1"/>
    <xf numFmtId="0" fontId="8" fillId="0" borderId="55" xfId="2" applyNumberFormat="1" applyFont="1" applyFill="1" applyBorder="1"/>
    <xf numFmtId="3" fontId="8" fillId="0" borderId="0" xfId="2" applyNumberFormat="1" applyFont="1" applyFill="1" applyBorder="1"/>
    <xf numFmtId="0" fontId="12" fillId="0" borderId="98" xfId="2" applyNumberFormat="1" applyFont="1" applyFill="1" applyBorder="1" applyAlignment="1">
      <alignment horizontal="left" vertical="center" indent="1"/>
    </xf>
    <xf numFmtId="0" fontId="56" fillId="0" borderId="53" xfId="2" applyNumberFormat="1" applyFont="1" applyFill="1" applyBorder="1" applyAlignment="1">
      <alignment horizontal="center" vertical="center"/>
    </xf>
    <xf numFmtId="0" fontId="56" fillId="0" borderId="98" xfId="2" applyNumberFormat="1" applyFont="1" applyFill="1" applyBorder="1" applyAlignment="1">
      <alignment horizontal="center" vertical="center"/>
    </xf>
    <xf numFmtId="0" fontId="56" fillId="0" borderId="58" xfId="2" applyNumberFormat="1" applyFont="1" applyFill="1" applyBorder="1"/>
    <xf numFmtId="0" fontId="56" fillId="0" borderId="57" xfId="2" applyNumberFormat="1" applyFont="1" applyFill="1" applyBorder="1"/>
    <xf numFmtId="3" fontId="56" fillId="0" borderId="98" xfId="2" applyNumberFormat="1" applyFont="1" applyFill="1" applyBorder="1" applyAlignment="1">
      <alignment horizontal="center" vertical="center"/>
    </xf>
    <xf numFmtId="3" fontId="4" fillId="0" borderId="98" xfId="2" applyNumberFormat="1" applyFont="1" applyFill="1" applyBorder="1" applyAlignment="1">
      <alignment horizontal="center"/>
    </xf>
    <xf numFmtId="3" fontId="4" fillId="0" borderId="57" xfId="2" applyNumberFormat="1" applyFont="1" applyFill="1" applyBorder="1" applyAlignment="1">
      <alignment horizontal="center"/>
    </xf>
    <xf numFmtId="166" fontId="4" fillId="0" borderId="58" xfId="2" applyNumberFormat="1" applyFont="1" applyFill="1" applyBorder="1" applyAlignment="1">
      <alignment horizontal="center"/>
    </xf>
    <xf numFmtId="3" fontId="56" fillId="0" borderId="98" xfId="2" applyNumberFormat="1" applyFont="1" applyFill="1" applyBorder="1" applyAlignment="1">
      <alignment horizontal="center"/>
    </xf>
    <xf numFmtId="0" fontId="56" fillId="0" borderId="65" xfId="2" applyNumberFormat="1" applyFont="1" applyFill="1" applyBorder="1" applyAlignment="1">
      <alignment horizontal="center"/>
    </xf>
    <xf numFmtId="0" fontId="56" fillId="0" borderId="63" xfId="2" applyNumberFormat="1" applyFont="1" applyFill="1" applyBorder="1" applyAlignment="1">
      <alignment horizontal="center"/>
    </xf>
    <xf numFmtId="3" fontId="4" fillId="0" borderId="63" xfId="2" applyNumberFormat="1" applyFont="1" applyFill="1" applyBorder="1" applyAlignment="1">
      <alignment horizontal="center"/>
    </xf>
    <xf numFmtId="3" fontId="4" fillId="15" borderId="63" xfId="2" applyNumberFormat="1" applyFont="1" applyFill="1" applyBorder="1" applyAlignment="1">
      <alignment horizontal="center"/>
    </xf>
    <xf numFmtId="3" fontId="4" fillId="0" borderId="66" xfId="2" applyNumberFormat="1" applyFont="1" applyFill="1" applyBorder="1" applyAlignment="1">
      <alignment horizontal="center"/>
    </xf>
    <xf numFmtId="166" fontId="4" fillId="0" borderId="65" xfId="2" applyNumberFormat="1" applyFont="1" applyFill="1" applyBorder="1" applyAlignment="1">
      <alignment horizontal="center" shrinkToFit="1"/>
    </xf>
    <xf numFmtId="3" fontId="56" fillId="0" borderId="64" xfId="2" applyNumberFormat="1" applyFont="1" applyFill="1" applyBorder="1" applyAlignment="1">
      <alignment horizontal="center"/>
    </xf>
    <xf numFmtId="3" fontId="56" fillId="0" borderId="63" xfId="2" applyNumberFormat="1" applyFont="1" applyFill="1" applyBorder="1" applyAlignment="1">
      <alignment horizontal="center"/>
    </xf>
    <xf numFmtId="0" fontId="12" fillId="0" borderId="68" xfId="2" applyNumberFormat="1" applyFont="1" applyFill="1" applyBorder="1" applyAlignment="1">
      <alignment horizontal="left" indent="1"/>
    </xf>
    <xf numFmtId="0" fontId="13" fillId="0" borderId="70" xfId="2" applyNumberFormat="1" applyFont="1" applyFill="1" applyBorder="1"/>
    <xf numFmtId="164" fontId="13" fillId="0" borderId="64" xfId="2" applyNumberFormat="1" applyFont="1" applyFill="1" applyBorder="1" applyAlignment="1">
      <alignment horizontal="center"/>
    </xf>
    <xf numFmtId="3" fontId="13" fillId="0" borderId="58" xfId="2" applyNumberFormat="1" applyFont="1" applyFill="1" applyBorder="1" applyAlignment="1">
      <alignment horizontal="right"/>
    </xf>
    <xf numFmtId="3" fontId="13" fillId="0" borderId="57" xfId="2" applyNumberFormat="1" applyFont="1" applyFill="1" applyBorder="1" applyAlignment="1">
      <alignment horizontal="right"/>
    </xf>
    <xf numFmtId="166" fontId="14" fillId="0" borderId="58" xfId="2" applyNumberFormat="1" applyFont="1" applyFill="1" applyBorder="1" applyAlignment="1">
      <alignment horizontal="right"/>
    </xf>
    <xf numFmtId="3" fontId="4" fillId="0" borderId="106" xfId="2" applyNumberFormat="1" applyFont="1" applyFill="1" applyBorder="1" applyAlignment="1">
      <alignment horizontal="right"/>
    </xf>
    <xf numFmtId="3" fontId="4" fillId="15" borderId="106" xfId="2" applyNumberFormat="1" applyFont="1" applyFill="1" applyBorder="1" applyAlignment="1">
      <alignment horizontal="right"/>
    </xf>
    <xf numFmtId="4" fontId="14" fillId="0" borderId="56" xfId="2" applyNumberFormat="1" applyFont="1" applyFill="1" applyBorder="1" applyAlignment="1">
      <alignment horizontal="right"/>
    </xf>
    <xf numFmtId="4" fontId="13" fillId="0" borderId="60" xfId="2" applyNumberFormat="1" applyFont="1" applyFill="1" applyBorder="1" applyAlignment="1" applyProtection="1">
      <alignment horizontal="right"/>
      <protection locked="0"/>
    </xf>
    <xf numFmtId="4" fontId="13" fillId="0" borderId="106" xfId="2" applyNumberFormat="1" applyFont="1" applyFill="1" applyBorder="1" applyAlignment="1" applyProtection="1">
      <alignment horizontal="right"/>
      <protection locked="0"/>
    </xf>
    <xf numFmtId="3" fontId="4" fillId="0" borderId="75" xfId="2" applyNumberFormat="1" applyFont="1" applyFill="1" applyBorder="1" applyAlignment="1">
      <alignment horizontal="right"/>
    </xf>
    <xf numFmtId="166" fontId="4" fillId="0" borderId="75" xfId="2" applyNumberFormat="1" applyFont="1" applyFill="1" applyBorder="1" applyAlignment="1">
      <alignment horizontal="right"/>
    </xf>
    <xf numFmtId="2" fontId="13" fillId="0" borderId="106" xfId="2" applyNumberFormat="1" applyFont="1" applyFill="1" applyBorder="1" applyAlignment="1">
      <alignment horizontal="right"/>
    </xf>
    <xf numFmtId="2" fontId="14" fillId="0" borderId="58" xfId="2" applyNumberFormat="1" applyFont="1" applyFill="1" applyBorder="1" applyAlignment="1">
      <alignment horizontal="right"/>
    </xf>
    <xf numFmtId="0" fontId="12" fillId="0" borderId="76" xfId="2" applyNumberFormat="1" applyFont="1" applyFill="1" applyBorder="1" applyAlignment="1">
      <alignment horizontal="left" indent="1"/>
    </xf>
    <xf numFmtId="0" fontId="13" fillId="0" borderId="76" xfId="2" applyNumberFormat="1" applyFont="1" applyFill="1" applyBorder="1"/>
    <xf numFmtId="164" fontId="13" fillId="0" borderId="77" xfId="2" applyNumberFormat="1" applyFont="1" applyFill="1" applyBorder="1" applyAlignment="1">
      <alignment horizontal="center"/>
    </xf>
    <xf numFmtId="3" fontId="13" fillId="0" borderId="81" xfId="2" applyNumberFormat="1" applyFont="1" applyFill="1" applyBorder="1" applyAlignment="1">
      <alignment horizontal="right"/>
    </xf>
    <xf numFmtId="3" fontId="13" fillId="0" borderId="77" xfId="2" applyNumberFormat="1" applyFont="1" applyFill="1" applyBorder="1" applyAlignment="1">
      <alignment horizontal="right"/>
    </xf>
    <xf numFmtId="166" fontId="14" fillId="0" borderId="81" xfId="2" applyNumberFormat="1" applyFont="1" applyFill="1" applyBorder="1" applyAlignment="1">
      <alignment horizontal="right"/>
    </xf>
    <xf numFmtId="3" fontId="4" fillId="0" borderId="77" xfId="2" applyNumberFormat="1" applyFont="1" applyFill="1" applyBorder="1" applyAlignment="1">
      <alignment horizontal="right"/>
    </xf>
    <xf numFmtId="166" fontId="4" fillId="15" borderId="77" xfId="2" applyNumberFormat="1" applyFont="1" applyFill="1" applyBorder="1" applyAlignment="1">
      <alignment horizontal="right"/>
    </xf>
    <xf numFmtId="4" fontId="14" fillId="0" borderId="76" xfId="2" applyNumberFormat="1" applyFont="1" applyFill="1" applyBorder="1" applyAlignment="1">
      <alignment horizontal="right"/>
    </xf>
    <xf numFmtId="4" fontId="13" fillId="0" borderId="76" xfId="2" applyNumberFormat="1" applyFont="1" applyFill="1" applyBorder="1" applyAlignment="1" applyProtection="1">
      <alignment horizontal="right"/>
      <protection locked="0"/>
    </xf>
    <xf numFmtId="4" fontId="13" fillId="0" borderId="77" xfId="2" applyNumberFormat="1" applyFont="1" applyFill="1" applyBorder="1" applyAlignment="1" applyProtection="1">
      <alignment horizontal="right"/>
      <protection locked="0"/>
    </xf>
    <xf numFmtId="3" fontId="4" fillId="0" borderId="81" xfId="2" applyNumberFormat="1" applyFont="1" applyFill="1" applyBorder="1" applyAlignment="1">
      <alignment horizontal="right"/>
    </xf>
    <xf numFmtId="166" fontId="4" fillId="0" borderId="81" xfId="2" applyNumberFormat="1" applyFont="1" applyFill="1" applyBorder="1" applyAlignment="1">
      <alignment horizontal="right"/>
    </xf>
    <xf numFmtId="2" fontId="13" fillId="0" borderId="94" xfId="2" applyNumberFormat="1" applyFont="1" applyFill="1" applyBorder="1" applyAlignment="1">
      <alignment horizontal="right"/>
    </xf>
    <xf numFmtId="2" fontId="14" fillId="0" borderId="81" xfId="2" applyNumberFormat="1" applyFont="1" applyFill="1" applyBorder="1" applyAlignment="1">
      <alignment horizontal="right"/>
    </xf>
    <xf numFmtId="0" fontId="12" fillId="0" borderId="70" xfId="2" applyNumberFormat="1" applyFont="1" applyFill="1" applyBorder="1" applyAlignment="1">
      <alignment horizontal="left" indent="1"/>
    </xf>
    <xf numFmtId="0" fontId="0" fillId="0" borderId="70" xfId="2" applyNumberFormat="1" applyFont="1" applyFill="1" applyBorder="1" applyAlignment="1">
      <alignment horizontal="center"/>
    </xf>
    <xf numFmtId="3" fontId="0" fillId="0" borderId="88" xfId="2" applyNumberFormat="1" applyFont="1" applyFill="1" applyBorder="1" applyAlignment="1">
      <alignment horizontal="center"/>
    </xf>
    <xf numFmtId="3" fontId="13" fillId="0" borderId="89" xfId="2" applyNumberFormat="1" applyFont="1" applyFill="1" applyBorder="1" applyAlignment="1">
      <alignment horizontal="right"/>
    </xf>
    <xf numFmtId="3" fontId="13" fillId="0" borderId="88" xfId="2" applyNumberFormat="1" applyFont="1" applyFill="1" applyBorder="1" applyAlignment="1">
      <alignment horizontal="right"/>
    </xf>
    <xf numFmtId="3" fontId="14" fillId="0" borderId="89" xfId="2" applyNumberFormat="1" applyFont="1" applyFill="1" applyBorder="1" applyAlignment="1">
      <alignment horizontal="right"/>
    </xf>
    <xf numFmtId="3" fontId="14" fillId="0" borderId="71" xfId="2" applyNumberFormat="1" applyFont="1" applyFill="1" applyBorder="1" applyAlignment="1">
      <alignment horizontal="right"/>
    </xf>
    <xf numFmtId="3" fontId="4" fillId="0" borderId="69" xfId="2" applyNumberFormat="1" applyFont="1" applyFill="1" applyBorder="1" applyAlignment="1">
      <alignment horizontal="right"/>
    </xf>
    <xf numFmtId="166" fontId="4" fillId="15" borderId="69" xfId="2" applyNumberFormat="1" applyFont="1" applyFill="1" applyBorder="1" applyAlignment="1">
      <alignment horizontal="right"/>
    </xf>
    <xf numFmtId="3" fontId="14" fillId="0" borderId="70" xfId="2" applyNumberFormat="1" applyFont="1" applyFill="1" applyBorder="1" applyAlignment="1">
      <alignment horizontal="right"/>
    </xf>
    <xf numFmtId="3" fontId="13" fillId="0" borderId="60" xfId="2" applyNumberFormat="1" applyFont="1" applyFill="1" applyBorder="1" applyAlignment="1" applyProtection="1">
      <alignment horizontal="right"/>
      <protection locked="0"/>
    </xf>
    <xf numFmtId="3" fontId="13" fillId="0" borderId="70" xfId="2" applyNumberFormat="1" applyFont="1" applyFill="1" applyBorder="1" applyAlignment="1" applyProtection="1">
      <alignment horizontal="right"/>
      <protection locked="0"/>
    </xf>
    <xf numFmtId="3" fontId="4" fillId="0" borderId="89" xfId="2" applyNumberFormat="1" applyFont="1" applyFill="1" applyBorder="1" applyAlignment="1">
      <alignment horizontal="right"/>
    </xf>
    <xf numFmtId="166" fontId="4" fillId="0" borderId="89" xfId="2" applyNumberFormat="1" applyFont="1" applyFill="1" applyBorder="1" applyAlignment="1">
      <alignment horizontal="right"/>
    </xf>
    <xf numFmtId="3" fontId="0" fillId="0" borderId="106" xfId="2" applyNumberFormat="1" applyFont="1" applyFill="1" applyBorder="1" applyAlignment="1">
      <alignment horizontal="right"/>
    </xf>
    <xf numFmtId="0" fontId="12" fillId="0" borderId="90" xfId="2" applyNumberFormat="1" applyFont="1" applyFill="1" applyBorder="1" applyAlignment="1">
      <alignment horizontal="left" indent="1"/>
    </xf>
    <xf numFmtId="0" fontId="0" fillId="0" borderId="90" xfId="2" applyNumberFormat="1" applyFont="1" applyFill="1" applyBorder="1" applyAlignment="1">
      <alignment horizontal="center"/>
    </xf>
    <xf numFmtId="3" fontId="4" fillId="0" borderId="88" xfId="2" applyNumberFormat="1" applyFont="1" applyFill="1" applyBorder="1" applyAlignment="1">
      <alignment horizontal="right"/>
    </xf>
    <xf numFmtId="166" fontId="4" fillId="15" borderId="88" xfId="2" applyNumberFormat="1" applyFont="1" applyFill="1" applyBorder="1" applyAlignment="1">
      <alignment horizontal="right"/>
    </xf>
    <xf numFmtId="3" fontId="14" fillId="0" borderId="90" xfId="2" applyNumberFormat="1" applyFont="1" applyFill="1" applyBorder="1" applyAlignment="1">
      <alignment horizontal="right"/>
    </xf>
    <xf numFmtId="3" fontId="13" fillId="0" borderId="90" xfId="2" applyNumberFormat="1" applyFont="1" applyFill="1" applyBorder="1" applyAlignment="1" applyProtection="1">
      <alignment horizontal="right"/>
      <protection locked="0"/>
    </xf>
    <xf numFmtId="4" fontId="13" fillId="0" borderId="88" xfId="2" applyNumberFormat="1" applyFont="1" applyFill="1" applyBorder="1" applyAlignment="1" applyProtection="1">
      <alignment horizontal="right"/>
      <protection locked="0"/>
    </xf>
    <xf numFmtId="3" fontId="0" fillId="0" borderId="88" xfId="2" applyNumberFormat="1" applyFont="1" applyFill="1" applyBorder="1" applyAlignment="1">
      <alignment horizontal="right"/>
    </xf>
    <xf numFmtId="0" fontId="0" fillId="0" borderId="95" xfId="2" applyNumberFormat="1" applyFont="1" applyFill="1" applyBorder="1" applyAlignment="1">
      <alignment horizontal="center"/>
    </xf>
    <xf numFmtId="3" fontId="0" fillId="0" borderId="64" xfId="2" applyNumberFormat="1" applyFont="1" applyFill="1" applyBorder="1" applyAlignment="1">
      <alignment horizontal="center"/>
    </xf>
    <xf numFmtId="3" fontId="13" fillId="0" borderId="75" xfId="2" applyNumberFormat="1" applyFont="1" applyFill="1" applyBorder="1" applyAlignment="1">
      <alignment horizontal="right"/>
    </xf>
    <xf numFmtId="3" fontId="13" fillId="0" borderId="64" xfId="2" applyNumberFormat="1" applyFont="1" applyFill="1" applyBorder="1" applyAlignment="1">
      <alignment horizontal="right"/>
    </xf>
    <xf numFmtId="3" fontId="14" fillId="0" borderId="75" xfId="2" applyNumberFormat="1" applyFont="1" applyFill="1" applyBorder="1" applyAlignment="1">
      <alignment horizontal="right"/>
    </xf>
    <xf numFmtId="3" fontId="4" fillId="0" borderId="94" xfId="2" applyNumberFormat="1" applyFont="1" applyFill="1" applyBorder="1" applyAlignment="1">
      <alignment horizontal="right"/>
    </xf>
    <xf numFmtId="166" fontId="4" fillId="15" borderId="94" xfId="2" applyNumberFormat="1" applyFont="1" applyFill="1" applyBorder="1" applyAlignment="1">
      <alignment horizontal="right"/>
    </xf>
    <xf numFmtId="3" fontId="14" fillId="0" borderId="68" xfId="2" applyNumberFormat="1" applyFont="1" applyFill="1" applyBorder="1" applyAlignment="1">
      <alignment horizontal="right"/>
    </xf>
    <xf numFmtId="3" fontId="0" fillId="0" borderId="77" xfId="2" applyNumberFormat="1" applyFont="1" applyFill="1" applyBorder="1" applyAlignment="1">
      <alignment horizontal="right"/>
    </xf>
    <xf numFmtId="0" fontId="12" fillId="0" borderId="53" xfId="2" applyNumberFormat="1" applyFont="1" applyFill="1" applyBorder="1" applyAlignment="1">
      <alignment horizontal="left" indent="1"/>
    </xf>
    <xf numFmtId="0" fontId="4" fillId="0" borderId="53" xfId="2" applyNumberFormat="1" applyFont="1" applyFill="1" applyBorder="1" applyAlignment="1">
      <alignment horizontal="center"/>
    </xf>
    <xf numFmtId="3" fontId="4" fillId="0" borderId="98" xfId="2" applyNumberFormat="1" applyFont="1" applyFill="1" applyBorder="1" applyAlignment="1">
      <alignment horizontal="center"/>
    </xf>
    <xf numFmtId="3" fontId="15" fillId="0" borderId="55" xfId="2" applyNumberFormat="1" applyFont="1" applyFill="1" applyBorder="1" applyAlignment="1">
      <alignment horizontal="right"/>
    </xf>
    <xf numFmtId="3" fontId="15" fillId="0" borderId="98" xfId="2" applyNumberFormat="1" applyFont="1" applyFill="1" applyBorder="1" applyAlignment="1">
      <alignment horizontal="right"/>
    </xf>
    <xf numFmtId="3" fontId="38" fillId="0" borderId="98" xfId="2" applyNumberFormat="1" applyFont="1" applyFill="1" applyBorder="1" applyAlignment="1">
      <alignment horizontal="right"/>
    </xf>
    <xf numFmtId="3" fontId="4" fillId="0" borderId="55" xfId="2" applyNumberFormat="1" applyFont="1" applyFill="1" applyBorder="1" applyAlignment="1">
      <alignment horizontal="right"/>
    </xf>
    <xf numFmtId="3" fontId="56" fillId="0" borderId="98" xfId="2" applyNumberFormat="1" applyFont="1" applyFill="1" applyBorder="1" applyAlignment="1">
      <alignment horizontal="right"/>
    </xf>
    <xf numFmtId="3" fontId="4" fillId="0" borderId="98" xfId="2" applyNumberFormat="1" applyFont="1" applyFill="1" applyBorder="1" applyAlignment="1">
      <alignment horizontal="right"/>
    </xf>
    <xf numFmtId="166" fontId="4" fillId="15" borderId="98" xfId="2" applyNumberFormat="1" applyFont="1" applyFill="1" applyBorder="1" applyAlignment="1">
      <alignment horizontal="right"/>
    </xf>
    <xf numFmtId="3" fontId="4" fillId="0" borderId="53" xfId="2" applyNumberFormat="1" applyFont="1" applyFill="1" applyBorder="1" applyAlignment="1">
      <alignment horizontal="right"/>
    </xf>
    <xf numFmtId="166" fontId="4" fillId="0" borderId="55" xfId="2" applyNumberFormat="1" applyFont="1" applyFill="1" applyBorder="1" applyAlignment="1">
      <alignment horizontal="right"/>
    </xf>
    <xf numFmtId="3" fontId="0" fillId="0" borderId="69" xfId="2" applyNumberFormat="1" applyFont="1" applyFill="1" applyBorder="1" applyAlignment="1">
      <alignment horizontal="right"/>
    </xf>
    <xf numFmtId="0" fontId="13" fillId="0" borderId="76" xfId="2" applyNumberFormat="1" applyFont="1" applyFill="1" applyBorder="1" applyAlignment="1">
      <alignment horizontal="center"/>
    </xf>
    <xf numFmtId="3" fontId="0" fillId="0" borderId="77" xfId="2" applyNumberFormat="1" applyFont="1" applyFill="1" applyBorder="1" applyAlignment="1">
      <alignment horizontal="center"/>
    </xf>
    <xf numFmtId="3" fontId="14" fillId="0" borderId="97" xfId="2" applyNumberFormat="1" applyFont="1" applyFill="1" applyBorder="1" applyAlignment="1">
      <alignment horizontal="right"/>
    </xf>
    <xf numFmtId="3" fontId="4" fillId="0" borderId="95" xfId="2" applyNumberFormat="1" applyFont="1" applyFill="1" applyBorder="1" applyAlignment="1">
      <alignment horizontal="right"/>
    </xf>
    <xf numFmtId="3" fontId="13" fillId="0" borderId="76" xfId="2" applyNumberFormat="1" applyFont="1" applyFill="1" applyBorder="1" applyAlignment="1" applyProtection="1">
      <alignment horizontal="right"/>
      <protection locked="0"/>
    </xf>
    <xf numFmtId="3" fontId="13" fillId="0" borderId="95" xfId="2" applyNumberFormat="1" applyFont="1" applyFill="1" applyBorder="1" applyAlignment="1" applyProtection="1">
      <alignment horizontal="right"/>
      <protection locked="0"/>
    </xf>
    <xf numFmtId="4" fontId="13" fillId="0" borderId="94" xfId="2" applyNumberFormat="1" applyFont="1" applyFill="1" applyBorder="1" applyAlignment="1" applyProtection="1">
      <alignment horizontal="right"/>
      <protection locked="0"/>
    </xf>
    <xf numFmtId="3" fontId="4" fillId="0" borderId="97" xfId="2" applyNumberFormat="1" applyFont="1" applyFill="1" applyBorder="1" applyAlignment="1">
      <alignment horizontal="right"/>
    </xf>
    <xf numFmtId="166" fontId="4" fillId="0" borderId="97" xfId="2" applyNumberFormat="1" applyFont="1" applyFill="1" applyBorder="1" applyAlignment="1">
      <alignment horizontal="right"/>
    </xf>
    <xf numFmtId="3" fontId="0" fillId="0" borderId="94" xfId="2" applyNumberFormat="1" applyFont="1" applyFill="1" applyBorder="1" applyAlignment="1">
      <alignment horizontal="right"/>
    </xf>
    <xf numFmtId="0" fontId="12" fillId="0" borderId="69" xfId="2" applyNumberFormat="1" applyFont="1" applyFill="1" applyBorder="1" applyAlignment="1">
      <alignment horizontal="left" indent="1"/>
    </xf>
    <xf numFmtId="3" fontId="38" fillId="0" borderId="69" xfId="2" applyNumberFormat="1" applyFont="1" applyFill="1" applyBorder="1" applyAlignment="1">
      <alignment horizontal="center"/>
    </xf>
    <xf numFmtId="3" fontId="13" fillId="0" borderId="107" xfId="2" applyNumberFormat="1" applyFont="1" applyFill="1" applyBorder="1" applyAlignment="1">
      <alignment horizontal="right"/>
    </xf>
    <xf numFmtId="3" fontId="13" fillId="0" borderId="106" xfId="2" applyNumberFormat="1" applyFont="1" applyFill="1" applyBorder="1" applyAlignment="1">
      <alignment horizontal="right"/>
    </xf>
    <xf numFmtId="3" fontId="38" fillId="0" borderId="106" xfId="2" applyNumberFormat="1" applyFont="1" applyFill="1" applyBorder="1" applyAlignment="1">
      <alignment horizontal="right"/>
    </xf>
    <xf numFmtId="3" fontId="38" fillId="0" borderId="69" xfId="2" applyNumberFormat="1" applyFont="1" applyFill="1" applyBorder="1" applyAlignment="1">
      <alignment horizontal="right"/>
    </xf>
    <xf numFmtId="3" fontId="38" fillId="0" borderId="69" xfId="2" applyNumberFormat="1" applyFont="1" applyFill="1" applyBorder="1" applyAlignment="1" applyProtection="1">
      <alignment horizontal="right"/>
      <protection locked="0"/>
    </xf>
    <xf numFmtId="3" fontId="38" fillId="15" borderId="69" xfId="2" applyNumberFormat="1" applyFont="1" applyFill="1" applyBorder="1" applyAlignment="1" applyProtection="1">
      <alignment horizontal="right"/>
      <protection locked="0"/>
    </xf>
    <xf numFmtId="3" fontId="38" fillId="0" borderId="60" xfId="2" applyNumberFormat="1" applyFont="1" applyFill="1" applyBorder="1" applyAlignment="1" applyProtection="1">
      <alignment horizontal="right"/>
      <protection locked="0"/>
    </xf>
    <xf numFmtId="3" fontId="13" fillId="0" borderId="106" xfId="2" applyNumberFormat="1" applyFont="1" applyFill="1" applyBorder="1" applyAlignment="1" applyProtection="1">
      <alignment horizontal="right"/>
      <protection locked="0"/>
    </xf>
    <xf numFmtId="3" fontId="15" fillId="0" borderId="107" xfId="2" applyNumberFormat="1" applyFont="1" applyFill="1" applyBorder="1" applyAlignment="1">
      <alignment horizontal="right"/>
    </xf>
    <xf numFmtId="166" fontId="15" fillId="0" borderId="106" xfId="2" applyNumberFormat="1" applyFont="1" applyFill="1" applyBorder="1" applyAlignment="1">
      <alignment horizontal="right"/>
    </xf>
    <xf numFmtId="3" fontId="38" fillId="0" borderId="107" xfId="2" applyNumberFormat="1" applyFont="1" applyFill="1" applyBorder="1" applyAlignment="1">
      <alignment horizontal="right"/>
    </xf>
    <xf numFmtId="3" fontId="38" fillId="0" borderId="88" xfId="2" applyNumberFormat="1" applyFont="1" applyFill="1" applyBorder="1" applyAlignment="1">
      <alignment horizontal="center"/>
    </xf>
    <xf numFmtId="3" fontId="38" fillId="0" borderId="88" xfId="2" applyNumberFormat="1" applyFont="1" applyFill="1" applyBorder="1" applyAlignment="1">
      <alignment horizontal="right"/>
    </xf>
    <xf numFmtId="3" fontId="38" fillId="0" borderId="88" xfId="2" applyNumberFormat="1" applyFont="1" applyFill="1" applyBorder="1" applyAlignment="1" applyProtection="1">
      <alignment horizontal="right"/>
      <protection locked="0"/>
    </xf>
    <xf numFmtId="166" fontId="38" fillId="15" borderId="88" xfId="2" applyNumberFormat="1" applyFont="1" applyFill="1" applyBorder="1" applyAlignment="1" applyProtection="1">
      <alignment horizontal="right"/>
      <protection locked="0"/>
    </xf>
    <xf numFmtId="3" fontId="38" fillId="0" borderId="90" xfId="2" applyNumberFormat="1" applyFont="1" applyFill="1" applyBorder="1" applyAlignment="1" applyProtection="1">
      <alignment horizontal="right"/>
      <protection locked="0"/>
    </xf>
    <xf numFmtId="3" fontId="13" fillId="0" borderId="69" xfId="2" applyNumberFormat="1" applyFont="1" applyFill="1" applyBorder="1" applyAlignment="1" applyProtection="1">
      <alignment horizontal="right"/>
      <protection locked="0"/>
    </xf>
    <xf numFmtId="3" fontId="15" fillId="0" borderId="89" xfId="2" applyNumberFormat="1" applyFont="1" applyFill="1" applyBorder="1" applyAlignment="1">
      <alignment horizontal="right"/>
    </xf>
    <xf numFmtId="166" fontId="15" fillId="0" borderId="88" xfId="2" applyNumberFormat="1" applyFont="1" applyFill="1" applyBorder="1" applyAlignment="1">
      <alignment horizontal="right"/>
    </xf>
    <xf numFmtId="3" fontId="38" fillId="0" borderId="89" xfId="2" applyNumberFormat="1" applyFont="1" applyFill="1" applyBorder="1" applyAlignment="1">
      <alignment horizontal="right"/>
    </xf>
    <xf numFmtId="3" fontId="38" fillId="0" borderId="77" xfId="2" applyNumberFormat="1" applyFont="1" applyFill="1" applyBorder="1" applyAlignment="1">
      <alignment horizontal="center"/>
    </xf>
    <xf numFmtId="3" fontId="13" fillId="0" borderId="65" xfId="2" applyNumberFormat="1" applyFont="1" applyFill="1" applyBorder="1" applyAlignment="1">
      <alignment horizontal="right"/>
    </xf>
    <xf numFmtId="3" fontId="13" fillId="0" borderId="63" xfId="2" applyNumberFormat="1" applyFont="1" applyFill="1" applyBorder="1" applyAlignment="1">
      <alignment horizontal="right"/>
    </xf>
    <xf numFmtId="3" fontId="38" fillId="0" borderId="77" xfId="2" applyNumberFormat="1" applyFont="1" applyFill="1" applyBorder="1" applyAlignment="1">
      <alignment horizontal="right"/>
    </xf>
    <xf numFmtId="3" fontId="38" fillId="0" borderId="77" xfId="2" applyNumberFormat="1" applyFont="1" applyFill="1" applyBorder="1" applyAlignment="1" applyProtection="1">
      <alignment horizontal="right"/>
      <protection locked="0"/>
    </xf>
    <xf numFmtId="3" fontId="38" fillId="15" borderId="77" xfId="2" applyNumberFormat="1" applyFont="1" applyFill="1" applyBorder="1" applyAlignment="1" applyProtection="1">
      <alignment horizontal="right"/>
      <protection locked="0"/>
    </xf>
    <xf numFmtId="3" fontId="38" fillId="0" borderId="62" xfId="2" applyNumberFormat="1" applyFont="1" applyFill="1" applyBorder="1" applyAlignment="1" applyProtection="1">
      <alignment horizontal="right"/>
      <protection locked="0"/>
    </xf>
    <xf numFmtId="3" fontId="13" fillId="0" borderId="62" xfId="2" applyNumberFormat="1" applyFont="1" applyFill="1" applyBorder="1" applyAlignment="1" applyProtection="1">
      <alignment horizontal="right"/>
      <protection locked="0"/>
    </xf>
    <xf numFmtId="3" fontId="13" fillId="0" borderId="63" xfId="2" applyNumberFormat="1" applyFont="1" applyFill="1" applyBorder="1" applyAlignment="1" applyProtection="1">
      <alignment horizontal="right"/>
      <protection locked="0"/>
    </xf>
    <xf numFmtId="3" fontId="15" fillId="0" borderId="81" xfId="2" applyNumberFormat="1" applyFont="1" applyFill="1" applyBorder="1" applyAlignment="1">
      <alignment horizontal="right"/>
    </xf>
    <xf numFmtId="166" fontId="15" fillId="0" borderId="77" xfId="2" applyNumberFormat="1" applyFont="1" applyFill="1" applyBorder="1" applyAlignment="1">
      <alignment horizontal="right"/>
    </xf>
    <xf numFmtId="3" fontId="38" fillId="0" borderId="81" xfId="2" applyNumberFormat="1" applyFont="1" applyFill="1" applyBorder="1" applyAlignment="1">
      <alignment horizontal="right"/>
    </xf>
    <xf numFmtId="166" fontId="15" fillId="0" borderId="71" xfId="2" applyNumberFormat="1" applyFont="1" applyFill="1" applyBorder="1" applyAlignment="1">
      <alignment horizontal="right"/>
    </xf>
    <xf numFmtId="3" fontId="38" fillId="0" borderId="71" xfId="2" applyNumberFormat="1" applyFont="1" applyFill="1" applyBorder="1" applyAlignment="1">
      <alignment horizontal="right"/>
    </xf>
    <xf numFmtId="3" fontId="38" fillId="15" borderId="88" xfId="2" applyNumberFormat="1" applyFont="1" applyFill="1" applyBorder="1" applyAlignment="1" applyProtection="1">
      <alignment horizontal="right"/>
      <protection locked="0"/>
    </xf>
    <xf numFmtId="166" fontId="15" fillId="0" borderId="89" xfId="2" applyNumberFormat="1" applyFont="1" applyFill="1" applyBorder="1" applyAlignment="1">
      <alignment horizontal="right"/>
    </xf>
    <xf numFmtId="0" fontId="14" fillId="0" borderId="90" xfId="2" applyNumberFormat="1" applyFont="1" applyFill="1" applyBorder="1" applyAlignment="1">
      <alignment horizontal="center"/>
    </xf>
    <xf numFmtId="0" fontId="61" fillId="0" borderId="0" xfId="2" applyNumberFormat="1" applyFont="1" applyAlignment="1">
      <alignment horizontal="right"/>
    </xf>
    <xf numFmtId="3" fontId="38" fillId="0" borderId="94" xfId="2" applyNumberFormat="1" applyFont="1" applyFill="1" applyBorder="1" applyAlignment="1">
      <alignment horizontal="center"/>
    </xf>
    <xf numFmtId="3" fontId="38" fillId="0" borderId="94" xfId="2" applyNumberFormat="1" applyFont="1" applyFill="1" applyBorder="1" applyAlignment="1">
      <alignment horizontal="right"/>
    </xf>
    <xf numFmtId="3" fontId="38" fillId="0" borderId="94" xfId="2" applyNumberFormat="1" applyFont="1" applyFill="1" applyBorder="1" applyAlignment="1" applyProtection="1">
      <alignment horizontal="right"/>
      <protection locked="0"/>
    </xf>
    <xf numFmtId="3" fontId="38" fillId="15" borderId="94" xfId="2" applyNumberFormat="1" applyFont="1" applyFill="1" applyBorder="1" applyAlignment="1" applyProtection="1">
      <alignment horizontal="right"/>
      <protection locked="0"/>
    </xf>
    <xf numFmtId="3" fontId="38" fillId="0" borderId="64" xfId="2" applyNumberFormat="1" applyFont="1" applyFill="1" applyBorder="1" applyAlignment="1" applyProtection="1">
      <alignment horizontal="right"/>
      <protection locked="0"/>
    </xf>
    <xf numFmtId="3" fontId="15" fillId="0" borderId="97" xfId="2" applyNumberFormat="1" applyFont="1" applyFill="1" applyBorder="1" applyAlignment="1">
      <alignment horizontal="right"/>
    </xf>
    <xf numFmtId="166" fontId="15" fillId="0" borderId="97" xfId="2" applyNumberFormat="1" applyFont="1" applyFill="1" applyBorder="1" applyAlignment="1">
      <alignment horizontal="right"/>
    </xf>
    <xf numFmtId="3" fontId="13" fillId="0" borderId="94" xfId="2" applyNumberFormat="1" applyFont="1" applyFill="1" applyBorder="1" applyAlignment="1">
      <alignment horizontal="right"/>
    </xf>
    <xf numFmtId="3" fontId="38" fillId="0" borderId="97" xfId="2" applyNumberFormat="1" applyFont="1" applyFill="1" applyBorder="1" applyAlignment="1">
      <alignment horizontal="right"/>
    </xf>
    <xf numFmtId="0" fontId="18" fillId="0" borderId="53" xfId="2" applyNumberFormat="1" applyFont="1" applyFill="1" applyBorder="1" applyAlignment="1">
      <alignment horizontal="left" indent="1"/>
    </xf>
    <xf numFmtId="0" fontId="15" fillId="0" borderId="53" xfId="2" applyNumberFormat="1" applyFont="1" applyFill="1" applyBorder="1" applyAlignment="1">
      <alignment horizontal="center"/>
    </xf>
    <xf numFmtId="3" fontId="15" fillId="0" borderId="98" xfId="2" applyNumberFormat="1" applyFont="1" applyFill="1" applyBorder="1" applyAlignment="1">
      <alignment horizontal="center"/>
    </xf>
    <xf numFmtId="3" fontId="15" fillId="0" borderId="98" xfId="2" applyNumberFormat="1" applyFont="1" applyFill="1" applyBorder="1" applyAlignment="1" applyProtection="1">
      <alignment horizontal="right"/>
    </xf>
    <xf numFmtId="3" fontId="15" fillId="15" borderId="98" xfId="2" applyNumberFormat="1" applyFont="1" applyFill="1" applyBorder="1" applyAlignment="1" applyProtection="1">
      <alignment horizontal="right"/>
    </xf>
    <xf numFmtId="166" fontId="15" fillId="0" borderId="53" xfId="2" applyNumberFormat="1" applyFont="1" applyFill="1" applyBorder="1" applyAlignment="1" applyProtection="1">
      <alignment horizontal="right"/>
    </xf>
    <xf numFmtId="166" fontId="15" fillId="0" borderId="62" xfId="2" applyNumberFormat="1" applyFont="1" applyFill="1" applyBorder="1" applyAlignment="1" applyProtection="1">
      <alignment horizontal="right"/>
    </xf>
    <xf numFmtId="166" fontId="15" fillId="0" borderId="98" xfId="2" applyNumberFormat="1" applyFont="1" applyFill="1" applyBorder="1" applyAlignment="1">
      <alignment horizontal="right"/>
    </xf>
    <xf numFmtId="3" fontId="13" fillId="0" borderId="71" xfId="2" applyNumberFormat="1" applyFont="1" applyFill="1" applyBorder="1" applyAlignment="1">
      <alignment horizontal="right"/>
    </xf>
    <xf numFmtId="3" fontId="13" fillId="0" borderId="69" xfId="2" applyNumberFormat="1" applyFont="1" applyFill="1" applyBorder="1" applyAlignment="1">
      <alignment horizontal="right"/>
    </xf>
    <xf numFmtId="166" fontId="38" fillId="15" borderId="69" xfId="2" applyNumberFormat="1" applyFont="1" applyFill="1" applyBorder="1" applyAlignment="1" applyProtection="1">
      <alignment horizontal="right"/>
      <protection locked="0"/>
    </xf>
    <xf numFmtId="3" fontId="38" fillId="0" borderId="106" xfId="2" applyNumberFormat="1" applyFont="1" applyFill="1" applyBorder="1" applyAlignment="1" applyProtection="1">
      <alignment horizontal="right"/>
      <protection locked="0"/>
    </xf>
    <xf numFmtId="3" fontId="13" fillId="0" borderId="91" xfId="2" applyNumberFormat="1" applyFont="1" applyFill="1" applyBorder="1" applyAlignment="1" applyProtection="1">
      <alignment horizontal="right"/>
      <protection locked="0"/>
    </xf>
    <xf numFmtId="3" fontId="15" fillId="0" borderId="69" xfId="2" applyNumberFormat="1" applyFont="1" applyFill="1" applyBorder="1" applyAlignment="1">
      <alignment horizontal="right"/>
    </xf>
    <xf numFmtId="3" fontId="13" fillId="0" borderId="88" xfId="2" applyNumberFormat="1" applyFont="1" applyFill="1" applyBorder="1" applyAlignment="1" applyProtection="1">
      <alignment horizontal="right"/>
      <protection locked="0"/>
    </xf>
    <xf numFmtId="3" fontId="15" fillId="0" borderId="88" xfId="2" applyNumberFormat="1" applyFont="1" applyFill="1" applyBorder="1" applyAlignment="1">
      <alignment horizontal="right"/>
    </xf>
    <xf numFmtId="166" fontId="38" fillId="15" borderId="94" xfId="2" applyNumberFormat="1" applyFont="1" applyFill="1" applyBorder="1" applyAlignment="1" applyProtection="1">
      <alignment horizontal="right"/>
      <protection locked="0"/>
    </xf>
    <xf numFmtId="3" fontId="13" fillId="0" borderId="77" xfId="2" applyNumberFormat="1" applyFont="1" applyFill="1" applyBorder="1" applyAlignment="1" applyProtection="1">
      <alignment horizontal="right"/>
      <protection locked="0"/>
    </xf>
    <xf numFmtId="3" fontId="15" fillId="0" borderId="77" xfId="2" applyNumberFormat="1" applyFont="1" applyFill="1" applyBorder="1" applyAlignment="1">
      <alignment horizontal="right"/>
    </xf>
    <xf numFmtId="166" fontId="15" fillId="0" borderId="81" xfId="2" applyNumberFormat="1" applyFont="1" applyFill="1" applyBorder="1" applyAlignment="1">
      <alignment horizontal="right"/>
    </xf>
    <xf numFmtId="166" fontId="15" fillId="15" borderId="98" xfId="2" applyNumberFormat="1" applyFont="1" applyFill="1" applyBorder="1" applyAlignment="1" applyProtection="1">
      <alignment horizontal="right"/>
    </xf>
    <xf numFmtId="3" fontId="15" fillId="0" borderId="53" xfId="2" applyNumberFormat="1" applyFont="1" applyFill="1" applyBorder="1" applyAlignment="1">
      <alignment horizontal="right"/>
    </xf>
    <xf numFmtId="3" fontId="15" fillId="0" borderId="70" xfId="2" applyNumberFormat="1" applyFont="1" applyFill="1" applyBorder="1" applyAlignment="1">
      <alignment horizontal="right"/>
    </xf>
    <xf numFmtId="166" fontId="15" fillId="0" borderId="69" xfId="2" applyNumberFormat="1" applyFont="1" applyFill="1" applyBorder="1" applyAlignment="1">
      <alignment horizontal="right"/>
    </xf>
    <xf numFmtId="0" fontId="13" fillId="0" borderId="68" xfId="2" applyNumberFormat="1" applyFont="1" applyFill="1" applyBorder="1"/>
    <xf numFmtId="3" fontId="15" fillId="0" borderId="64" xfId="2" applyNumberFormat="1" applyFont="1" applyFill="1" applyBorder="1" applyAlignment="1">
      <alignment horizontal="center"/>
    </xf>
    <xf numFmtId="3" fontId="15" fillId="0" borderId="98" xfId="2" applyNumberFormat="1" applyFont="1" applyFill="1" applyBorder="1" applyAlignment="1" applyProtection="1">
      <alignment horizontal="right"/>
      <protection locked="0"/>
    </xf>
    <xf numFmtId="166" fontId="15" fillId="15" borderId="98" xfId="2" applyNumberFormat="1" applyFont="1" applyFill="1" applyBorder="1" applyAlignment="1" applyProtection="1">
      <alignment horizontal="right"/>
      <protection locked="0"/>
    </xf>
    <xf numFmtId="3" fontId="13" fillId="0" borderId="64" xfId="2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>
      <alignment horizontal="right"/>
    </xf>
    <xf numFmtId="3" fontId="15" fillId="0" borderId="60" xfId="2" applyNumberFormat="1" applyFont="1" applyFill="1" applyBorder="1" applyAlignment="1">
      <alignment horizontal="right"/>
    </xf>
    <xf numFmtId="0" fontId="18" fillId="0" borderId="56" xfId="2" applyNumberFormat="1" applyFont="1" applyFill="1" applyBorder="1" applyAlignment="1">
      <alignment horizontal="left" indent="1"/>
    </xf>
    <xf numFmtId="166" fontId="15" fillId="15" borderId="98" xfId="2" applyNumberFormat="1" applyFont="1" applyFill="1" applyBorder="1" applyAlignment="1">
      <alignment horizontal="right"/>
    </xf>
    <xf numFmtId="0" fontId="18" fillId="0" borderId="62" xfId="2" applyNumberFormat="1" applyFont="1" applyFill="1" applyBorder="1" applyAlignment="1">
      <alignment horizontal="left" indent="1"/>
    </xf>
    <xf numFmtId="0" fontId="15" fillId="0" borderId="62" xfId="2" applyNumberFormat="1" applyFont="1" applyFill="1" applyBorder="1" applyAlignment="1">
      <alignment horizontal="center"/>
    </xf>
    <xf numFmtId="3" fontId="15" fillId="0" borderId="63" xfId="2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left" indent="1"/>
    </xf>
    <xf numFmtId="0" fontId="60" fillId="0" borderId="0" xfId="0" applyFont="1" applyFill="1" applyBorder="1" applyAlignment="1">
      <alignment horizontal="left" indent="1"/>
    </xf>
    <xf numFmtId="0" fontId="56" fillId="0" borderId="58" xfId="0" applyFont="1" applyFill="1" applyBorder="1" applyAlignment="1">
      <alignment horizontal="center" vertical="center"/>
    </xf>
    <xf numFmtId="0" fontId="56" fillId="0" borderId="57" xfId="0" applyFont="1" applyFill="1" applyBorder="1" applyAlignment="1">
      <alignment horizontal="center" vertical="center"/>
    </xf>
    <xf numFmtId="3" fontId="56" fillId="0" borderId="53" xfId="0" applyNumberFormat="1" applyFont="1" applyFill="1" applyBorder="1" applyAlignment="1">
      <alignment horizontal="center" vertical="center"/>
    </xf>
    <xf numFmtId="3" fontId="4" fillId="0" borderId="58" xfId="0" applyNumberFormat="1" applyFont="1" applyFill="1" applyBorder="1" applyAlignment="1">
      <alignment horizontal="center"/>
    </xf>
    <xf numFmtId="0" fontId="56" fillId="0" borderId="65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3" fontId="4" fillId="14" borderId="63" xfId="0" applyNumberFormat="1" applyFont="1" applyFill="1" applyBorder="1" applyAlignment="1">
      <alignment horizontal="center"/>
    </xf>
    <xf numFmtId="164" fontId="0" fillId="0" borderId="64" xfId="0" applyNumberFormat="1" applyFill="1" applyBorder="1" applyAlignment="1">
      <alignment horizontal="center"/>
    </xf>
    <xf numFmtId="3" fontId="4" fillId="14" borderId="106" xfId="0" applyNumberFormat="1" applyFont="1" applyFill="1" applyBorder="1" applyAlignment="1">
      <alignment horizontal="right"/>
    </xf>
    <xf numFmtId="3" fontId="0" fillId="0" borderId="60" xfId="0" applyNumberFormat="1" applyFill="1" applyBorder="1" applyAlignment="1" applyProtection="1">
      <alignment horizontal="right"/>
      <protection locked="0"/>
    </xf>
    <xf numFmtId="3" fontId="14" fillId="0" borderId="58" xfId="0" applyNumberFormat="1" applyFont="1" applyFill="1" applyBorder="1" applyAlignment="1">
      <alignment horizontal="right"/>
    </xf>
    <xf numFmtId="164" fontId="0" fillId="0" borderId="77" xfId="0" applyNumberFormat="1" applyFill="1" applyBorder="1" applyAlignment="1">
      <alignment horizontal="center"/>
    </xf>
    <xf numFmtId="3" fontId="4" fillId="14" borderId="77" xfId="0" applyNumberFormat="1" applyFont="1" applyFill="1" applyBorder="1" applyAlignment="1">
      <alignment horizontal="right"/>
    </xf>
    <xf numFmtId="172" fontId="0" fillId="0" borderId="95" xfId="0" applyNumberFormat="1" applyFill="1" applyBorder="1" applyAlignment="1" applyProtection="1">
      <alignment horizontal="right"/>
      <protection locked="0"/>
    </xf>
    <xf numFmtId="3" fontId="0" fillId="0" borderId="76" xfId="0" applyNumberFormat="1" applyFill="1" applyBorder="1" applyAlignment="1" applyProtection="1">
      <alignment horizontal="right"/>
      <protection locked="0"/>
    </xf>
    <xf numFmtId="172" fontId="0" fillId="0" borderId="94" xfId="0" applyNumberFormat="1" applyFont="1" applyFill="1" applyBorder="1" applyAlignment="1">
      <alignment horizontal="right"/>
    </xf>
    <xf numFmtId="3" fontId="0" fillId="0" borderId="88" xfId="0" applyNumberFormat="1" applyFont="1" applyFill="1" applyBorder="1" applyAlignment="1">
      <alignment horizontal="center"/>
    </xf>
    <xf numFmtId="3" fontId="4" fillId="0" borderId="71" xfId="0" applyNumberFormat="1" applyFont="1" applyFill="1" applyBorder="1" applyAlignment="1">
      <alignment horizontal="right"/>
    </xf>
    <xf numFmtId="3" fontId="4" fillId="14" borderId="69" xfId="0" applyNumberFormat="1" applyFont="1" applyFill="1" applyBorder="1" applyAlignment="1">
      <alignment horizontal="right"/>
    </xf>
    <xf numFmtId="3" fontId="0" fillId="0" borderId="70" xfId="0" applyNumberFormat="1" applyFill="1" applyBorder="1" applyAlignment="1" applyProtection="1">
      <alignment horizontal="right"/>
      <protection locked="0"/>
    </xf>
    <xf numFmtId="3" fontId="4" fillId="14" borderId="88" xfId="0" applyNumberFormat="1" applyFont="1" applyFill="1" applyBorder="1" applyAlignment="1">
      <alignment horizontal="right"/>
    </xf>
    <xf numFmtId="3" fontId="0" fillId="0" borderId="90" xfId="0" applyNumberFormat="1" applyFill="1" applyBorder="1" applyAlignment="1" applyProtection="1">
      <alignment horizontal="right"/>
      <protection locked="0"/>
    </xf>
    <xf numFmtId="3" fontId="0" fillId="0" borderId="64" xfId="0" applyNumberFormat="1" applyFont="1" applyFill="1" applyBorder="1" applyAlignment="1">
      <alignment horizontal="center"/>
    </xf>
    <xf numFmtId="3" fontId="4" fillId="14" borderId="94" xfId="0" applyNumberFormat="1" applyFont="1" applyFill="1" applyBorder="1" applyAlignment="1">
      <alignment horizontal="right"/>
    </xf>
    <xf numFmtId="3" fontId="0" fillId="0" borderId="77" xfId="0" applyNumberFormat="1" applyFont="1" applyFill="1" applyBorder="1" applyAlignment="1">
      <alignment horizontal="right"/>
    </xf>
    <xf numFmtId="3" fontId="4" fillId="0" borderId="98" xfId="0" applyNumberFormat="1" applyFont="1" applyFill="1" applyBorder="1" applyAlignment="1">
      <alignment horizontal="center"/>
    </xf>
    <xf numFmtId="3" fontId="4" fillId="14" borderId="98" xfId="0" applyNumberFormat="1" applyFont="1" applyFill="1" applyBorder="1" applyAlignment="1">
      <alignment horizontal="right"/>
    </xf>
    <xf numFmtId="3" fontId="56" fillId="0" borderId="53" xfId="0" applyNumberFormat="1" applyFont="1" applyFill="1" applyBorder="1" applyAlignment="1">
      <alignment horizontal="right"/>
    </xf>
    <xf numFmtId="3" fontId="56" fillId="0" borderId="99" xfId="0" applyNumberFormat="1" applyFont="1" applyFill="1" applyBorder="1" applyAlignment="1">
      <alignment horizontal="right"/>
    </xf>
    <xf numFmtId="3" fontId="14" fillId="0" borderId="69" xfId="0" applyNumberFormat="1" applyFont="1" applyFill="1" applyBorder="1" applyAlignment="1">
      <alignment horizontal="right"/>
    </xf>
    <xf numFmtId="3" fontId="14" fillId="14" borderId="69" xfId="0" applyNumberFormat="1" applyFont="1" applyFill="1" applyBorder="1" applyAlignment="1">
      <alignment horizontal="right"/>
    </xf>
    <xf numFmtId="3" fontId="14" fillId="0" borderId="88" xfId="0" applyNumberFormat="1" applyFont="1" applyFill="1" applyBorder="1" applyAlignment="1">
      <alignment horizontal="right"/>
    </xf>
    <xf numFmtId="3" fontId="14" fillId="14" borderId="88" xfId="0" applyNumberFormat="1" applyFont="1" applyFill="1" applyBorder="1" applyAlignment="1">
      <alignment horizontal="right"/>
    </xf>
    <xf numFmtId="3" fontId="0" fillId="0" borderId="77" xfId="0" applyNumberFormat="1" applyFont="1" applyFill="1" applyBorder="1" applyAlignment="1">
      <alignment horizontal="center"/>
    </xf>
    <xf numFmtId="3" fontId="14" fillId="0" borderId="77" xfId="0" applyNumberFormat="1" applyFont="1" applyFill="1" applyBorder="1" applyAlignment="1">
      <alignment horizontal="right"/>
    </xf>
    <xf numFmtId="3" fontId="14" fillId="14" borderId="77" xfId="0" applyNumberFormat="1" applyFont="1" applyFill="1" applyBorder="1" applyAlignment="1">
      <alignment horizontal="right"/>
    </xf>
    <xf numFmtId="3" fontId="0" fillId="0" borderId="95" xfId="0" applyNumberFormat="1" applyFill="1" applyBorder="1" applyAlignment="1" applyProtection="1">
      <alignment horizontal="right"/>
      <protection locked="0"/>
    </xf>
    <xf numFmtId="3" fontId="0" fillId="0" borderId="94" xfId="0" applyNumberFormat="1" applyFont="1" applyFill="1" applyBorder="1" applyAlignment="1">
      <alignment horizontal="right"/>
    </xf>
    <xf numFmtId="3" fontId="38" fillId="14" borderId="69" xfId="0" applyNumberFormat="1" applyFont="1" applyFill="1" applyBorder="1" applyAlignment="1" applyProtection="1">
      <alignment horizontal="right"/>
      <protection locked="0"/>
    </xf>
    <xf numFmtId="3" fontId="0" fillId="0" borderId="60" xfId="0" applyNumberFormat="1" applyFont="1" applyFill="1" applyBorder="1" applyAlignment="1" applyProtection="1">
      <alignment horizontal="right"/>
      <protection locked="0"/>
    </xf>
    <xf numFmtId="166" fontId="38" fillId="14" borderId="88" xfId="0" applyNumberFormat="1" applyFont="1" applyFill="1" applyBorder="1" applyAlignment="1" applyProtection="1">
      <alignment horizontal="right"/>
      <protection locked="0"/>
    </xf>
    <xf numFmtId="3" fontId="0" fillId="0" borderId="70" xfId="0" applyNumberFormat="1" applyFont="1" applyFill="1" applyBorder="1" applyAlignment="1" applyProtection="1">
      <alignment horizontal="right"/>
      <protection locked="0"/>
    </xf>
    <xf numFmtId="166" fontId="15" fillId="0" borderId="88" xfId="0" applyNumberFormat="1" applyFont="1" applyFill="1" applyBorder="1" applyAlignment="1">
      <alignment horizontal="right"/>
    </xf>
    <xf numFmtId="3" fontId="38" fillId="0" borderId="77" xfId="0" applyNumberFormat="1" applyFont="1" applyFill="1" applyBorder="1" applyAlignment="1" applyProtection="1">
      <alignment horizontal="right"/>
      <protection locked="0"/>
    </xf>
    <xf numFmtId="3" fontId="38" fillId="14" borderId="77" xfId="0" applyNumberFormat="1" applyFont="1" applyFill="1" applyBorder="1" applyAlignment="1" applyProtection="1">
      <alignment horizontal="right"/>
      <protection locked="0"/>
    </xf>
    <xf numFmtId="3" fontId="0" fillId="0" borderId="62" xfId="0" applyNumberFormat="1" applyFont="1" applyFill="1" applyBorder="1" applyAlignment="1" applyProtection="1">
      <alignment horizontal="right"/>
      <protection locked="0"/>
    </xf>
    <xf numFmtId="166" fontId="15" fillId="0" borderId="77" xfId="0" applyNumberFormat="1" applyFont="1" applyFill="1" applyBorder="1" applyAlignment="1">
      <alignment horizontal="right"/>
    </xf>
    <xf numFmtId="0" fontId="62" fillId="0" borderId="69" xfId="0" applyFont="1" applyFill="1" applyBorder="1" applyAlignment="1">
      <alignment horizontal="center"/>
    </xf>
    <xf numFmtId="3" fontId="15" fillId="0" borderId="71" xfId="0" applyNumberFormat="1" applyFont="1" applyFill="1" applyBorder="1" applyAlignment="1">
      <alignment horizontal="right"/>
    </xf>
    <xf numFmtId="166" fontId="15" fillId="0" borderId="69" xfId="0" applyNumberFormat="1" applyFont="1" applyFill="1" applyBorder="1" applyAlignment="1">
      <alignment horizontal="right"/>
    </xf>
    <xf numFmtId="0" fontId="62" fillId="0" borderId="88" xfId="0" applyFont="1" applyFill="1" applyBorder="1" applyAlignment="1">
      <alignment horizontal="center"/>
    </xf>
    <xf numFmtId="3" fontId="38" fillId="14" borderId="88" xfId="0" applyNumberFormat="1" applyFont="1" applyFill="1" applyBorder="1" applyAlignment="1" applyProtection="1">
      <alignment horizontal="right"/>
      <protection locked="0"/>
    </xf>
    <xf numFmtId="3" fontId="15" fillId="0" borderId="89" xfId="0" applyNumberFormat="1" applyFont="1" applyFill="1" applyBorder="1" applyAlignment="1">
      <alignment horizontal="right" shrinkToFit="1"/>
    </xf>
    <xf numFmtId="166" fontId="15" fillId="0" borderId="88" xfId="0" applyNumberFormat="1" applyFont="1" applyFill="1" applyBorder="1" applyAlignment="1">
      <alignment horizontal="right" shrinkToFit="1"/>
    </xf>
    <xf numFmtId="0" fontId="63" fillId="0" borderId="88" xfId="0" applyFont="1" applyFill="1" applyBorder="1" applyAlignment="1">
      <alignment horizontal="center"/>
    </xf>
    <xf numFmtId="0" fontId="62" fillId="0" borderId="94" xfId="0" applyFont="1" applyFill="1" applyBorder="1" applyAlignment="1">
      <alignment horizontal="center"/>
    </xf>
    <xf numFmtId="3" fontId="38" fillId="14" borderId="94" xfId="0" applyNumberFormat="1" applyFont="1" applyFill="1" applyBorder="1" applyAlignment="1" applyProtection="1">
      <alignment horizontal="right"/>
      <protection locked="0"/>
    </xf>
    <xf numFmtId="0" fontId="64" fillId="0" borderId="98" xfId="0" applyFont="1" applyFill="1" applyBorder="1" applyAlignment="1">
      <alignment horizontal="center"/>
    </xf>
    <xf numFmtId="3" fontId="15" fillId="0" borderId="98" xfId="0" applyNumberFormat="1" applyFont="1" applyFill="1" applyBorder="1" applyAlignment="1">
      <alignment horizontal="center"/>
    </xf>
    <xf numFmtId="166" fontId="15" fillId="14" borderId="98" xfId="0" applyNumberFormat="1" applyFont="1" applyFill="1" applyBorder="1" applyAlignment="1" applyProtection="1">
      <alignment horizontal="right"/>
    </xf>
    <xf numFmtId="166" fontId="15" fillId="0" borderId="53" xfId="0" applyNumberFormat="1" applyFont="1" applyFill="1" applyBorder="1" applyAlignment="1" applyProtection="1">
      <alignment horizontal="right"/>
    </xf>
    <xf numFmtId="166" fontId="15" fillId="0" borderId="68" xfId="0" applyNumberFormat="1" applyFont="1" applyFill="1" applyBorder="1" applyAlignment="1" applyProtection="1">
      <alignment horizontal="right"/>
    </xf>
    <xf numFmtId="166" fontId="15" fillId="0" borderId="224" xfId="0" applyNumberFormat="1" applyFont="1" applyFill="1" applyBorder="1" applyAlignment="1" applyProtection="1">
      <alignment horizontal="right"/>
    </xf>
    <xf numFmtId="166" fontId="38" fillId="14" borderId="69" xfId="0" applyNumberFormat="1" applyFont="1" applyFill="1" applyBorder="1" applyAlignment="1" applyProtection="1">
      <alignment horizontal="right"/>
      <protection locked="0"/>
    </xf>
    <xf numFmtId="166" fontId="38" fillId="14" borderId="94" xfId="0" applyNumberFormat="1" applyFont="1" applyFill="1" applyBorder="1" applyAlignment="1" applyProtection="1">
      <alignment horizontal="right"/>
      <protection locked="0"/>
    </xf>
    <xf numFmtId="166" fontId="15" fillId="0" borderId="11" xfId="0" applyNumberFormat="1" applyFont="1" applyFill="1" applyBorder="1" applyAlignment="1" applyProtection="1">
      <alignment horizontal="right"/>
    </xf>
    <xf numFmtId="3" fontId="15" fillId="0" borderId="91" xfId="0" applyNumberFormat="1" applyFont="1" applyFill="1" applyBorder="1" applyAlignment="1">
      <alignment horizontal="right"/>
    </xf>
    <xf numFmtId="166" fontId="15" fillId="14" borderId="98" xfId="0" applyNumberFormat="1" applyFont="1" applyFill="1" applyBorder="1" applyAlignment="1" applyProtection="1">
      <alignment horizontal="right"/>
      <protection locked="0"/>
    </xf>
    <xf numFmtId="3" fontId="15" fillId="0" borderId="60" xfId="0" applyNumberFormat="1" applyFont="1" applyFill="1" applyBorder="1" applyAlignment="1">
      <alignment horizontal="right"/>
    </xf>
    <xf numFmtId="166" fontId="15" fillId="14" borderId="98" xfId="0" applyNumberFormat="1" applyFont="1" applyFill="1" applyBorder="1" applyAlignment="1">
      <alignment horizontal="right"/>
    </xf>
    <xf numFmtId="3" fontId="15" fillId="0" borderId="63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right"/>
    </xf>
    <xf numFmtId="3" fontId="15" fillId="0" borderId="53" xfId="0" applyNumberFormat="1" applyFont="1" applyFill="1" applyBorder="1" applyAlignment="1">
      <alignment horizontal="right"/>
    </xf>
    <xf numFmtId="3" fontId="0" fillId="0" borderId="0" xfId="0" applyNumberFormat="1" applyFont="1"/>
    <xf numFmtId="0" fontId="0" fillId="0" borderId="0" xfId="0" applyFont="1"/>
    <xf numFmtId="0" fontId="65" fillId="0" borderId="0" xfId="0" applyFont="1" applyFill="1" applyBorder="1" applyAlignment="1">
      <alignment horizontal="left" indent="1"/>
    </xf>
    <xf numFmtId="0" fontId="8" fillId="0" borderId="54" xfId="0" applyFont="1" applyFill="1" applyBorder="1" applyAlignment="1">
      <alignment horizontal="left" indent="1"/>
    </xf>
    <xf numFmtId="0" fontId="8" fillId="0" borderId="55" xfId="0" applyFont="1" applyFill="1" applyBorder="1" applyAlignment="1">
      <alignment horizontal="left" indent="1"/>
    </xf>
    <xf numFmtId="3" fontId="8" fillId="0" borderId="55" xfId="0" applyNumberFormat="1" applyFont="1" applyFill="1" applyBorder="1" applyAlignment="1">
      <alignment horizontal="left" indent="1"/>
    </xf>
    <xf numFmtId="3" fontId="8" fillId="0" borderId="0" xfId="0" applyNumberFormat="1" applyFont="1" applyFill="1" applyBorder="1" applyAlignment="1">
      <alignment horizontal="left" indent="1"/>
    </xf>
    <xf numFmtId="2" fontId="0" fillId="0" borderId="46" xfId="0" applyNumberFormat="1" applyFill="1" applyBorder="1" applyAlignment="1" applyProtection="1">
      <alignment horizontal="right"/>
      <protection locked="0"/>
    </xf>
    <xf numFmtId="2" fontId="14" fillId="0" borderId="56" xfId="0" applyNumberFormat="1" applyFont="1" applyFill="1" applyBorder="1" applyAlignment="1">
      <alignment horizontal="right"/>
    </xf>
    <xf numFmtId="2" fontId="0" fillId="0" borderId="60" xfId="0" applyNumberFormat="1" applyFill="1" applyBorder="1" applyAlignment="1" applyProtection="1">
      <alignment horizontal="right"/>
      <protection locked="0"/>
    </xf>
    <xf numFmtId="2" fontId="0" fillId="0" borderId="106" xfId="0" applyNumberFormat="1" applyFont="1" applyFill="1" applyBorder="1" applyAlignment="1">
      <alignment horizontal="right"/>
    </xf>
    <xf numFmtId="2" fontId="14" fillId="0" borderId="58" xfId="0" applyNumberFormat="1" applyFont="1" applyFill="1" applyBorder="1" applyAlignment="1">
      <alignment horizontal="right"/>
    </xf>
    <xf numFmtId="2" fontId="0" fillId="0" borderId="24" xfId="0" applyNumberFormat="1" applyFill="1" applyBorder="1" applyAlignment="1" applyProtection="1">
      <alignment horizontal="right"/>
      <protection locked="0"/>
    </xf>
    <xf numFmtId="2" fontId="14" fillId="0" borderId="76" xfId="0" applyNumberFormat="1" applyFont="1" applyFill="1" applyBorder="1" applyAlignment="1">
      <alignment horizontal="right"/>
    </xf>
    <xf numFmtId="2" fontId="0" fillId="0" borderId="95" xfId="0" applyNumberFormat="1" applyFill="1" applyBorder="1" applyAlignment="1" applyProtection="1">
      <alignment horizontal="right"/>
      <protection locked="0"/>
    </xf>
    <xf numFmtId="2" fontId="0" fillId="0" borderId="76" xfId="0" applyNumberFormat="1" applyFill="1" applyBorder="1" applyAlignment="1" applyProtection="1">
      <alignment horizontal="right"/>
      <protection locked="0"/>
    </xf>
    <xf numFmtId="2" fontId="0" fillId="0" borderId="94" xfId="0" applyNumberFormat="1" applyFont="1" applyFill="1" applyBorder="1" applyAlignment="1">
      <alignment horizontal="right"/>
    </xf>
    <xf numFmtId="2" fontId="14" fillId="0" borderId="81" xfId="0" applyNumberFormat="1" applyFont="1" applyFill="1" applyBorder="1" applyAlignment="1">
      <alignment horizontal="right"/>
    </xf>
    <xf numFmtId="2" fontId="0" fillId="0" borderId="29" xfId="0" applyNumberFormat="1" applyFill="1" applyBorder="1" applyAlignment="1" applyProtection="1">
      <alignment horizontal="right"/>
      <protection locked="0"/>
    </xf>
    <xf numFmtId="3" fontId="56" fillId="0" borderId="42" xfId="0" applyNumberFormat="1" applyFont="1" applyFill="1" applyBorder="1" applyAlignment="1">
      <alignment horizontal="right"/>
    </xf>
    <xf numFmtId="3" fontId="56" fillId="0" borderId="1" xfId="0" applyNumberFormat="1" applyFont="1" applyFill="1" applyBorder="1" applyAlignment="1">
      <alignment horizontal="right"/>
    </xf>
    <xf numFmtId="2" fontId="0" fillId="0" borderId="39" xfId="0" applyNumberFormat="1" applyFill="1" applyBorder="1" applyAlignment="1" applyProtection="1">
      <alignment horizontal="right"/>
      <protection locked="0"/>
    </xf>
    <xf numFmtId="166" fontId="38" fillId="14" borderId="77" xfId="0" applyNumberFormat="1" applyFont="1" applyFill="1" applyBorder="1" applyAlignment="1" applyProtection="1">
      <alignment horizontal="right"/>
      <protection locked="0"/>
    </xf>
    <xf numFmtId="3" fontId="0" fillId="0" borderId="68" xfId="0" applyNumberFormat="1" applyFill="1" applyBorder="1" applyAlignment="1" applyProtection="1">
      <alignment horizontal="right"/>
      <protection locked="0"/>
    </xf>
    <xf numFmtId="3" fontId="0" fillId="0" borderId="40" xfId="0" applyNumberFormat="1" applyFill="1" applyBorder="1" applyAlignment="1" applyProtection="1">
      <alignment horizontal="right"/>
      <protection locked="0"/>
    </xf>
    <xf numFmtId="166" fontId="15" fillId="0" borderId="3" xfId="0" applyNumberFormat="1" applyFont="1" applyFill="1" applyBorder="1" applyAlignment="1" applyProtection="1">
      <alignment horizontal="right"/>
    </xf>
    <xf numFmtId="3" fontId="15" fillId="0" borderId="63" xfId="0" applyNumberFormat="1" applyFont="1" applyFill="1" applyBorder="1" applyAlignment="1">
      <alignment horizontal="right"/>
    </xf>
    <xf numFmtId="166" fontId="15" fillId="0" borderId="71" xfId="0" applyNumberFormat="1" applyFont="1" applyFill="1" applyBorder="1" applyAlignment="1">
      <alignment horizontal="right"/>
    </xf>
    <xf numFmtId="3" fontId="0" fillId="0" borderId="64" xfId="0" applyNumberFormat="1" applyFill="1" applyBorder="1" applyAlignment="1" applyProtection="1">
      <alignment horizontal="right"/>
      <protection locked="0"/>
    </xf>
    <xf numFmtId="3" fontId="15" fillId="0" borderId="70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0" fontId="66" fillId="0" borderId="0" xfId="0" applyFont="1" applyFill="1" applyBorder="1" applyAlignment="1">
      <alignment horizontal="left" indent="1"/>
    </xf>
    <xf numFmtId="0" fontId="67" fillId="0" borderId="0" xfId="0" applyFont="1" applyAlignment="1">
      <alignment horizontal="left" indent="1"/>
    </xf>
    <xf numFmtId="0" fontId="56" fillId="0" borderId="0" xfId="0" applyFont="1" applyAlignment="1">
      <alignment horizontal="left" indent="1"/>
    </xf>
    <xf numFmtId="0" fontId="56" fillId="0" borderId="0" xfId="0" applyFont="1"/>
    <xf numFmtId="0" fontId="56" fillId="0" borderId="0" xfId="0" applyFont="1" applyAlignment="1">
      <alignment horizontal="center"/>
    </xf>
    <xf numFmtId="3" fontId="56" fillId="0" borderId="0" xfId="0" applyNumberFormat="1" applyFont="1"/>
    <xf numFmtId="0" fontId="35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6" fillId="0" borderId="0" xfId="0" applyFont="1" applyFill="1" applyAlignment="1">
      <alignment horizontal="left" indent="1"/>
    </xf>
    <xf numFmtId="0" fontId="68" fillId="0" borderId="0" xfId="0" applyFont="1" applyFill="1" applyBorder="1" applyAlignment="1">
      <alignment horizontal="left" indent="1"/>
    </xf>
    <xf numFmtId="0" fontId="8" fillId="0" borderId="2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indent="1"/>
    </xf>
    <xf numFmtId="3" fontId="8" fillId="0" borderId="3" xfId="0" applyNumberFormat="1" applyFont="1" applyFill="1" applyBorder="1" applyAlignment="1">
      <alignment horizontal="left" indent="1"/>
    </xf>
    <xf numFmtId="0" fontId="12" fillId="0" borderId="5" xfId="0" applyFont="1" applyFill="1" applyBorder="1" applyAlignment="1">
      <alignment horizontal="left" vertical="center" indent="1"/>
    </xf>
    <xf numFmtId="0" fontId="69" fillId="0" borderId="5" xfId="0" applyFont="1" applyFill="1" applyBorder="1" applyAlignment="1">
      <alignment horizontal="center" vertical="center"/>
    </xf>
    <xf numFmtId="0" fontId="69" fillId="0" borderId="5" xfId="0" applyFont="1" applyFill="1" applyBorder="1"/>
    <xf numFmtId="3" fontId="69" fillId="0" borderId="5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/>
    <xf numFmtId="0" fontId="0" fillId="0" borderId="3" xfId="0" applyFill="1" applyBorder="1" applyAlignment="1"/>
    <xf numFmtId="3" fontId="4" fillId="0" borderId="5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3" fontId="70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9" fillId="0" borderId="11" xfId="0" applyFont="1" applyFill="1" applyBorder="1" applyAlignment="1">
      <alignment horizontal="left" vertical="center" indent="1"/>
    </xf>
    <xf numFmtId="0" fontId="69" fillId="0" borderId="11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13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69" fillId="0" borderId="21" xfId="0" applyNumberFormat="1" applyFont="1" applyFill="1" applyBorder="1" applyAlignment="1">
      <alignment horizontal="center"/>
    </xf>
    <xf numFmtId="3" fontId="69" fillId="0" borderId="41" xfId="0" applyNumberFormat="1" applyFont="1" applyFill="1" applyBorder="1" applyAlignment="1">
      <alignment horizontal="center"/>
    </xf>
    <xf numFmtId="3" fontId="69" fillId="0" borderId="0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 shrinkToFit="1"/>
    </xf>
    <xf numFmtId="3" fontId="70" fillId="0" borderId="42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indent="1"/>
    </xf>
    <xf numFmtId="0" fontId="0" fillId="0" borderId="16" xfId="0" applyFill="1" applyBorder="1"/>
    <xf numFmtId="3" fontId="0" fillId="0" borderId="5" xfId="0" applyNumberForma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/>
    </xf>
    <xf numFmtId="4" fontId="16" fillId="0" borderId="46" xfId="0" applyNumberFormat="1" applyFont="1" applyFill="1" applyBorder="1" applyAlignment="1" applyProtection="1">
      <alignment horizontal="right"/>
      <protection locked="0"/>
    </xf>
    <xf numFmtId="3" fontId="4" fillId="0" borderId="46" xfId="0" applyNumberFormat="1" applyFont="1" applyFill="1" applyBorder="1" applyAlignment="1">
      <alignment horizontal="right"/>
    </xf>
    <xf numFmtId="3" fontId="4" fillId="13" borderId="46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6" fillId="0" borderId="6" xfId="0" applyNumberFormat="1" applyFont="1" applyFill="1" applyBorder="1" applyAlignment="1" applyProtection="1">
      <alignment horizontal="right"/>
      <protection locked="0"/>
    </xf>
    <xf numFmtId="3" fontId="4" fillId="0" borderId="22" xfId="0" applyNumberFormat="1" applyFont="1" applyFill="1" applyBorder="1" applyAlignment="1">
      <alignment horizontal="right"/>
    </xf>
    <xf numFmtId="166" fontId="4" fillId="0" borderId="22" xfId="0" applyNumberFormat="1" applyFont="1" applyFill="1" applyBorder="1" applyAlignment="1">
      <alignment horizontal="right"/>
    </xf>
    <xf numFmtId="4" fontId="0" fillId="0" borderId="46" xfId="0" applyNumberForma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0" fontId="12" fillId="0" borderId="23" xfId="0" applyFont="1" applyFill="1" applyBorder="1" applyAlignment="1">
      <alignment horizontal="left" indent="1"/>
    </xf>
    <xf numFmtId="0" fontId="0" fillId="0" borderId="24" xfId="0" applyFill="1" applyBorder="1"/>
    <xf numFmtId="164" fontId="0" fillId="0" borderId="24" xfId="0" applyNumberFormat="1" applyFill="1" applyBorder="1" applyAlignment="1">
      <alignment horizontal="center"/>
    </xf>
    <xf numFmtId="3" fontId="0" fillId="0" borderId="24" xfId="0" applyNumberFormat="1" applyFill="1" applyBorder="1" applyAlignment="1">
      <alignment horizontal="right"/>
    </xf>
    <xf numFmtId="3" fontId="14" fillId="0" borderId="25" xfId="0" applyNumberFormat="1" applyFont="1" applyFill="1" applyBorder="1" applyAlignment="1">
      <alignment horizontal="right"/>
    </xf>
    <xf numFmtId="4" fontId="16" fillId="0" borderId="24" xfId="0" applyNumberFormat="1" applyFont="1" applyFill="1" applyBorder="1" applyAlignment="1" applyProtection="1">
      <alignment horizontal="right"/>
      <protection locked="0"/>
    </xf>
    <xf numFmtId="3" fontId="4" fillId="0" borderId="24" xfId="0" applyNumberFormat="1" applyFont="1" applyFill="1" applyBorder="1" applyAlignment="1">
      <alignment horizontal="right"/>
    </xf>
    <xf numFmtId="3" fontId="4" fillId="13" borderId="24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4" fontId="16" fillId="0" borderId="48" xfId="0" applyNumberFormat="1" applyFont="1" applyFill="1" applyBorder="1" applyAlignment="1" applyProtection="1">
      <alignment horizontal="right"/>
      <protection locked="0"/>
    </xf>
    <xf numFmtId="3" fontId="4" fillId="0" borderId="25" xfId="0" applyNumberFormat="1" applyFont="1" applyFill="1" applyBorder="1" applyAlignment="1">
      <alignment horizontal="right"/>
    </xf>
    <xf numFmtId="166" fontId="4" fillId="0" borderId="25" xfId="0" applyNumberFormat="1" applyFont="1" applyFill="1" applyBorder="1" applyAlignment="1">
      <alignment horizontal="right"/>
    </xf>
    <xf numFmtId="4" fontId="0" fillId="0" borderId="39" xfId="0" applyNumberFormat="1" applyFill="1" applyBorder="1" applyAlignment="1">
      <alignment horizontal="right"/>
    </xf>
    <xf numFmtId="4" fontId="14" fillId="0" borderId="25" xfId="0" applyNumberFormat="1" applyFont="1" applyFill="1" applyBorder="1" applyAlignment="1">
      <alignment horizontal="right"/>
    </xf>
    <xf numFmtId="0" fontId="12" fillId="0" borderId="28" xfId="0" applyFont="1" applyFill="1" applyBorder="1" applyAlignment="1">
      <alignment horizontal="left" indent="1"/>
    </xf>
    <xf numFmtId="0" fontId="0" fillId="0" borderId="16" xfId="0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29" xfId="0" applyNumberFormat="1" applyFill="1" applyBorder="1" applyAlignment="1">
      <alignment horizontal="right"/>
    </xf>
    <xf numFmtId="3" fontId="14" fillId="0" borderId="34" xfId="0" applyNumberFormat="1" applyFont="1" applyFill="1" applyBorder="1" applyAlignment="1">
      <alignment horizontal="right"/>
    </xf>
    <xf numFmtId="3" fontId="14" fillId="0" borderId="18" xfId="0" applyNumberFormat="1" applyFont="1" applyFill="1" applyBorder="1" applyAlignment="1">
      <alignment horizontal="right"/>
    </xf>
    <xf numFmtId="3" fontId="16" fillId="0" borderId="46" xfId="0" applyNumberFormat="1" applyFont="1" applyFill="1" applyBorder="1" applyAlignment="1" applyProtection="1">
      <alignment horizontal="right"/>
      <protection locked="0"/>
    </xf>
    <xf numFmtId="3" fontId="4" fillId="0" borderId="16" xfId="0" applyNumberFormat="1" applyFont="1" applyFill="1" applyBorder="1" applyAlignment="1">
      <alignment horizontal="right"/>
    </xf>
    <xf numFmtId="3" fontId="4" fillId="13" borderId="16" xfId="0" applyNumberFormat="1" applyFont="1" applyFill="1" applyBorder="1" applyAlignment="1">
      <alignment horizontal="right"/>
    </xf>
    <xf numFmtId="3" fontId="14" fillId="0" borderId="28" xfId="0" applyNumberFormat="1" applyFont="1" applyFill="1" applyBorder="1" applyAlignment="1">
      <alignment horizontal="right"/>
    </xf>
    <xf numFmtId="3" fontId="16" fillId="0" borderId="7" xfId="0" applyNumberFormat="1" applyFont="1" applyFill="1" applyBorder="1" applyAlignment="1" applyProtection="1">
      <alignment horizontal="right"/>
      <protection locked="0"/>
    </xf>
    <xf numFmtId="3" fontId="4" fillId="0" borderId="34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3" fontId="0" fillId="0" borderId="46" xfId="0" applyNumberFormat="1" applyFill="1" applyBorder="1" applyAlignment="1">
      <alignment horizontal="right"/>
    </xf>
    <xf numFmtId="0" fontId="12" fillId="0" borderId="35" xfId="0" applyFont="1" applyFill="1" applyBorder="1" applyAlignment="1">
      <alignment horizontal="left" indent="1"/>
    </xf>
    <xf numFmtId="0" fontId="0" fillId="0" borderId="29" xfId="0" applyFill="1" applyBorder="1" applyAlignment="1">
      <alignment horizontal="center"/>
    </xf>
    <xf numFmtId="3" fontId="16" fillId="0" borderId="29" xfId="0" applyNumberFormat="1" applyFont="1" applyFill="1" applyBorder="1" applyAlignment="1" applyProtection="1">
      <alignment horizontal="right"/>
      <protection locked="0"/>
    </xf>
    <xf numFmtId="3" fontId="4" fillId="0" borderId="29" xfId="0" applyNumberFormat="1" applyFont="1" applyFill="1" applyBorder="1" applyAlignment="1">
      <alignment horizontal="right"/>
    </xf>
    <xf numFmtId="3" fontId="4" fillId="13" borderId="29" xfId="0" applyNumberFormat="1" applyFont="1" applyFill="1" applyBorder="1" applyAlignment="1">
      <alignment horizontal="right"/>
    </xf>
    <xf numFmtId="3" fontId="14" fillId="0" borderId="35" xfId="0" applyNumberFormat="1" applyFont="1" applyFill="1" applyBorder="1" applyAlignment="1">
      <alignment horizontal="right"/>
    </xf>
    <xf numFmtId="3" fontId="16" fillId="0" borderId="35" xfId="0" applyNumberFormat="1" applyFont="1" applyFill="1" applyBorder="1" applyAlignment="1" applyProtection="1">
      <alignment horizontal="right"/>
      <protection locked="0"/>
    </xf>
    <xf numFmtId="0" fontId="0" fillId="0" borderId="39" xfId="0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right"/>
    </xf>
    <xf numFmtId="3" fontId="14" fillId="0" borderId="22" xfId="0" applyNumberFormat="1" applyFont="1" applyFill="1" applyBorder="1" applyAlignment="1">
      <alignment horizontal="right"/>
    </xf>
    <xf numFmtId="3" fontId="16" fillId="0" borderId="24" xfId="0" applyNumberFormat="1" applyFont="1" applyFill="1" applyBorder="1" applyAlignment="1" applyProtection="1">
      <alignment horizontal="right"/>
      <protection locked="0"/>
    </xf>
    <xf numFmtId="3" fontId="4" fillId="0" borderId="39" xfId="0" applyNumberFormat="1" applyFont="1" applyFill="1" applyBorder="1" applyAlignment="1">
      <alignment horizontal="right"/>
    </xf>
    <xf numFmtId="3" fontId="4" fillId="13" borderId="39" xfId="0" applyNumberFormat="1" applyFont="1" applyFill="1" applyBorder="1" applyAlignment="1">
      <alignment horizontal="right"/>
    </xf>
    <xf numFmtId="3" fontId="14" fillId="0" borderId="15" xfId="0" applyNumberFormat="1" applyFont="1" applyFill="1" applyBorder="1" applyAlignment="1">
      <alignment horizontal="right"/>
    </xf>
    <xf numFmtId="3" fontId="16" fillId="0" borderId="23" xfId="0" applyNumberFormat="1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>
      <alignment horizontal="left" indent="1"/>
    </xf>
    <xf numFmtId="0" fontId="4" fillId="0" borderId="42" xfId="0" applyFont="1" applyFill="1" applyBorder="1" applyAlignment="1">
      <alignment horizontal="center"/>
    </xf>
    <xf numFmtId="3" fontId="4" fillId="0" borderId="42" xfId="0" applyNumberFormat="1" applyFont="1" applyFill="1" applyBorder="1" applyAlignment="1">
      <alignment horizontal="center"/>
    </xf>
    <xf numFmtId="3" fontId="69" fillId="0" borderId="42" xfId="0" applyNumberFormat="1" applyFont="1" applyFill="1" applyBorder="1" applyAlignment="1">
      <alignment horizontal="right"/>
    </xf>
    <xf numFmtId="3" fontId="4" fillId="13" borderId="42" xfId="0" applyNumberFormat="1" applyFont="1" applyFill="1" applyBorder="1" applyAlignment="1">
      <alignment horizontal="right"/>
    </xf>
    <xf numFmtId="3" fontId="69" fillId="0" borderId="1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3" fontId="0" fillId="0" borderId="16" xfId="0" applyNumberFormat="1" applyFill="1" applyBorder="1" applyAlignment="1" applyProtection="1">
      <alignment horizontal="right"/>
      <protection locked="0"/>
    </xf>
    <xf numFmtId="3" fontId="16" fillId="0" borderId="38" xfId="0" applyNumberFormat="1" applyFont="1" applyFill="1" applyBorder="1" applyAlignment="1" applyProtection="1">
      <alignment horizontal="right"/>
      <protection locked="0"/>
    </xf>
    <xf numFmtId="3" fontId="16" fillId="0" borderId="16" xfId="0" applyNumberFormat="1" applyFont="1" applyFill="1" applyBorder="1" applyAlignment="1">
      <alignment horizontal="right"/>
    </xf>
    <xf numFmtId="3" fontId="16" fillId="0" borderId="29" xfId="0" applyNumberFormat="1" applyFont="1" applyFill="1" applyBorder="1" applyAlignment="1">
      <alignment horizontal="right"/>
    </xf>
    <xf numFmtId="0" fontId="0" fillId="0" borderId="24" xfId="0" applyFill="1" applyBorder="1" applyAlignment="1">
      <alignment horizontal="center"/>
    </xf>
    <xf numFmtId="3" fontId="0" fillId="0" borderId="24" xfId="0" applyNumberFormat="1" applyFill="1" applyBorder="1" applyAlignment="1">
      <alignment horizontal="center"/>
    </xf>
    <xf numFmtId="3" fontId="14" fillId="0" borderId="40" xfId="0" applyNumberFormat="1" applyFont="1" applyFill="1" applyBorder="1" applyAlignment="1">
      <alignment horizontal="right"/>
    </xf>
    <xf numFmtId="3" fontId="4" fillId="0" borderId="40" xfId="0" applyNumberFormat="1" applyFont="1" applyFill="1" applyBorder="1" applyAlignment="1">
      <alignment horizontal="right"/>
    </xf>
    <xf numFmtId="3" fontId="16" fillId="0" borderId="39" xfId="0" applyNumberFormat="1" applyFont="1" applyFill="1" applyBorder="1" applyAlignment="1" applyProtection="1">
      <alignment horizontal="right"/>
      <protection locked="0"/>
    </xf>
    <xf numFmtId="3" fontId="14" fillId="0" borderId="45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 applyProtection="1">
      <alignment horizontal="right"/>
      <protection locked="0"/>
    </xf>
    <xf numFmtId="166" fontId="4" fillId="0" borderId="40" xfId="0" applyNumberFormat="1" applyFont="1" applyFill="1" applyBorder="1" applyAlignment="1">
      <alignment horizontal="right"/>
    </xf>
    <xf numFmtId="3" fontId="16" fillId="0" borderId="39" xfId="0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left" indent="1"/>
    </xf>
    <xf numFmtId="3" fontId="38" fillId="0" borderId="16" xfId="0" applyNumberFormat="1" applyFont="1" applyFill="1" applyBorder="1" applyAlignment="1">
      <alignment horizontal="center"/>
    </xf>
    <xf numFmtId="3" fontId="38" fillId="0" borderId="46" xfId="0" applyNumberFormat="1" applyFont="1" applyFill="1" applyBorder="1" applyAlignment="1">
      <alignment horizontal="right"/>
    </xf>
    <xf numFmtId="3" fontId="38" fillId="0" borderId="16" xfId="0" applyNumberFormat="1" applyFont="1" applyFill="1" applyBorder="1" applyAlignment="1">
      <alignment horizontal="right"/>
    </xf>
    <xf numFmtId="3" fontId="38" fillId="0" borderId="16" xfId="0" applyNumberFormat="1" applyFont="1" applyFill="1" applyBorder="1" applyAlignment="1" applyProtection="1">
      <alignment horizontal="right"/>
      <protection locked="0"/>
    </xf>
    <xf numFmtId="166" fontId="38" fillId="13" borderId="16" xfId="0" applyNumberFormat="1" applyFont="1" applyFill="1" applyBorder="1" applyAlignment="1" applyProtection="1">
      <alignment horizontal="right"/>
      <protection locked="0"/>
    </xf>
    <xf numFmtId="3" fontId="38" fillId="0" borderId="7" xfId="0" applyNumberFormat="1" applyFont="1" applyFill="1" applyBorder="1" applyAlignment="1" applyProtection="1">
      <alignment horizontal="right"/>
      <protection locked="0"/>
    </xf>
    <xf numFmtId="3" fontId="0" fillId="0" borderId="7" xfId="0" applyNumberFormat="1" applyFont="1" applyFill="1" applyBorder="1" applyAlignment="1" applyProtection="1">
      <alignment horizontal="right"/>
      <protection locked="0"/>
    </xf>
    <xf numFmtId="3" fontId="16" fillId="0" borderId="52" xfId="0" applyNumberFormat="1" applyFont="1" applyFill="1" applyBorder="1" applyAlignment="1" applyProtection="1">
      <alignment horizontal="right"/>
      <protection locked="0"/>
    </xf>
    <xf numFmtId="3" fontId="15" fillId="0" borderId="52" xfId="0" applyNumberFormat="1" applyFont="1" applyFill="1" applyBorder="1" applyAlignment="1">
      <alignment horizontal="right"/>
    </xf>
    <xf numFmtId="166" fontId="15" fillId="0" borderId="46" xfId="0" applyNumberFormat="1" applyFont="1" applyFill="1" applyBorder="1" applyAlignment="1">
      <alignment horizontal="right"/>
    </xf>
    <xf numFmtId="3" fontId="38" fillId="0" borderId="52" xfId="0" applyNumberFormat="1" applyFont="1" applyFill="1" applyBorder="1" applyAlignment="1">
      <alignment horizontal="right"/>
    </xf>
    <xf numFmtId="0" fontId="70" fillId="0" borderId="0" xfId="0" applyFont="1" applyFill="1" applyAlignment="1">
      <alignment horizontal="center"/>
    </xf>
    <xf numFmtId="3" fontId="38" fillId="0" borderId="29" xfId="0" applyNumberFormat="1" applyFont="1" applyFill="1" applyBorder="1" applyAlignment="1">
      <alignment horizontal="center"/>
    </xf>
    <xf numFmtId="3" fontId="38" fillId="0" borderId="29" xfId="0" applyNumberFormat="1" applyFont="1" applyFill="1" applyBorder="1" applyAlignment="1">
      <alignment horizontal="right"/>
    </xf>
    <xf numFmtId="3" fontId="38" fillId="0" borderId="29" xfId="0" applyNumberFormat="1" applyFont="1" applyFill="1" applyBorder="1" applyAlignment="1" applyProtection="1">
      <alignment horizontal="right"/>
      <protection locked="0"/>
    </xf>
    <xf numFmtId="166" fontId="38" fillId="13" borderId="29" xfId="0" applyNumberFormat="1" applyFont="1" applyFill="1" applyBorder="1" applyAlignment="1" applyProtection="1">
      <alignment horizontal="right"/>
      <protection locked="0"/>
    </xf>
    <xf numFmtId="3" fontId="38" fillId="0" borderId="35" xfId="0" applyNumberFormat="1" applyFont="1" applyFill="1" applyBorder="1" applyAlignment="1" applyProtection="1">
      <alignment horizontal="right"/>
      <protection locked="0"/>
    </xf>
    <xf numFmtId="3" fontId="0" fillId="0" borderId="35" xfId="0" applyNumberFormat="1" applyFont="1" applyFill="1" applyBorder="1" applyAlignment="1" applyProtection="1">
      <alignment horizontal="right"/>
      <protection locked="0"/>
    </xf>
    <xf numFmtId="3" fontId="16" fillId="0" borderId="34" xfId="0" applyNumberFormat="1" applyFont="1" applyFill="1" applyBorder="1" applyAlignment="1" applyProtection="1">
      <alignment horizontal="right"/>
      <protection locked="0"/>
    </xf>
    <xf numFmtId="3" fontId="15" fillId="0" borderId="34" xfId="0" applyNumberFormat="1" applyFont="1" applyFill="1" applyBorder="1" applyAlignment="1">
      <alignment horizontal="right" shrinkToFit="1"/>
    </xf>
    <xf numFmtId="166" fontId="15" fillId="0" borderId="29" xfId="0" applyNumberFormat="1" applyFont="1" applyFill="1" applyBorder="1" applyAlignment="1">
      <alignment horizontal="right" shrinkToFit="1"/>
    </xf>
    <xf numFmtId="3" fontId="38" fillId="0" borderId="34" xfId="0" applyNumberFormat="1" applyFont="1" applyFill="1" applyBorder="1" applyAlignment="1">
      <alignment horizontal="right"/>
    </xf>
    <xf numFmtId="3" fontId="38" fillId="0" borderId="24" xfId="0" applyNumberFormat="1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right"/>
    </xf>
    <xf numFmtId="3" fontId="38" fillId="0" borderId="24" xfId="0" applyNumberFormat="1" applyFont="1" applyFill="1" applyBorder="1" applyAlignment="1">
      <alignment horizontal="right"/>
    </xf>
    <xf numFmtId="3" fontId="38" fillId="0" borderId="24" xfId="0" applyNumberFormat="1" applyFont="1" applyFill="1" applyBorder="1" applyAlignment="1" applyProtection="1">
      <alignment horizontal="right"/>
      <protection locked="0"/>
    </xf>
    <xf numFmtId="166" fontId="38" fillId="13" borderId="24" xfId="0" applyNumberFormat="1" applyFont="1" applyFill="1" applyBorder="1" applyAlignment="1" applyProtection="1">
      <alignment horizontal="right"/>
      <protection locked="0"/>
    </xf>
    <xf numFmtId="3" fontId="38" fillId="0" borderId="10" xfId="0" applyNumberFormat="1" applyFont="1" applyFill="1" applyBorder="1" applyAlignment="1" applyProtection="1">
      <alignment horizontal="right"/>
      <protection locked="0"/>
    </xf>
    <xf numFmtId="3" fontId="0" fillId="0" borderId="23" xfId="0" applyNumberFormat="1" applyFont="1" applyFill="1" applyBorder="1" applyAlignment="1" applyProtection="1">
      <alignment horizontal="right"/>
      <protection locked="0"/>
    </xf>
    <xf numFmtId="3" fontId="16" fillId="0" borderId="25" xfId="0" applyNumberFormat="1" applyFont="1" applyFill="1" applyBorder="1" applyAlignment="1" applyProtection="1">
      <alignment horizontal="right"/>
      <protection locked="0"/>
    </xf>
    <xf numFmtId="3" fontId="15" fillId="0" borderId="25" xfId="0" applyNumberFormat="1" applyFont="1" applyFill="1" applyBorder="1" applyAlignment="1">
      <alignment horizontal="right"/>
    </xf>
    <xf numFmtId="166" fontId="15" fillId="0" borderId="24" xfId="0" applyNumberFormat="1" applyFont="1" applyFill="1" applyBorder="1" applyAlignment="1">
      <alignment horizontal="right"/>
    </xf>
    <xf numFmtId="3" fontId="38" fillId="0" borderId="25" xfId="0" applyNumberFormat="1" applyFont="1" applyFill="1" applyBorder="1" applyAlignment="1">
      <alignment horizontal="right"/>
    </xf>
    <xf numFmtId="0" fontId="71" fillId="0" borderId="16" xfId="0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center"/>
    </xf>
    <xf numFmtId="3" fontId="38" fillId="0" borderId="28" xfId="0" applyNumberFormat="1" applyFont="1" applyFill="1" applyBorder="1" applyAlignment="1" applyProtection="1">
      <alignment horizontal="right"/>
      <protection locked="0"/>
    </xf>
    <xf numFmtId="3" fontId="0" fillId="0" borderId="28" xfId="0" applyNumberFormat="1" applyFont="1" applyFill="1" applyBorder="1" applyAlignment="1" applyProtection="1">
      <alignment horizontal="right"/>
      <protection locked="0"/>
    </xf>
    <xf numFmtId="3" fontId="15" fillId="0" borderId="18" xfId="0" applyNumberFormat="1" applyFon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38" fillId="0" borderId="18" xfId="0" applyNumberFormat="1" applyFont="1" applyFill="1" applyBorder="1" applyAlignment="1">
      <alignment horizontal="right"/>
    </xf>
    <xf numFmtId="0" fontId="71" fillId="0" borderId="29" xfId="0" applyFont="1" applyFill="1" applyBorder="1" applyAlignment="1">
      <alignment horizontal="center"/>
    </xf>
    <xf numFmtId="3" fontId="19" fillId="0" borderId="29" xfId="0" applyNumberFormat="1" applyFont="1" applyFill="1" applyBorder="1" applyAlignment="1">
      <alignment horizontal="center"/>
    </xf>
    <xf numFmtId="3" fontId="15" fillId="0" borderId="34" xfId="0" applyNumberFormat="1" applyFont="1" applyFill="1" applyBorder="1" applyAlignment="1">
      <alignment horizontal="right"/>
    </xf>
    <xf numFmtId="166" fontId="15" fillId="0" borderId="29" xfId="0" applyNumberFormat="1" applyFont="1" applyFill="1" applyBorder="1" applyAlignment="1">
      <alignment horizontal="right"/>
    </xf>
    <xf numFmtId="0" fontId="63" fillId="0" borderId="29" xfId="0" applyFont="1" applyFill="1" applyBorder="1" applyAlignment="1">
      <alignment horizontal="center"/>
    </xf>
    <xf numFmtId="0" fontId="71" fillId="0" borderId="39" xfId="0" applyFont="1" applyFill="1" applyBorder="1" applyAlignment="1">
      <alignment horizontal="center"/>
    </xf>
    <xf numFmtId="3" fontId="19" fillId="0" borderId="39" xfId="0" applyNumberFormat="1" applyFont="1" applyFill="1" applyBorder="1" applyAlignment="1">
      <alignment horizontal="center"/>
    </xf>
    <xf numFmtId="3" fontId="38" fillId="0" borderId="39" xfId="0" applyNumberFormat="1" applyFont="1" applyFill="1" applyBorder="1" applyAlignment="1">
      <alignment horizontal="right"/>
    </xf>
    <xf numFmtId="3" fontId="38" fillId="0" borderId="39" xfId="0" applyNumberFormat="1" applyFont="1" applyFill="1" applyBorder="1" applyAlignment="1" applyProtection="1">
      <alignment horizontal="right"/>
      <protection locked="0"/>
    </xf>
    <xf numFmtId="166" fontId="38" fillId="13" borderId="39" xfId="0" applyNumberFormat="1" applyFont="1" applyFill="1" applyBorder="1" applyAlignment="1" applyProtection="1">
      <alignment horizontal="right"/>
      <protection locked="0"/>
    </xf>
    <xf numFmtId="3" fontId="38" fillId="0" borderId="15" xfId="0" applyNumberFormat="1" applyFont="1" applyFill="1" applyBorder="1" applyAlignment="1" applyProtection="1">
      <alignment horizontal="right"/>
      <protection locked="0"/>
    </xf>
    <xf numFmtId="3" fontId="15" fillId="0" borderId="40" xfId="0" applyNumberFormat="1" applyFont="1" applyFill="1" applyBorder="1" applyAlignment="1">
      <alignment horizontal="right"/>
    </xf>
    <xf numFmtId="3" fontId="0" fillId="0" borderId="39" xfId="0" applyNumberFormat="1" applyFill="1" applyBorder="1" applyAlignment="1">
      <alignment horizontal="right"/>
    </xf>
    <xf numFmtId="3" fontId="38" fillId="0" borderId="40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left" indent="1"/>
    </xf>
    <xf numFmtId="0" fontId="64" fillId="0" borderId="42" xfId="0" applyFont="1" applyFill="1" applyBorder="1" applyAlignment="1">
      <alignment horizontal="center"/>
    </xf>
    <xf numFmtId="3" fontId="15" fillId="0" borderId="42" xfId="0" applyNumberFormat="1" applyFont="1" applyFill="1" applyBorder="1" applyAlignment="1">
      <alignment horizontal="center"/>
    </xf>
    <xf numFmtId="3" fontId="15" fillId="0" borderId="42" xfId="0" applyNumberFormat="1" applyFont="1" applyFill="1" applyBorder="1" applyAlignment="1" applyProtection="1">
      <alignment horizontal="right"/>
    </xf>
    <xf numFmtId="166" fontId="15" fillId="13" borderId="42" xfId="0" applyNumberFormat="1" applyFont="1" applyFill="1" applyBorder="1" applyAlignment="1" applyProtection="1">
      <alignment horizontal="right"/>
    </xf>
    <xf numFmtId="166" fontId="15" fillId="0" borderId="1" xfId="0" applyNumberFormat="1" applyFont="1" applyFill="1" applyBorder="1" applyAlignment="1" applyProtection="1">
      <alignment horizontal="right"/>
    </xf>
    <xf numFmtId="166" fontId="15" fillId="0" borderId="3" xfId="0" applyNumberFormat="1" applyFont="1" applyFill="1" applyBorder="1" applyAlignment="1" applyProtection="1">
      <alignment horizontal="right" shrinkToFit="1"/>
    </xf>
    <xf numFmtId="3" fontId="15" fillId="0" borderId="3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>
      <alignment horizontal="right"/>
    </xf>
    <xf numFmtId="166" fontId="15" fillId="0" borderId="16" xfId="0" applyNumberFormat="1" applyFont="1" applyFill="1" applyBorder="1" applyAlignment="1">
      <alignment horizontal="right"/>
    </xf>
    <xf numFmtId="3" fontId="15" fillId="0" borderId="28" xfId="0" applyNumberFormat="1" applyFont="1" applyFill="1" applyBorder="1" applyAlignment="1">
      <alignment horizontal="right"/>
    </xf>
    <xf numFmtId="0" fontId="0" fillId="0" borderId="17" xfId="0" applyFill="1" applyBorder="1"/>
    <xf numFmtId="3" fontId="15" fillId="0" borderId="42" xfId="0" applyNumberFormat="1" applyFont="1" applyFill="1" applyBorder="1" applyAlignment="1" applyProtection="1">
      <alignment horizontal="right"/>
      <protection locked="0"/>
    </xf>
    <xf numFmtId="166" fontId="15" fillId="13" borderId="42" xfId="0" applyNumberFormat="1" applyFont="1" applyFill="1" applyBorder="1" applyAlignment="1" applyProtection="1">
      <alignment horizontal="right"/>
      <protection locked="0"/>
    </xf>
    <xf numFmtId="3" fontId="16" fillId="0" borderId="28" xfId="0" applyNumberFormat="1" applyFont="1" applyFill="1" applyBorder="1" applyAlignment="1" applyProtection="1">
      <alignment horizontal="right"/>
      <protection locked="0"/>
    </xf>
    <xf numFmtId="3" fontId="0" fillId="0" borderId="5" xfId="0" applyNumberFormat="1" applyFill="1" applyBorder="1" applyAlignment="1" applyProtection="1">
      <alignment horizontal="right"/>
      <protection locked="0"/>
    </xf>
    <xf numFmtId="3" fontId="15" fillId="0" borderId="7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horizontal="left" indent="1"/>
    </xf>
    <xf numFmtId="0" fontId="15" fillId="0" borderId="42" xfId="0" applyFont="1" applyFill="1" applyBorder="1" applyAlignment="1">
      <alignment horizontal="center"/>
    </xf>
    <xf numFmtId="166" fontId="15" fillId="13" borderId="42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 indent="1"/>
    </xf>
    <xf numFmtId="0" fontId="15" fillId="0" borderId="11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4" fillId="0" borderId="0" xfId="0" applyFont="1" applyFill="1" applyBorder="1" applyAlignment="1">
      <alignment horizontal="left" indent="1"/>
    </xf>
    <xf numFmtId="0" fontId="75" fillId="0" borderId="0" xfId="0" applyFont="1" applyFill="1" applyAlignment="1">
      <alignment horizontal="left" indent="1"/>
    </xf>
    <xf numFmtId="0" fontId="76" fillId="0" borderId="0" xfId="0" applyFont="1" applyAlignment="1">
      <alignment horizontal="left" indent="1"/>
    </xf>
    <xf numFmtId="0" fontId="35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81" fillId="0" borderId="0" xfId="0" applyFont="1" applyAlignment="1">
      <alignment horizontal="left" indent="1"/>
    </xf>
    <xf numFmtId="3" fontId="4" fillId="0" borderId="3" xfId="0" applyNumberFormat="1" applyFont="1" applyFill="1" applyBorder="1" applyAlignment="1">
      <alignment horizontal="center"/>
    </xf>
    <xf numFmtId="3" fontId="70" fillId="0" borderId="17" xfId="0" applyNumberFormat="1" applyFont="1" applyFill="1" applyBorder="1" applyAlignment="1">
      <alignment horizontal="center"/>
    </xf>
    <xf numFmtId="3" fontId="70" fillId="0" borderId="11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right"/>
    </xf>
    <xf numFmtId="166" fontId="4" fillId="13" borderId="46" xfId="0" applyNumberFormat="1" applyFont="1" applyFill="1" applyBorder="1" applyAlignment="1">
      <alignment horizontal="right"/>
    </xf>
    <xf numFmtId="4" fontId="16" fillId="0" borderId="7" xfId="0" applyNumberFormat="1" applyFont="1" applyFill="1" applyBorder="1" applyAlignment="1" applyProtection="1">
      <alignment horizontal="right"/>
      <protection locked="0"/>
    </xf>
    <xf numFmtId="4" fontId="0" fillId="0" borderId="46" xfId="0" applyNumberFormat="1" applyFont="1" applyFill="1" applyBorder="1" applyAlignment="1">
      <alignment horizontal="right"/>
    </xf>
    <xf numFmtId="3" fontId="14" fillId="0" borderId="24" xfId="0" applyNumberFormat="1" applyFont="1" applyFill="1" applyBorder="1" applyAlignment="1">
      <alignment horizontal="right"/>
    </xf>
    <xf numFmtId="166" fontId="4" fillId="13" borderId="24" xfId="0" applyNumberFormat="1" applyFont="1" applyFill="1" applyBorder="1" applyAlignment="1">
      <alignment horizontal="right"/>
    </xf>
    <xf numFmtId="4" fontId="16" fillId="0" borderId="23" xfId="0" applyNumberFormat="1" applyFont="1" applyFill="1" applyBorder="1" applyAlignment="1" applyProtection="1">
      <alignment horizontal="right"/>
      <protection locked="0"/>
    </xf>
    <xf numFmtId="4" fontId="0" fillId="0" borderId="39" xfId="0" applyNumberFormat="1" applyFont="1" applyFill="1" applyBorder="1" applyAlignment="1">
      <alignment horizontal="right"/>
    </xf>
    <xf numFmtId="3" fontId="14" fillId="0" borderId="29" xfId="0" applyNumberFormat="1" applyFont="1" applyFill="1" applyBorder="1" applyAlignment="1">
      <alignment horizontal="right"/>
    </xf>
    <xf numFmtId="166" fontId="4" fillId="13" borderId="16" xfId="0" applyNumberFormat="1" applyFont="1" applyFill="1" applyBorder="1" applyAlignment="1">
      <alignment horizontal="right"/>
    </xf>
    <xf numFmtId="3" fontId="13" fillId="0" borderId="46" xfId="0" applyNumberFormat="1" applyFont="1" applyFill="1" applyBorder="1" applyAlignment="1">
      <alignment horizontal="right"/>
    </xf>
    <xf numFmtId="166" fontId="4" fillId="13" borderId="29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0" fillId="0" borderId="29" xfId="0" applyNumberFormat="1" applyFont="1" applyFill="1" applyBorder="1" applyAlignment="1">
      <alignment horizontal="right"/>
    </xf>
    <xf numFmtId="3" fontId="14" fillId="0" borderId="17" xfId="0" applyNumberFormat="1" applyFont="1" applyFill="1" applyBorder="1" applyAlignment="1">
      <alignment horizontal="right"/>
    </xf>
    <xf numFmtId="166" fontId="4" fillId="13" borderId="39" xfId="0" applyNumberFormat="1" applyFont="1" applyFill="1" applyBorder="1" applyAlignment="1">
      <alignment horizontal="right"/>
    </xf>
    <xf numFmtId="3" fontId="0" fillId="0" borderId="24" xfId="0" applyNumberFormat="1" applyFont="1" applyFill="1" applyBorder="1" applyAlignment="1">
      <alignment horizontal="right"/>
    </xf>
    <xf numFmtId="3" fontId="70" fillId="0" borderId="42" xfId="0" applyNumberFormat="1" applyFont="1" applyFill="1" applyBorder="1" applyAlignment="1">
      <alignment horizontal="right"/>
    </xf>
    <xf numFmtId="166" fontId="4" fillId="13" borderId="42" xfId="0" applyNumberFormat="1" applyFont="1" applyFill="1" applyBorder="1" applyAlignment="1">
      <alignment horizontal="right"/>
    </xf>
    <xf numFmtId="3" fontId="70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3" fontId="14" fillId="0" borderId="16" xfId="0" applyNumberFormat="1" applyFont="1" applyFill="1" applyBorder="1" applyAlignment="1">
      <alignment horizontal="right"/>
    </xf>
    <xf numFmtId="166" fontId="14" fillId="13" borderId="16" xfId="0" applyNumberFormat="1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166" fontId="14" fillId="13" borderId="29" xfId="0" applyNumberFormat="1" applyFont="1" applyFill="1" applyBorder="1" applyAlignment="1">
      <alignment horizontal="right"/>
    </xf>
    <xf numFmtId="166" fontId="14" fillId="13" borderId="24" xfId="0" applyNumberFormat="1" applyFont="1" applyFill="1" applyBorder="1" applyAlignment="1">
      <alignment horizontal="right"/>
    </xf>
    <xf numFmtId="166" fontId="4" fillId="0" borderId="40" xfId="0" applyNumberFormat="1" applyFont="1" applyFill="1" applyBorder="1" applyAlignment="1">
      <alignment horizontal="right" shrinkToFit="1"/>
    </xf>
    <xf numFmtId="3" fontId="16" fillId="0" borderId="46" xfId="0" applyNumberFormat="1" applyFont="1" applyFill="1" applyBorder="1" applyAlignment="1">
      <alignment horizontal="right"/>
    </xf>
    <xf numFmtId="3" fontId="38" fillId="0" borderId="46" xfId="0" applyNumberFormat="1" applyFont="1" applyFill="1" applyBorder="1" applyAlignment="1" applyProtection="1">
      <alignment horizontal="right"/>
      <protection locked="0"/>
    </xf>
    <xf numFmtId="3" fontId="0" fillId="0" borderId="32" xfId="0" applyNumberFormat="1" applyFill="1" applyBorder="1" applyAlignment="1" applyProtection="1">
      <alignment horizontal="right"/>
      <protection locked="0"/>
    </xf>
    <xf numFmtId="3" fontId="15" fillId="0" borderId="46" xfId="0" applyNumberFormat="1" applyFont="1" applyFill="1" applyBorder="1" applyAlignment="1">
      <alignment horizontal="right"/>
    </xf>
    <xf numFmtId="166" fontId="15" fillId="0" borderId="46" xfId="0" applyNumberFormat="1" applyFont="1" applyFill="1" applyBorder="1" applyAlignment="1">
      <alignment horizontal="right" shrinkToFit="1"/>
    </xf>
    <xf numFmtId="3" fontId="0" fillId="0" borderId="46" xfId="0" applyNumberFormat="1" applyFont="1" applyFill="1" applyBorder="1" applyAlignment="1">
      <alignment horizontal="right"/>
    </xf>
    <xf numFmtId="0" fontId="81" fillId="0" borderId="0" xfId="0" applyFont="1" applyFill="1" applyAlignment="1">
      <alignment horizontal="left" indent="1"/>
    </xf>
    <xf numFmtId="3" fontId="15" fillId="0" borderId="29" xfId="0" applyNumberFormat="1" applyFont="1" applyFill="1" applyBorder="1" applyAlignment="1">
      <alignment horizontal="right"/>
    </xf>
    <xf numFmtId="3" fontId="16" fillId="0" borderId="11" xfId="0" applyNumberFormat="1" applyFont="1" applyFill="1" applyBorder="1" applyAlignment="1">
      <alignment horizontal="right"/>
    </xf>
    <xf numFmtId="3" fontId="38" fillId="0" borderId="11" xfId="0" applyNumberFormat="1" applyFont="1" applyFill="1" applyBorder="1" applyAlignment="1" applyProtection="1">
      <alignment horizontal="right"/>
      <protection locked="0"/>
    </xf>
    <xf numFmtId="3" fontId="16" fillId="0" borderId="10" xfId="0" applyNumberFormat="1" applyFont="1" applyFill="1" applyBorder="1" applyAlignment="1" applyProtection="1">
      <alignment horizontal="right"/>
      <protection locked="0"/>
    </xf>
    <xf numFmtId="3" fontId="0" fillId="0" borderId="14" xfId="0" applyNumberFormat="1" applyFill="1" applyBorder="1" applyAlignment="1" applyProtection="1">
      <alignment horizontal="right"/>
      <protection locked="0"/>
    </xf>
    <xf numFmtId="3" fontId="15" fillId="0" borderId="24" xfId="0" applyNumberFormat="1" applyFont="1" applyFill="1" applyBorder="1" applyAlignment="1">
      <alignment horizontal="right"/>
    </xf>
    <xf numFmtId="166" fontId="15" fillId="0" borderId="24" xfId="0" applyNumberFormat="1" applyFont="1" applyFill="1" applyBorder="1" applyAlignment="1">
      <alignment horizontal="right" shrinkToFit="1"/>
    </xf>
    <xf numFmtId="3" fontId="13" fillId="0" borderId="24" xfId="0" applyNumberFormat="1" applyFont="1" applyFill="1" applyBorder="1" applyAlignment="1">
      <alignment horizontal="right"/>
    </xf>
    <xf numFmtId="3" fontId="13" fillId="0" borderId="16" xfId="0" applyNumberFormat="1" applyFont="1" applyFill="1" applyBorder="1" applyAlignment="1">
      <alignment horizontal="right"/>
    </xf>
    <xf numFmtId="3" fontId="82" fillId="0" borderId="29" xfId="0" applyNumberFormat="1" applyFont="1" applyFill="1" applyBorder="1" applyAlignment="1">
      <alignment horizontal="right"/>
    </xf>
    <xf numFmtId="0" fontId="83" fillId="0" borderId="0" xfId="0" applyFont="1"/>
    <xf numFmtId="3" fontId="38" fillId="0" borderId="17" xfId="0" applyNumberFormat="1" applyFont="1" applyFill="1" applyBorder="1" applyAlignment="1" applyProtection="1">
      <alignment horizontal="right"/>
      <protection locked="0"/>
    </xf>
    <xf numFmtId="3" fontId="82" fillId="0" borderId="39" xfId="0" applyNumberFormat="1" applyFont="1" applyFill="1" applyBorder="1" applyAlignment="1">
      <alignment horizontal="right"/>
    </xf>
    <xf numFmtId="166" fontId="15" fillId="16" borderId="42" xfId="0" applyNumberFormat="1" applyFont="1" applyFill="1" applyBorder="1" applyAlignment="1" applyProtection="1">
      <alignment horizontal="right"/>
    </xf>
    <xf numFmtId="166" fontId="15" fillId="0" borderId="1" xfId="0" applyNumberFormat="1" applyFont="1" applyFill="1" applyBorder="1" applyAlignment="1" applyProtection="1">
      <alignment horizontal="right" shrinkToFit="1"/>
    </xf>
    <xf numFmtId="166" fontId="15" fillId="0" borderId="2" xfId="0" applyNumberFormat="1" applyFont="1" applyFill="1" applyBorder="1" applyAlignment="1" applyProtection="1">
      <alignment horizontal="right" shrinkToFit="1"/>
    </xf>
    <xf numFmtId="166" fontId="15" fillId="0" borderId="42" xfId="0" applyNumberFormat="1" applyFont="1" applyFill="1" applyBorder="1" applyAlignment="1">
      <alignment horizontal="right" shrinkToFit="1"/>
    </xf>
    <xf numFmtId="3" fontId="82" fillId="0" borderId="16" xfId="0" applyNumberFormat="1" applyFont="1" applyFill="1" applyBorder="1" applyAlignment="1">
      <alignment horizontal="right"/>
    </xf>
    <xf numFmtId="3" fontId="15" fillId="16" borderId="42" xfId="0" applyNumberFormat="1" applyFont="1" applyFill="1" applyBorder="1" applyAlignment="1">
      <alignment horizontal="right"/>
    </xf>
    <xf numFmtId="3" fontId="15" fillId="0" borderId="11" xfId="0" applyNumberFormat="1" applyFont="1" applyFill="1" applyBorder="1" applyAlignment="1">
      <alignment horizontal="right"/>
    </xf>
    <xf numFmtId="3" fontId="0" fillId="16" borderId="17" xfId="0" applyNumberFormat="1" applyFill="1" applyBorder="1" applyAlignment="1">
      <alignment horizontal="right"/>
    </xf>
    <xf numFmtId="3" fontId="16" fillId="0" borderId="16" xfId="0" applyNumberFormat="1" applyFont="1" applyFill="1" applyBorder="1" applyAlignment="1" applyProtection="1">
      <alignment horizontal="right"/>
      <protection locked="0"/>
    </xf>
    <xf numFmtId="3" fontId="13" fillId="0" borderId="17" xfId="0" applyNumberFormat="1" applyFont="1" applyFill="1" applyBorder="1" applyAlignment="1">
      <alignment horizontal="right"/>
    </xf>
    <xf numFmtId="3" fontId="13" fillId="0" borderId="0" xfId="0" applyNumberFormat="1" applyFont="1" applyFill="1"/>
    <xf numFmtId="0" fontId="84" fillId="0" borderId="0" xfId="0" applyFont="1" applyAlignment="1">
      <alignment horizontal="center"/>
    </xf>
    <xf numFmtId="0" fontId="75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85" fillId="0" borderId="0" xfId="0" applyFont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166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86" fillId="0" borderId="0" xfId="0" applyFont="1" applyFill="1" applyBorder="1" applyAlignment="1">
      <alignment horizontal="left" indent="1"/>
    </xf>
    <xf numFmtId="3" fontId="8" fillId="0" borderId="2" xfId="0" applyNumberFormat="1" applyFont="1" applyFill="1" applyBorder="1" applyAlignment="1">
      <alignment horizontal="left" indent="1"/>
    </xf>
    <xf numFmtId="3" fontId="7" fillId="0" borderId="0" xfId="0" applyNumberFormat="1" applyFont="1" applyFill="1" applyBorder="1" applyAlignment="1">
      <alignment horizontal="left" indent="1"/>
    </xf>
    <xf numFmtId="3" fontId="0" fillId="0" borderId="0" xfId="0" applyNumberFormat="1" applyFill="1" applyBorder="1" applyAlignment="1">
      <alignment horizontal="left" indent="1"/>
    </xf>
    <xf numFmtId="166" fontId="0" fillId="0" borderId="0" xfId="0" applyNumberFormat="1" applyFill="1" applyBorder="1" applyAlignment="1">
      <alignment horizontal="left" indent="1"/>
    </xf>
    <xf numFmtId="0" fontId="87" fillId="0" borderId="5" xfId="0" applyFont="1" applyFill="1" applyBorder="1" applyAlignment="1">
      <alignment horizontal="left" vertical="center" indent="1"/>
    </xf>
    <xf numFmtId="0" fontId="70" fillId="0" borderId="5" xfId="0" applyFont="1" applyFill="1" applyBorder="1" applyAlignment="1">
      <alignment horizontal="center" vertical="center"/>
    </xf>
    <xf numFmtId="0" fontId="70" fillId="0" borderId="5" xfId="0" applyFont="1" applyFill="1" applyBorder="1" applyAlignment="1">
      <alignment horizontal="center"/>
    </xf>
    <xf numFmtId="3" fontId="70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70" fillId="0" borderId="11" xfId="0" applyFont="1" applyFill="1" applyBorder="1" applyAlignment="1">
      <alignment horizontal="left" vertical="center" indent="1"/>
    </xf>
    <xf numFmtId="0" fontId="70" fillId="0" borderId="11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/>
    </xf>
    <xf numFmtId="3" fontId="4" fillId="17" borderId="11" xfId="0" applyNumberFormat="1" applyFont="1" applyFill="1" applyBorder="1" applyAlignment="1">
      <alignment horizontal="center"/>
    </xf>
    <xf numFmtId="0" fontId="87" fillId="0" borderId="15" xfId="0" applyFont="1" applyFill="1" applyBorder="1" applyAlignment="1">
      <alignment horizontal="left" indent="1"/>
    </xf>
    <xf numFmtId="164" fontId="82" fillId="0" borderId="17" xfId="0" applyNumberFormat="1" applyFont="1" applyFill="1" applyBorder="1" applyAlignment="1">
      <alignment horizontal="center"/>
    </xf>
    <xf numFmtId="3" fontId="82" fillId="0" borderId="5" xfId="0" applyNumberFormat="1" applyFont="1" applyFill="1" applyBorder="1" applyAlignment="1">
      <alignment horizontal="right"/>
    </xf>
    <xf numFmtId="3" fontId="14" fillId="0" borderId="46" xfId="0" applyNumberFormat="1" applyFont="1" applyFill="1" applyBorder="1" applyAlignment="1">
      <alignment horizontal="right"/>
    </xf>
    <xf numFmtId="3" fontId="14" fillId="17" borderId="46" xfId="0" applyNumberFormat="1" applyFont="1" applyFill="1" applyBorder="1" applyAlignment="1">
      <alignment horizontal="right"/>
    </xf>
    <xf numFmtId="166" fontId="14" fillId="0" borderId="22" xfId="0" applyNumberFormat="1" applyFont="1" applyFill="1" applyBorder="1" applyAlignment="1">
      <alignment horizontal="right"/>
    </xf>
    <xf numFmtId="3" fontId="16" fillId="0" borderId="0" xfId="0" applyNumberFormat="1" applyFont="1" applyFill="1" applyAlignment="1">
      <alignment horizontal="right"/>
    </xf>
    <xf numFmtId="4" fontId="16" fillId="0" borderId="46" xfId="0" applyNumberFormat="1" applyFont="1" applyFill="1" applyBorder="1" applyAlignment="1">
      <alignment horizontal="right"/>
    </xf>
    <xf numFmtId="0" fontId="87" fillId="0" borderId="23" xfId="0" applyFont="1" applyFill="1" applyBorder="1" applyAlignment="1">
      <alignment horizontal="left" indent="1"/>
    </xf>
    <xf numFmtId="164" fontId="82" fillId="0" borderId="24" xfId="0" applyNumberFormat="1" applyFont="1" applyFill="1" applyBorder="1" applyAlignment="1">
      <alignment horizontal="center"/>
    </xf>
    <xf numFmtId="3" fontId="82" fillId="0" borderId="24" xfId="0" applyNumberFormat="1" applyFont="1" applyFill="1" applyBorder="1" applyAlignment="1">
      <alignment horizontal="right"/>
    </xf>
    <xf numFmtId="3" fontId="14" fillId="17" borderId="24" xfId="0" applyNumberFormat="1" applyFont="1" applyFill="1" applyBorder="1" applyAlignment="1">
      <alignment horizontal="right"/>
    </xf>
    <xf numFmtId="4" fontId="16" fillId="0" borderId="26" xfId="0" applyNumberFormat="1" applyFont="1" applyFill="1" applyBorder="1" applyAlignment="1" applyProtection="1">
      <alignment horizontal="right"/>
      <protection locked="0"/>
    </xf>
    <xf numFmtId="166" fontId="14" fillId="0" borderId="25" xfId="0" applyNumberFormat="1" applyFont="1" applyFill="1" applyBorder="1" applyAlignment="1">
      <alignment horizontal="right"/>
    </xf>
    <xf numFmtId="4" fontId="16" fillId="0" borderId="39" xfId="0" applyNumberFormat="1" applyFont="1" applyFill="1" applyBorder="1" applyAlignment="1">
      <alignment horizontal="right"/>
    </xf>
    <xf numFmtId="0" fontId="87" fillId="0" borderId="28" xfId="0" applyFont="1" applyFill="1" applyBorder="1" applyAlignment="1">
      <alignment horizontal="left" indent="1"/>
    </xf>
    <xf numFmtId="3" fontId="82" fillId="0" borderId="29" xfId="0" applyNumberFormat="1" applyFont="1" applyFill="1" applyBorder="1" applyAlignment="1">
      <alignment horizontal="center"/>
    </xf>
    <xf numFmtId="3" fontId="14" fillId="17" borderId="16" xfId="0" applyNumberFormat="1" applyFont="1" applyFill="1" applyBorder="1" applyAlignment="1">
      <alignment horizontal="right"/>
    </xf>
    <xf numFmtId="3" fontId="16" fillId="0" borderId="33" xfId="0" applyNumberFormat="1" applyFont="1" applyFill="1" applyBorder="1" applyAlignment="1" applyProtection="1">
      <alignment horizontal="right"/>
      <protection locked="0"/>
    </xf>
    <xf numFmtId="166" fontId="14" fillId="0" borderId="34" xfId="0" applyNumberFormat="1" applyFont="1" applyFill="1" applyBorder="1" applyAlignment="1">
      <alignment horizontal="right"/>
    </xf>
    <xf numFmtId="3" fontId="82" fillId="0" borderId="46" xfId="0" applyNumberFormat="1" applyFont="1" applyFill="1" applyBorder="1" applyAlignment="1">
      <alignment horizontal="right"/>
    </xf>
    <xf numFmtId="0" fontId="87" fillId="0" borderId="35" xfId="0" applyFont="1" applyFill="1" applyBorder="1" applyAlignment="1">
      <alignment horizontal="left" indent="1"/>
    </xf>
    <xf numFmtId="3" fontId="14" fillId="17" borderId="29" xfId="0" applyNumberFormat="1" applyFont="1" applyFill="1" applyBorder="1" applyAlignment="1">
      <alignment horizontal="right"/>
    </xf>
    <xf numFmtId="3" fontId="13" fillId="0" borderId="0" xfId="0" applyNumberFormat="1" applyFont="1"/>
    <xf numFmtId="166" fontId="14" fillId="17" borderId="29" xfId="0" applyNumberFormat="1" applyFont="1" applyFill="1" applyBorder="1" applyAlignment="1">
      <alignment horizontal="right"/>
    </xf>
    <xf numFmtId="3" fontId="82" fillId="0" borderId="17" xfId="0" applyNumberFormat="1" applyFont="1" applyFill="1" applyBorder="1" applyAlignment="1">
      <alignment horizontal="center"/>
    </xf>
    <xf numFmtId="3" fontId="82" fillId="0" borderId="17" xfId="0" applyNumberFormat="1" applyFont="1" applyFill="1" applyBorder="1" applyAlignment="1">
      <alignment horizontal="right"/>
    </xf>
    <xf numFmtId="3" fontId="14" fillId="0" borderId="39" xfId="0" applyNumberFormat="1" applyFont="1" applyFill="1" applyBorder="1" applyAlignment="1">
      <alignment horizontal="right"/>
    </xf>
    <xf numFmtId="166" fontId="14" fillId="17" borderId="39" xfId="0" applyNumberFormat="1" applyFont="1" applyFill="1" applyBorder="1" applyAlignment="1">
      <alignment horizontal="right"/>
    </xf>
    <xf numFmtId="3" fontId="16" fillId="0" borderId="24" xfId="0" applyNumberFormat="1" applyFont="1" applyFill="1" applyBorder="1" applyAlignment="1">
      <alignment horizontal="right"/>
    </xf>
    <xf numFmtId="0" fontId="87" fillId="0" borderId="1" xfId="0" applyFont="1" applyFill="1" applyBorder="1" applyAlignment="1">
      <alignment horizontal="left" indent="1"/>
    </xf>
    <xf numFmtId="166" fontId="4" fillId="17" borderId="42" xfId="0" applyNumberFormat="1" applyFont="1" applyFill="1" applyBorder="1" applyAlignment="1">
      <alignment horizontal="right"/>
    </xf>
    <xf numFmtId="3" fontId="69" fillId="0" borderId="0" xfId="0" applyNumberFormat="1" applyFont="1" applyFill="1" applyAlignment="1">
      <alignment horizontal="right"/>
    </xf>
    <xf numFmtId="166" fontId="14" fillId="17" borderId="16" xfId="0" applyNumberFormat="1" applyFont="1" applyFill="1" applyBorder="1" applyAlignment="1">
      <alignment horizontal="right"/>
    </xf>
    <xf numFmtId="3" fontId="83" fillId="0" borderId="0" xfId="0" applyNumberFormat="1" applyFont="1"/>
    <xf numFmtId="3" fontId="82" fillId="0" borderId="24" xfId="0" applyNumberFormat="1" applyFont="1" applyFill="1" applyBorder="1" applyAlignment="1">
      <alignment horizontal="center"/>
    </xf>
    <xf numFmtId="166" fontId="14" fillId="17" borderId="24" xfId="0" applyNumberFormat="1" applyFont="1" applyFill="1" applyBorder="1" applyAlignment="1">
      <alignment horizontal="right"/>
    </xf>
    <xf numFmtId="3" fontId="16" fillId="0" borderId="48" xfId="0" applyNumberFormat="1" applyFont="1" applyFill="1" applyBorder="1" applyAlignment="1" applyProtection="1">
      <alignment horizontal="right"/>
      <protection locked="0"/>
    </xf>
    <xf numFmtId="166" fontId="14" fillId="0" borderId="40" xfId="0" applyNumberFormat="1" applyFont="1" applyFill="1" applyBorder="1" applyAlignment="1">
      <alignment horizontal="right"/>
    </xf>
    <xf numFmtId="0" fontId="87" fillId="0" borderId="16" xfId="0" applyFont="1" applyFill="1" applyBorder="1" applyAlignment="1">
      <alignment horizontal="left" indent="1"/>
    </xf>
    <xf numFmtId="3" fontId="82" fillId="0" borderId="16" xfId="0" applyNumberFormat="1" applyFont="1" applyFill="1" applyBorder="1" applyAlignment="1">
      <alignment horizontal="center"/>
    </xf>
    <xf numFmtId="3" fontId="14" fillId="0" borderId="16" xfId="0" applyNumberFormat="1" applyFont="1" applyFill="1" applyBorder="1" applyAlignment="1" applyProtection="1">
      <alignment horizontal="right"/>
      <protection locked="0"/>
    </xf>
    <xf numFmtId="166" fontId="14" fillId="17" borderId="16" xfId="0" applyNumberFormat="1" applyFont="1" applyFill="1" applyBorder="1" applyAlignment="1" applyProtection="1">
      <alignment horizontal="right"/>
      <protection locked="0"/>
    </xf>
    <xf numFmtId="3" fontId="14" fillId="0" borderId="29" xfId="0" applyNumberFormat="1" applyFont="1" applyFill="1" applyBorder="1" applyAlignment="1" applyProtection="1">
      <alignment horizontal="right"/>
      <protection locked="0"/>
    </xf>
    <xf numFmtId="166" fontId="14" fillId="17" borderId="29" xfId="0" applyNumberFormat="1" applyFont="1" applyFill="1" applyBorder="1" applyAlignment="1" applyProtection="1">
      <alignment horizontal="right"/>
      <protection locked="0"/>
    </xf>
    <xf numFmtId="3" fontId="82" fillId="0" borderId="11" xfId="0" applyNumberFormat="1" applyFont="1" applyFill="1" applyBorder="1" applyAlignment="1">
      <alignment horizontal="right"/>
    </xf>
    <xf numFmtId="3" fontId="14" fillId="0" borderId="24" xfId="0" applyNumberFormat="1" applyFont="1" applyFill="1" applyBorder="1" applyAlignment="1" applyProtection="1">
      <alignment horizontal="right"/>
      <protection locked="0"/>
    </xf>
    <xf numFmtId="166" fontId="14" fillId="17" borderId="24" xfId="0" applyNumberFormat="1" applyFont="1" applyFill="1" applyBorder="1" applyAlignment="1" applyProtection="1">
      <alignment horizontal="right"/>
      <protection locked="0"/>
    </xf>
    <xf numFmtId="3" fontId="82" fillId="0" borderId="39" xfId="0" applyNumberFormat="1" applyFont="1" applyFill="1" applyBorder="1" applyAlignment="1">
      <alignment horizontal="center"/>
    </xf>
    <xf numFmtId="3" fontId="14" fillId="0" borderId="39" xfId="0" applyNumberFormat="1" applyFont="1" applyFill="1" applyBorder="1" applyAlignment="1" applyProtection="1">
      <alignment horizontal="right"/>
      <protection locked="0"/>
    </xf>
    <xf numFmtId="166" fontId="14" fillId="17" borderId="39" xfId="0" applyNumberFormat="1" applyFont="1" applyFill="1" applyBorder="1" applyAlignment="1" applyProtection="1">
      <alignment horizontal="right"/>
      <protection locked="0"/>
    </xf>
    <xf numFmtId="3" fontId="4" fillId="0" borderId="42" xfId="0" applyNumberFormat="1" applyFont="1" applyFill="1" applyBorder="1" applyAlignment="1" applyProtection="1">
      <alignment horizontal="right"/>
    </xf>
    <xf numFmtId="3" fontId="4" fillId="17" borderId="42" xfId="0" applyNumberFormat="1" applyFont="1" applyFill="1" applyBorder="1" applyAlignment="1" applyProtection="1">
      <alignment horizontal="right"/>
    </xf>
    <xf numFmtId="166" fontId="4" fillId="0" borderId="42" xfId="0" applyNumberFormat="1" applyFont="1" applyFill="1" applyBorder="1" applyAlignment="1" applyProtection="1">
      <alignment horizontal="right"/>
    </xf>
    <xf numFmtId="166" fontId="4" fillId="0" borderId="1" xfId="0" applyNumberFormat="1" applyFont="1" applyFill="1" applyBorder="1" applyAlignment="1" applyProtection="1">
      <alignment horizontal="right"/>
    </xf>
    <xf numFmtId="166" fontId="4" fillId="17" borderId="42" xfId="0" applyNumberFormat="1" applyFont="1" applyFill="1" applyBorder="1" applyAlignment="1" applyProtection="1">
      <alignment horizontal="right"/>
    </xf>
    <xf numFmtId="3" fontId="15" fillId="0" borderId="225" xfId="0" applyNumberFormat="1" applyFont="1" applyFill="1" applyBorder="1" applyAlignment="1">
      <alignment horizontal="right"/>
    </xf>
    <xf numFmtId="3" fontId="70" fillId="0" borderId="3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 applyProtection="1">
      <alignment horizontal="right"/>
      <protection locked="0"/>
    </xf>
    <xf numFmtId="166" fontId="4" fillId="17" borderId="42" xfId="0" applyNumberFormat="1" applyFont="1" applyFill="1" applyBorder="1" applyAlignment="1" applyProtection="1">
      <alignment horizontal="right"/>
      <protection locked="0"/>
    </xf>
    <xf numFmtId="0" fontId="87" fillId="0" borderId="4" xfId="0" applyFont="1" applyFill="1" applyBorder="1" applyAlignment="1">
      <alignment horizontal="left" indent="1"/>
    </xf>
    <xf numFmtId="0" fontId="87" fillId="0" borderId="10" xfId="0" applyFont="1" applyFill="1" applyBorder="1" applyAlignment="1">
      <alignment horizontal="left" indent="1"/>
    </xf>
    <xf numFmtId="3" fontId="15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88" fillId="0" borderId="0" xfId="0" applyFont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3" fontId="7" fillId="0" borderId="0" xfId="0" applyNumberFormat="1" applyFont="1" applyFill="1" applyBorder="1"/>
    <xf numFmtId="4" fontId="0" fillId="0" borderId="6" xfId="0" applyNumberFormat="1" applyFill="1" applyBorder="1" applyAlignment="1" applyProtection="1">
      <alignment horizontal="right"/>
      <protection locked="0"/>
    </xf>
    <xf numFmtId="4" fontId="0" fillId="0" borderId="26" xfId="0" applyNumberFormat="1" applyFill="1" applyBorder="1" applyAlignment="1" applyProtection="1">
      <alignment horizontal="right"/>
      <protection locked="0"/>
    </xf>
    <xf numFmtId="3" fontId="0" fillId="0" borderId="33" xfId="0" applyNumberFormat="1" applyFill="1" applyBorder="1" applyAlignment="1" applyProtection="1">
      <alignment horizontal="right"/>
      <protection locked="0"/>
    </xf>
    <xf numFmtId="3" fontId="70" fillId="16" borderId="1" xfId="0" applyNumberFormat="1" applyFont="1" applyFill="1" applyBorder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3" fontId="15" fillId="0" borderId="33" xfId="0" applyNumberFormat="1" applyFont="1" applyFill="1" applyBorder="1" applyAlignment="1">
      <alignment horizontal="right"/>
    </xf>
    <xf numFmtId="3" fontId="0" fillId="0" borderId="11" xfId="0" applyNumberFormat="1" applyFill="1" applyBorder="1" applyAlignment="1" applyProtection="1">
      <alignment horizontal="right"/>
      <protection locked="0"/>
    </xf>
    <xf numFmtId="3" fontId="15" fillId="0" borderId="26" xfId="0" applyNumberFormat="1" applyFont="1" applyFill="1" applyBorder="1" applyAlignment="1">
      <alignment horizontal="right"/>
    </xf>
    <xf numFmtId="166" fontId="15" fillId="0" borderId="18" xfId="0" applyNumberFormat="1" applyFont="1" applyFill="1" applyBorder="1" applyAlignment="1">
      <alignment horizontal="right"/>
    </xf>
    <xf numFmtId="166" fontId="15" fillId="0" borderId="34" xfId="0" applyNumberFormat="1" applyFont="1" applyFill="1" applyBorder="1" applyAlignment="1">
      <alignment horizontal="right"/>
    </xf>
    <xf numFmtId="166" fontId="15" fillId="0" borderId="40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 applyProtection="1">
      <alignment horizontal="right" shrinkToFit="1"/>
    </xf>
    <xf numFmtId="166" fontId="15" fillId="0" borderId="3" xfId="0" applyNumberFormat="1" applyFont="1" applyFill="1" applyBorder="1" applyAlignment="1">
      <alignment horizontal="right"/>
    </xf>
    <xf numFmtId="166" fontId="15" fillId="0" borderId="39" xfId="0" applyNumberFormat="1" applyFont="1" applyFill="1" applyBorder="1" applyAlignment="1">
      <alignment horizontal="right"/>
    </xf>
    <xf numFmtId="3" fontId="15" fillId="0" borderId="10" xfId="0" applyNumberFormat="1" applyFont="1" applyFill="1" applyBorder="1" applyAlignment="1">
      <alignment horizontal="right"/>
    </xf>
    <xf numFmtId="3" fontId="15" fillId="0" borderId="14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/>
    </xf>
    <xf numFmtId="3" fontId="70" fillId="0" borderId="42" xfId="0" applyNumberFormat="1" applyFont="1" applyFill="1" applyBorder="1" applyAlignment="1" applyProtection="1">
      <alignment horizontal="right"/>
      <protection locked="0"/>
    </xf>
    <xf numFmtId="3" fontId="14" fillId="0" borderId="42" xfId="0" applyNumberFormat="1" applyFont="1" applyFill="1" applyBorder="1" applyAlignment="1">
      <alignment horizontal="right"/>
    </xf>
    <xf numFmtId="3" fontId="14" fillId="13" borderId="42" xfId="0" applyNumberFormat="1" applyFont="1" applyFill="1" applyBorder="1" applyAlignment="1">
      <alignment horizontal="right"/>
    </xf>
    <xf numFmtId="3" fontId="14" fillId="13" borderId="16" xfId="0" applyNumberFormat="1" applyFont="1" applyFill="1" applyBorder="1" applyAlignment="1">
      <alignment horizontal="right"/>
    </xf>
    <xf numFmtId="3" fontId="14" fillId="13" borderId="29" xfId="0" applyNumberFormat="1" applyFont="1" applyFill="1" applyBorder="1" applyAlignment="1">
      <alignment horizontal="right"/>
    </xf>
    <xf numFmtId="3" fontId="14" fillId="13" borderId="24" xfId="0" applyNumberFormat="1" applyFont="1" applyFill="1" applyBorder="1" applyAlignment="1">
      <alignment horizontal="right"/>
    </xf>
    <xf numFmtId="3" fontId="0" fillId="0" borderId="48" xfId="0" applyNumberFormat="1" applyFill="1" applyBorder="1" applyAlignment="1" applyProtection="1">
      <alignment horizontal="right"/>
      <protection locked="0"/>
    </xf>
    <xf numFmtId="166" fontId="38" fillId="0" borderId="46" xfId="0" applyNumberFormat="1" applyFont="1" applyFill="1" applyBorder="1" applyAlignment="1">
      <alignment horizontal="right"/>
    </xf>
    <xf numFmtId="166" fontId="38" fillId="0" borderId="16" xfId="0" applyNumberFormat="1" applyFont="1" applyFill="1" applyBorder="1" applyAlignment="1">
      <alignment horizontal="right"/>
    </xf>
    <xf numFmtId="166" fontId="0" fillId="0" borderId="46" xfId="0" applyNumberFormat="1" applyFill="1" applyBorder="1" applyAlignment="1" applyProtection="1">
      <alignment horizontal="right"/>
      <protection locked="0"/>
    </xf>
    <xf numFmtId="166" fontId="15" fillId="0" borderId="52" xfId="0" applyNumberFormat="1" applyFont="1" applyFill="1" applyBorder="1" applyAlignment="1">
      <alignment horizontal="right"/>
    </xf>
    <xf numFmtId="166" fontId="0" fillId="0" borderId="29" xfId="0" applyNumberFormat="1" applyFill="1" applyBorder="1" applyAlignment="1" applyProtection="1">
      <alignment horizontal="right"/>
      <protection locked="0"/>
    </xf>
    <xf numFmtId="166" fontId="38" fillId="0" borderId="24" xfId="0" applyNumberFormat="1" applyFont="1" applyFill="1" applyBorder="1" applyAlignment="1">
      <alignment horizontal="right"/>
    </xf>
    <xf numFmtId="166" fontId="0" fillId="0" borderId="24" xfId="0" applyNumberFormat="1" applyFill="1" applyBorder="1" applyAlignment="1" applyProtection="1">
      <alignment horizontal="right"/>
      <protection locked="0"/>
    </xf>
    <xf numFmtId="166" fontId="15" fillId="0" borderId="25" xfId="0" applyNumberFormat="1" applyFont="1" applyFill="1" applyBorder="1" applyAlignment="1">
      <alignment horizontal="right"/>
    </xf>
    <xf numFmtId="166" fontId="0" fillId="0" borderId="52" xfId="0" applyNumberFormat="1" applyFill="1" applyBorder="1" applyAlignment="1" applyProtection="1">
      <alignment horizontal="right"/>
      <protection locked="0"/>
    </xf>
    <xf numFmtId="166" fontId="0" fillId="0" borderId="34" xfId="0" applyNumberFormat="1" applyFill="1" applyBorder="1" applyAlignment="1" applyProtection="1">
      <alignment horizontal="right"/>
      <protection locked="0"/>
    </xf>
    <xf numFmtId="166" fontId="0" fillId="0" borderId="25" xfId="0" applyNumberForma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166" fontId="38" fillId="0" borderId="29" xfId="0" applyNumberFormat="1" applyFont="1" applyFill="1" applyBorder="1" applyAlignment="1">
      <alignment horizontal="right"/>
    </xf>
    <xf numFmtId="3" fontId="16" fillId="0" borderId="36" xfId="0" applyNumberFormat="1" applyFont="1" applyFill="1" applyBorder="1" applyAlignment="1" applyProtection="1">
      <alignment horizontal="right"/>
      <protection locked="0"/>
    </xf>
    <xf numFmtId="166" fontId="15" fillId="0" borderId="28" xfId="0" applyNumberFormat="1" applyFont="1" applyFill="1" applyBorder="1" applyAlignment="1">
      <alignment horizontal="right"/>
    </xf>
    <xf numFmtId="166" fontId="15" fillId="0" borderId="7" xfId="0" applyNumberFormat="1" applyFont="1" applyFill="1" applyBorder="1" applyAlignment="1">
      <alignment horizontal="right"/>
    </xf>
    <xf numFmtId="3" fontId="92" fillId="0" borderId="42" xfId="0" applyNumberFormat="1" applyFont="1" applyFill="1" applyBorder="1" applyAlignment="1">
      <alignment horizontal="right"/>
    </xf>
    <xf numFmtId="166" fontId="92" fillId="0" borderId="7" xfId="0" applyNumberFormat="1" applyFont="1" applyFill="1" applyBorder="1" applyAlignment="1">
      <alignment horizontal="right"/>
    </xf>
    <xf numFmtId="166" fontId="15" fillId="0" borderId="1" xfId="0" applyNumberFormat="1" applyFont="1" applyFill="1" applyBorder="1" applyAlignment="1">
      <alignment horizontal="right"/>
    </xf>
    <xf numFmtId="0" fontId="93" fillId="0" borderId="98" xfId="0" applyFont="1" applyFill="1" applyBorder="1" applyAlignment="1">
      <alignment horizontal="left" vertical="center" indent="1"/>
    </xf>
    <xf numFmtId="3" fontId="56" fillId="0" borderId="56" xfId="0" applyNumberFormat="1" applyFont="1" applyFill="1" applyBorder="1" applyAlignment="1">
      <alignment horizontal="center" vertical="center"/>
    </xf>
    <xf numFmtId="0" fontId="93" fillId="0" borderId="68" xfId="0" applyFont="1" applyFill="1" applyBorder="1" applyAlignment="1">
      <alignment horizontal="left" indent="1"/>
    </xf>
    <xf numFmtId="0" fontId="0" fillId="0" borderId="69" xfId="0" applyFont="1" applyFill="1" applyBorder="1"/>
    <xf numFmtId="164" fontId="0" fillId="0" borderId="64" xfId="0" applyNumberFormat="1" applyFont="1" applyFill="1" applyBorder="1" applyAlignment="1">
      <alignment horizontal="center"/>
    </xf>
    <xf numFmtId="3" fontId="0" fillId="0" borderId="58" xfId="0" applyNumberFormat="1" applyFont="1" applyFill="1" applyBorder="1" applyAlignment="1">
      <alignment horizontal="right"/>
    </xf>
    <xf numFmtId="3" fontId="0" fillId="0" borderId="57" xfId="0" applyNumberFormat="1" applyFont="1" applyFill="1" applyBorder="1" applyAlignment="1">
      <alignment horizontal="right"/>
    </xf>
    <xf numFmtId="3" fontId="0" fillId="0" borderId="56" xfId="0" applyNumberFormat="1" applyFont="1" applyFill="1" applyBorder="1" applyAlignment="1">
      <alignment horizontal="right"/>
    </xf>
    <xf numFmtId="4" fontId="0" fillId="0" borderId="60" xfId="0" applyNumberFormat="1" applyFill="1" applyBorder="1" applyAlignment="1" applyProtection="1">
      <alignment horizontal="right"/>
      <protection locked="0"/>
    </xf>
    <xf numFmtId="4" fontId="0" fillId="0" borderId="106" xfId="0" applyNumberFormat="1" applyFill="1" applyBorder="1" applyAlignment="1" applyProtection="1">
      <alignment horizontal="right"/>
      <protection locked="0"/>
    </xf>
    <xf numFmtId="4" fontId="0" fillId="0" borderId="107" xfId="0" applyNumberFormat="1" applyFill="1" applyBorder="1" applyAlignment="1" applyProtection="1">
      <alignment horizontal="right"/>
      <protection locked="0"/>
    </xf>
    <xf numFmtId="4" fontId="0" fillId="0" borderId="106" xfId="0" applyNumberFormat="1" applyFont="1" applyFill="1" applyBorder="1" applyAlignment="1">
      <alignment horizontal="right"/>
    </xf>
    <xf numFmtId="0" fontId="93" fillId="0" borderId="76" xfId="0" applyFont="1" applyFill="1" applyBorder="1" applyAlignment="1">
      <alignment horizontal="left" indent="1"/>
    </xf>
    <xf numFmtId="0" fontId="0" fillId="0" borderId="77" xfId="0" applyFont="1" applyFill="1" applyBorder="1"/>
    <xf numFmtId="164" fontId="0" fillId="0" borderId="77" xfId="0" applyNumberFormat="1" applyFont="1" applyFill="1" applyBorder="1" applyAlignment="1">
      <alignment horizontal="center"/>
    </xf>
    <xf numFmtId="3" fontId="0" fillId="0" borderId="81" xfId="0" applyNumberFormat="1" applyFont="1" applyFill="1" applyBorder="1" applyAlignment="1">
      <alignment horizontal="right"/>
    </xf>
    <xf numFmtId="3" fontId="0" fillId="0" borderId="76" xfId="0" applyNumberFormat="1" applyFont="1" applyFill="1" applyBorder="1" applyAlignment="1">
      <alignment horizontal="right"/>
    </xf>
    <xf numFmtId="3" fontId="14" fillId="0" borderId="81" xfId="0" applyNumberFormat="1" applyFont="1" applyFill="1" applyBorder="1" applyAlignment="1">
      <alignment horizontal="right"/>
    </xf>
    <xf numFmtId="4" fontId="0" fillId="0" borderId="76" xfId="0" applyNumberFormat="1" applyFill="1" applyBorder="1" applyAlignment="1" applyProtection="1">
      <alignment horizontal="right"/>
      <protection locked="0"/>
    </xf>
    <xf numFmtId="4" fontId="0" fillId="0" borderId="77" xfId="0" applyNumberFormat="1" applyFill="1" applyBorder="1" applyAlignment="1" applyProtection="1">
      <alignment horizontal="right"/>
      <protection locked="0"/>
    </xf>
    <xf numFmtId="4" fontId="0" fillId="0" borderId="81" xfId="0" applyNumberFormat="1" applyFill="1" applyBorder="1" applyAlignment="1" applyProtection="1">
      <alignment horizontal="right"/>
      <protection locked="0"/>
    </xf>
    <xf numFmtId="4" fontId="0" fillId="0" borderId="94" xfId="0" applyNumberFormat="1" applyFont="1" applyFill="1" applyBorder="1" applyAlignment="1">
      <alignment horizontal="right"/>
    </xf>
    <xf numFmtId="0" fontId="93" fillId="0" borderId="70" xfId="0" applyFont="1" applyFill="1" applyBorder="1" applyAlignment="1">
      <alignment horizontal="left" indent="1"/>
    </xf>
    <xf numFmtId="3" fontId="0" fillId="0" borderId="89" xfId="0" applyNumberFormat="1" applyFont="1" applyFill="1" applyBorder="1" applyAlignment="1">
      <alignment horizontal="right"/>
    </xf>
    <xf numFmtId="3" fontId="0" fillId="0" borderId="90" xfId="0" applyNumberFormat="1" applyFont="1" applyFill="1" applyBorder="1" applyAlignment="1">
      <alignment horizontal="right"/>
    </xf>
    <xf numFmtId="3" fontId="0" fillId="0" borderId="69" xfId="0" applyNumberFormat="1" applyFill="1" applyBorder="1" applyAlignment="1" applyProtection="1">
      <alignment horizontal="right"/>
      <protection locked="0"/>
    </xf>
    <xf numFmtId="0" fontId="93" fillId="0" borderId="90" xfId="0" applyFont="1" applyFill="1" applyBorder="1" applyAlignment="1">
      <alignment horizontal="left" indent="1"/>
    </xf>
    <xf numFmtId="3" fontId="0" fillId="0" borderId="88" xfId="0" applyNumberFormat="1" applyFill="1" applyBorder="1" applyAlignment="1" applyProtection="1">
      <alignment horizontal="right"/>
      <protection locked="0"/>
    </xf>
    <xf numFmtId="3" fontId="0" fillId="0" borderId="75" xfId="0" applyNumberFormat="1" applyFont="1" applyFill="1" applyBorder="1" applyAlignment="1">
      <alignment horizontal="right"/>
    </xf>
    <xf numFmtId="3" fontId="0" fillId="0" borderId="68" xfId="0" applyNumberFormat="1" applyFont="1" applyFill="1" applyBorder="1" applyAlignment="1">
      <alignment horizontal="right"/>
    </xf>
    <xf numFmtId="0" fontId="93" fillId="0" borderId="53" xfId="0" applyFont="1" applyFill="1" applyBorder="1" applyAlignment="1">
      <alignment horizontal="left" indent="1"/>
    </xf>
    <xf numFmtId="0" fontId="56" fillId="0" borderId="98" xfId="0" applyFont="1" applyFill="1" applyBorder="1" applyAlignment="1">
      <alignment horizontal="center"/>
    </xf>
    <xf numFmtId="3" fontId="56" fillId="0" borderId="98" xfId="0" applyNumberFormat="1" applyFont="1" applyFill="1" applyBorder="1" applyAlignment="1">
      <alignment horizontal="center"/>
    </xf>
    <xf numFmtId="3" fontId="56" fillId="0" borderId="55" xfId="0" applyNumberFormat="1" applyFont="1" applyFill="1" applyBorder="1" applyAlignment="1">
      <alignment horizontal="right"/>
    </xf>
    <xf numFmtId="3" fontId="0" fillId="0" borderId="94" xfId="0" applyNumberFormat="1" applyFill="1" applyBorder="1" applyAlignment="1" applyProtection="1">
      <alignment horizontal="right"/>
      <protection locked="0"/>
    </xf>
    <xf numFmtId="0" fontId="93" fillId="0" borderId="69" xfId="0" applyFont="1" applyFill="1" applyBorder="1" applyAlignment="1">
      <alignment horizontal="left" indent="1"/>
    </xf>
    <xf numFmtId="3" fontId="0" fillId="0" borderId="69" xfId="0" applyNumberFormat="1" applyFont="1" applyFill="1" applyBorder="1" applyAlignment="1">
      <alignment horizontal="center"/>
    </xf>
    <xf numFmtId="3" fontId="0" fillId="0" borderId="107" xfId="0" applyNumberFormat="1" applyFont="1" applyFill="1" applyBorder="1" applyAlignment="1">
      <alignment horizontal="right"/>
    </xf>
    <xf numFmtId="3" fontId="0" fillId="0" borderId="60" xfId="0" applyNumberFormat="1" applyFont="1" applyFill="1" applyBorder="1" applyAlignment="1">
      <alignment horizontal="right"/>
    </xf>
    <xf numFmtId="0" fontId="56" fillId="0" borderId="0" xfId="0" applyFont="1" applyFill="1" applyAlignment="1">
      <alignment horizontal="center"/>
    </xf>
    <xf numFmtId="3" fontId="0" fillId="0" borderId="65" xfId="0" applyNumberFormat="1" applyFont="1" applyFill="1" applyBorder="1" applyAlignment="1">
      <alignment horizontal="right"/>
    </xf>
    <xf numFmtId="3" fontId="0" fillId="0" borderId="62" xfId="0" applyNumberFormat="1" applyFont="1" applyFill="1" applyBorder="1" applyAlignment="1">
      <alignment horizontal="right"/>
    </xf>
    <xf numFmtId="3" fontId="0" fillId="0" borderId="62" xfId="0" applyNumberFormat="1" applyFill="1" applyBorder="1" applyAlignment="1" applyProtection="1">
      <alignment horizontal="right"/>
      <protection locked="0"/>
    </xf>
    <xf numFmtId="0" fontId="22" fillId="0" borderId="0" xfId="0" applyFont="1" applyFill="1"/>
    <xf numFmtId="3" fontId="0" fillId="0" borderId="94" xfId="0" applyNumberFormat="1" applyFont="1" applyFill="1" applyBorder="1" applyAlignment="1">
      <alignment horizontal="center"/>
    </xf>
    <xf numFmtId="0" fontId="94" fillId="0" borderId="98" xfId="0" applyFont="1" applyFill="1" applyBorder="1" applyAlignment="1">
      <alignment horizontal="center"/>
    </xf>
    <xf numFmtId="166" fontId="15" fillId="0" borderId="54" xfId="0" applyNumberFormat="1" applyFont="1" applyFill="1" applyBorder="1" applyAlignment="1" applyProtection="1">
      <alignment horizontal="right"/>
    </xf>
    <xf numFmtId="3" fontId="0" fillId="0" borderId="71" xfId="0" applyNumberFormat="1" applyFont="1" applyFill="1" applyBorder="1" applyAlignment="1">
      <alignment horizontal="right"/>
    </xf>
    <xf numFmtId="0" fontId="0" fillId="0" borderId="64" xfId="0" applyFont="1" applyFill="1" applyBorder="1"/>
    <xf numFmtId="0" fontId="93" fillId="0" borderId="56" xfId="0" applyFont="1" applyFill="1" applyBorder="1" applyAlignment="1">
      <alignment horizontal="left" indent="1"/>
    </xf>
    <xf numFmtId="166" fontId="56" fillId="0" borderId="55" xfId="0" applyNumberFormat="1" applyFont="1" applyFill="1" applyBorder="1" applyAlignment="1">
      <alignment horizontal="right"/>
    </xf>
    <xf numFmtId="166" fontId="56" fillId="0" borderId="98" xfId="0" applyNumberFormat="1" applyFont="1" applyFill="1" applyBorder="1" applyAlignment="1">
      <alignment horizontal="right"/>
    </xf>
    <xf numFmtId="0" fontId="93" fillId="0" borderId="62" xfId="0" applyFont="1" applyFill="1" applyBorder="1" applyAlignment="1">
      <alignment horizontal="left" indent="1"/>
    </xf>
    <xf numFmtId="0" fontId="85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97" fillId="0" borderId="0" xfId="0" applyFont="1" applyFill="1" applyBorder="1" applyAlignment="1">
      <alignment horizontal="center" shrinkToFit="1"/>
    </xf>
    <xf numFmtId="0" fontId="64" fillId="0" borderId="0" xfId="0" applyFont="1" applyFill="1" applyAlignment="1">
      <alignment horizontal="left" indent="1"/>
    </xf>
    <xf numFmtId="0" fontId="62" fillId="0" borderId="0" xfId="0" applyFont="1" applyFill="1" applyAlignment="1">
      <alignment horizontal="right"/>
    </xf>
    <xf numFmtId="0" fontId="62" fillId="0" borderId="0" xfId="0" applyFont="1" applyFill="1" applyAlignment="1">
      <alignment horizontal="center"/>
    </xf>
    <xf numFmtId="0" fontId="62" fillId="0" borderId="0" xfId="0" applyFont="1" applyFill="1"/>
    <xf numFmtId="3" fontId="62" fillId="0" borderId="0" xfId="0" applyNumberFormat="1" applyFont="1" applyFill="1"/>
    <xf numFmtId="3" fontId="64" fillId="0" borderId="0" xfId="0" applyNumberFormat="1" applyFont="1" applyFill="1"/>
    <xf numFmtId="166" fontId="62" fillId="0" borderId="0" xfId="0" applyNumberFormat="1" applyFont="1" applyFill="1"/>
    <xf numFmtId="0" fontId="62" fillId="0" borderId="0" xfId="0" applyFont="1" applyFill="1" applyAlignment="1">
      <alignment horizontal="left" indent="1"/>
    </xf>
    <xf numFmtId="0" fontId="62" fillId="0" borderId="0" xfId="0" applyFont="1" applyFill="1" applyBorder="1"/>
    <xf numFmtId="0" fontId="62" fillId="0" borderId="0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left" indent="1"/>
    </xf>
    <xf numFmtId="0" fontId="98" fillId="0" borderId="0" xfId="0" applyFont="1" applyFill="1" applyBorder="1" applyAlignment="1">
      <alignment horizontal="left" indent="1"/>
    </xf>
    <xf numFmtId="0" fontId="99" fillId="0" borderId="0" xfId="0" applyFont="1" applyFill="1" applyBorder="1" applyAlignment="1">
      <alignment horizontal="left" indent="1"/>
    </xf>
    <xf numFmtId="3" fontId="99" fillId="0" borderId="0" xfId="0" applyNumberFormat="1" applyFont="1" applyFill="1" applyBorder="1"/>
    <xf numFmtId="3" fontId="64" fillId="0" borderId="0" xfId="0" applyNumberFormat="1" applyFont="1" applyFill="1" applyBorder="1"/>
    <xf numFmtId="0" fontId="100" fillId="0" borderId="98" xfId="0" applyFont="1" applyFill="1" applyBorder="1" applyAlignment="1">
      <alignment horizontal="left" vertical="center" indent="1"/>
    </xf>
    <xf numFmtId="0" fontId="101" fillId="0" borderId="98" xfId="0" applyFont="1" applyFill="1" applyBorder="1" applyAlignment="1">
      <alignment horizontal="center" vertical="center"/>
    </xf>
    <xf numFmtId="0" fontId="101" fillId="0" borderId="58" xfId="0" applyFont="1" applyFill="1" applyBorder="1"/>
    <xf numFmtId="0" fontId="101" fillId="0" borderId="57" xfId="0" applyFont="1" applyFill="1" applyBorder="1"/>
    <xf numFmtId="3" fontId="101" fillId="0" borderId="98" xfId="0" applyNumberFormat="1" applyFont="1" applyFill="1" applyBorder="1" applyAlignment="1">
      <alignment horizontal="center" vertical="center"/>
    </xf>
    <xf numFmtId="3" fontId="102" fillId="0" borderId="98" xfId="0" applyNumberFormat="1" applyFont="1" applyFill="1" applyBorder="1" applyAlignment="1">
      <alignment horizontal="center"/>
    </xf>
    <xf numFmtId="3" fontId="102" fillId="0" borderId="57" xfId="0" applyNumberFormat="1" applyFont="1" applyFill="1" applyBorder="1" applyAlignment="1">
      <alignment horizontal="center"/>
    </xf>
    <xf numFmtId="166" fontId="102" fillId="0" borderId="58" xfId="0" applyNumberFormat="1" applyFont="1" applyFill="1" applyBorder="1" applyAlignment="1">
      <alignment horizontal="center"/>
    </xf>
    <xf numFmtId="3" fontId="103" fillId="0" borderId="0" xfId="0" applyNumberFormat="1" applyFont="1" applyFill="1"/>
    <xf numFmtId="3" fontId="101" fillId="0" borderId="98" xfId="0" applyNumberFormat="1" applyFont="1" applyFill="1" applyBorder="1" applyAlignment="1">
      <alignment horizontal="center"/>
    </xf>
    <xf numFmtId="0" fontId="101" fillId="0" borderId="65" xfId="0" applyFont="1" applyFill="1" applyBorder="1" applyAlignment="1">
      <alignment horizontal="center"/>
    </xf>
    <xf numFmtId="0" fontId="101" fillId="0" borderId="63" xfId="0" applyFont="1" applyFill="1" applyBorder="1" applyAlignment="1">
      <alignment horizontal="center"/>
    </xf>
    <xf numFmtId="3" fontId="102" fillId="0" borderId="63" xfId="0" applyNumberFormat="1" applyFont="1" applyFill="1" applyBorder="1" applyAlignment="1">
      <alignment horizontal="center"/>
    </xf>
    <xf numFmtId="3" fontId="102" fillId="14" borderId="63" xfId="0" applyNumberFormat="1" applyFont="1" applyFill="1" applyBorder="1" applyAlignment="1">
      <alignment horizontal="center"/>
    </xf>
    <xf numFmtId="3" fontId="102" fillId="0" borderId="66" xfId="0" applyNumberFormat="1" applyFont="1" applyFill="1" applyBorder="1" applyAlignment="1">
      <alignment horizontal="center"/>
    </xf>
    <xf numFmtId="3" fontId="101" fillId="0" borderId="74" xfId="0" applyNumberFormat="1" applyFont="1" applyFill="1" applyBorder="1" applyAlignment="1">
      <alignment horizontal="center"/>
    </xf>
    <xf numFmtId="3" fontId="101" fillId="0" borderId="110" xfId="0" applyNumberFormat="1" applyFont="1" applyFill="1" applyBorder="1" applyAlignment="1">
      <alignment horizontal="center"/>
    </xf>
    <xf numFmtId="3" fontId="101" fillId="0" borderId="0" xfId="0" applyNumberFormat="1" applyFont="1" applyFill="1" applyBorder="1" applyAlignment="1">
      <alignment horizontal="center"/>
    </xf>
    <xf numFmtId="166" fontId="102" fillId="0" borderId="65" xfId="0" applyNumberFormat="1" applyFont="1" applyFill="1" applyBorder="1" applyAlignment="1">
      <alignment horizontal="center" shrinkToFit="1"/>
    </xf>
    <xf numFmtId="3" fontId="101" fillId="0" borderId="64" xfId="0" applyNumberFormat="1" applyFont="1" applyFill="1" applyBorder="1" applyAlignment="1">
      <alignment horizontal="center"/>
    </xf>
    <xf numFmtId="3" fontId="101" fillId="0" borderId="63" xfId="0" applyNumberFormat="1" applyFont="1" applyFill="1" applyBorder="1" applyAlignment="1">
      <alignment horizontal="center"/>
    </xf>
    <xf numFmtId="0" fontId="100" fillId="0" borderId="68" xfId="0" applyFont="1" applyFill="1" applyBorder="1" applyAlignment="1">
      <alignment horizontal="left" indent="1"/>
    </xf>
    <xf numFmtId="0" fontId="103" fillId="0" borderId="69" xfId="0" applyFont="1" applyFill="1" applyBorder="1"/>
    <xf numFmtId="164" fontId="103" fillId="0" borderId="64" xfId="0" applyNumberFormat="1" applyFont="1" applyFill="1" applyBorder="1" applyAlignment="1">
      <alignment horizontal="center"/>
    </xf>
    <xf numFmtId="3" fontId="103" fillId="0" borderId="58" xfId="0" applyNumberFormat="1" applyFont="1" applyFill="1" applyBorder="1"/>
    <xf numFmtId="3" fontId="103" fillId="0" borderId="57" xfId="0" applyNumberFormat="1" applyFont="1" applyFill="1" applyBorder="1"/>
    <xf numFmtId="3" fontId="104" fillId="0" borderId="57" xfId="0" applyNumberFormat="1" applyFont="1" applyFill="1" applyBorder="1" applyAlignment="1">
      <alignment horizontal="right"/>
    </xf>
    <xf numFmtId="3" fontId="104" fillId="0" borderId="58" xfId="0" applyNumberFormat="1" applyFont="1" applyFill="1" applyBorder="1" applyAlignment="1">
      <alignment horizontal="right"/>
    </xf>
    <xf numFmtId="3" fontId="104" fillId="0" borderId="106" xfId="0" applyNumberFormat="1" applyFont="1" applyFill="1" applyBorder="1" applyAlignment="1">
      <alignment horizontal="right"/>
    </xf>
    <xf numFmtId="3" fontId="104" fillId="14" borderId="106" xfId="0" applyNumberFormat="1" applyFont="1" applyFill="1" applyBorder="1" applyAlignment="1">
      <alignment horizontal="right"/>
    </xf>
    <xf numFmtId="3" fontId="104" fillId="0" borderId="56" xfId="0" applyNumberFormat="1" applyFont="1" applyFill="1" applyBorder="1" applyAlignment="1"/>
    <xf numFmtId="3" fontId="103" fillId="0" borderId="106" xfId="0" applyNumberFormat="1" applyFont="1" applyFill="1" applyBorder="1" applyProtection="1">
      <protection locked="0"/>
    </xf>
    <xf numFmtId="3" fontId="103" fillId="0" borderId="59" xfId="0" applyNumberFormat="1" applyFont="1" applyFill="1" applyBorder="1" applyProtection="1">
      <protection locked="0"/>
    </xf>
    <xf numFmtId="3" fontId="104" fillId="0" borderId="75" xfId="0" applyNumberFormat="1" applyFont="1" applyFill="1" applyBorder="1" applyAlignment="1">
      <alignment horizontal="center"/>
    </xf>
    <xf numFmtId="166" fontId="104" fillId="0" borderId="75" xfId="0" applyNumberFormat="1" applyFont="1" applyFill="1" applyBorder="1" applyAlignment="1">
      <alignment horizontal="center"/>
    </xf>
    <xf numFmtId="3" fontId="103" fillId="0" borderId="106" xfId="0" applyNumberFormat="1" applyFont="1" applyFill="1" applyBorder="1"/>
    <xf numFmtId="0" fontId="100" fillId="0" borderId="76" xfId="0" applyFont="1" applyFill="1" applyBorder="1" applyAlignment="1">
      <alignment horizontal="left" indent="1"/>
    </xf>
    <xf numFmtId="0" fontId="103" fillId="0" borderId="77" xfId="0" applyFont="1" applyFill="1" applyBorder="1"/>
    <xf numFmtId="164" fontId="103" fillId="0" borderId="77" xfId="0" applyNumberFormat="1" applyFont="1" applyFill="1" applyBorder="1" applyAlignment="1">
      <alignment horizontal="center"/>
    </xf>
    <xf numFmtId="3" fontId="103" fillId="0" borderId="81" xfId="0" applyNumberFormat="1" applyFont="1" applyFill="1" applyBorder="1"/>
    <xf numFmtId="3" fontId="103" fillId="0" borderId="77" xfId="0" applyNumberFormat="1" applyFont="1" applyFill="1" applyBorder="1"/>
    <xf numFmtId="3" fontId="104" fillId="0" borderId="77" xfId="0" applyNumberFormat="1" applyFont="1" applyFill="1" applyBorder="1" applyAlignment="1">
      <alignment horizontal="right"/>
    </xf>
    <xf numFmtId="3" fontId="104" fillId="0" borderId="81" xfId="0" applyNumberFormat="1" applyFont="1" applyFill="1" applyBorder="1" applyAlignment="1">
      <alignment horizontal="right"/>
    </xf>
    <xf numFmtId="3" fontId="104" fillId="14" borderId="77" xfId="0" applyNumberFormat="1" applyFont="1" applyFill="1" applyBorder="1" applyAlignment="1">
      <alignment horizontal="right"/>
    </xf>
    <xf numFmtId="3" fontId="104" fillId="0" borderId="76" xfId="0" applyNumberFormat="1" applyFont="1" applyFill="1" applyBorder="1" applyAlignment="1"/>
    <xf numFmtId="3" fontId="103" fillId="0" borderId="77" xfId="0" applyNumberFormat="1" applyFont="1" applyFill="1" applyBorder="1" applyProtection="1">
      <protection locked="0"/>
    </xf>
    <xf numFmtId="3" fontId="103" fillId="0" borderId="79" xfId="0" applyNumberFormat="1" applyFont="1" applyFill="1" applyBorder="1" applyProtection="1">
      <protection locked="0"/>
    </xf>
    <xf numFmtId="3" fontId="104" fillId="0" borderId="81" xfId="0" applyNumberFormat="1" applyFont="1" applyFill="1" applyBorder="1" applyAlignment="1">
      <alignment horizontal="center"/>
    </xf>
    <xf numFmtId="166" fontId="104" fillId="0" borderId="81" xfId="0" applyNumberFormat="1" applyFont="1" applyFill="1" applyBorder="1" applyAlignment="1">
      <alignment horizontal="center"/>
    </xf>
    <xf numFmtId="3" fontId="103" fillId="0" borderId="94" xfId="0" applyNumberFormat="1" applyFont="1" applyFill="1" applyBorder="1"/>
    <xf numFmtId="0" fontId="100" fillId="0" borderId="70" xfId="0" applyFont="1" applyFill="1" applyBorder="1" applyAlignment="1">
      <alignment horizontal="left" indent="1"/>
    </xf>
    <xf numFmtId="0" fontId="103" fillId="0" borderId="69" xfId="0" applyFont="1" applyFill="1" applyBorder="1" applyAlignment="1">
      <alignment horizontal="center"/>
    </xf>
    <xf numFmtId="3" fontId="103" fillId="0" borderId="88" xfId="0" applyNumberFormat="1" applyFont="1" applyFill="1" applyBorder="1" applyAlignment="1">
      <alignment horizontal="center"/>
    </xf>
    <xf numFmtId="3" fontId="103" fillId="0" borderId="89" xfId="0" applyNumberFormat="1" applyFont="1" applyFill="1" applyBorder="1"/>
    <xf numFmtId="3" fontId="103" fillId="0" borderId="88" xfId="0" applyNumberFormat="1" applyFont="1" applyFill="1" applyBorder="1"/>
    <xf numFmtId="3" fontId="104" fillId="0" borderId="88" xfId="0" applyNumberFormat="1" applyFont="1" applyFill="1" applyBorder="1" applyAlignment="1">
      <alignment horizontal="right"/>
    </xf>
    <xf numFmtId="3" fontId="104" fillId="0" borderId="89" xfId="0" applyNumberFormat="1" applyFont="1" applyFill="1" applyBorder="1" applyAlignment="1">
      <alignment horizontal="right"/>
    </xf>
    <xf numFmtId="3" fontId="104" fillId="0" borderId="71" xfId="0" applyNumberFormat="1" applyFont="1" applyFill="1" applyBorder="1" applyAlignment="1">
      <alignment horizontal="right"/>
    </xf>
    <xf numFmtId="3" fontId="104" fillId="0" borderId="69" xfId="0" applyNumberFormat="1" applyFont="1" applyFill="1" applyBorder="1" applyAlignment="1">
      <alignment horizontal="center"/>
    </xf>
    <xf numFmtId="3" fontId="104" fillId="14" borderId="69" xfId="0" applyNumberFormat="1" applyFont="1" applyFill="1" applyBorder="1" applyAlignment="1">
      <alignment horizontal="center"/>
    </xf>
    <xf numFmtId="3" fontId="104" fillId="0" borderId="70" xfId="0" applyNumberFormat="1" applyFont="1" applyFill="1" applyBorder="1" applyAlignment="1"/>
    <xf numFmtId="3" fontId="103" fillId="0" borderId="84" xfId="0" applyNumberFormat="1" applyFont="1" applyFill="1" applyBorder="1" applyProtection="1">
      <protection locked="0"/>
    </xf>
    <xf numFmtId="3" fontId="104" fillId="0" borderId="89" xfId="0" applyNumberFormat="1" applyFont="1" applyFill="1" applyBorder="1" applyAlignment="1">
      <alignment horizontal="center"/>
    </xf>
    <xf numFmtId="166" fontId="104" fillId="0" borderId="89" xfId="0" applyNumberFormat="1" applyFont="1" applyFill="1" applyBorder="1" applyAlignment="1">
      <alignment horizontal="center"/>
    </xf>
    <xf numFmtId="0" fontId="100" fillId="0" borderId="90" xfId="0" applyFont="1" applyFill="1" applyBorder="1" applyAlignment="1">
      <alignment horizontal="left" indent="1"/>
    </xf>
    <xf numFmtId="0" fontId="103" fillId="0" borderId="88" xfId="0" applyFont="1" applyFill="1" applyBorder="1" applyAlignment="1">
      <alignment horizontal="center"/>
    </xf>
    <xf numFmtId="3" fontId="104" fillId="0" borderId="88" xfId="0" applyNumberFormat="1" applyFont="1" applyFill="1" applyBorder="1" applyAlignment="1">
      <alignment horizontal="center"/>
    </xf>
    <xf numFmtId="3" fontId="104" fillId="14" borderId="88" xfId="0" applyNumberFormat="1" applyFont="1" applyFill="1" applyBorder="1" applyAlignment="1">
      <alignment horizontal="center"/>
    </xf>
    <xf numFmtId="3" fontId="104" fillId="0" borderId="90" xfId="0" applyNumberFormat="1" applyFont="1" applyFill="1" applyBorder="1" applyAlignment="1"/>
    <xf numFmtId="3" fontId="103" fillId="0" borderId="88" xfId="0" applyNumberFormat="1" applyFont="1" applyFill="1" applyBorder="1" applyProtection="1">
      <protection locked="0"/>
    </xf>
    <xf numFmtId="0" fontId="103" fillId="0" borderId="94" xfId="0" applyFont="1" applyFill="1" applyBorder="1" applyAlignment="1">
      <alignment horizontal="center"/>
    </xf>
    <xf numFmtId="3" fontId="103" fillId="0" borderId="64" xfId="0" applyNumberFormat="1" applyFont="1" applyFill="1" applyBorder="1" applyAlignment="1">
      <alignment horizontal="center"/>
    </xf>
    <xf numFmtId="3" fontId="103" fillId="0" borderId="75" xfId="0" applyNumberFormat="1" applyFont="1" applyFill="1" applyBorder="1"/>
    <xf numFmtId="3" fontId="103" fillId="0" borderId="64" xfId="0" applyNumberFormat="1" applyFont="1" applyFill="1" applyBorder="1"/>
    <xf numFmtId="3" fontId="104" fillId="0" borderId="64" xfId="0" applyNumberFormat="1" applyFont="1" applyFill="1" applyBorder="1" applyAlignment="1">
      <alignment horizontal="right"/>
    </xf>
    <xf numFmtId="3" fontId="104" fillId="0" borderId="75" xfId="0" applyNumberFormat="1" applyFont="1" applyFill="1" applyBorder="1" applyAlignment="1">
      <alignment horizontal="right"/>
    </xf>
    <xf numFmtId="3" fontId="104" fillId="0" borderId="94" xfId="0" applyNumberFormat="1" applyFont="1" applyFill="1" applyBorder="1" applyAlignment="1">
      <alignment horizontal="center"/>
    </xf>
    <xf numFmtId="3" fontId="104" fillId="14" borderId="94" xfId="0" applyNumberFormat="1" applyFont="1" applyFill="1" applyBorder="1" applyAlignment="1">
      <alignment horizontal="center"/>
    </xf>
    <xf numFmtId="3" fontId="104" fillId="0" borderId="68" xfId="0" applyNumberFormat="1" applyFont="1" applyFill="1" applyBorder="1" applyAlignment="1"/>
    <xf numFmtId="3" fontId="103" fillId="0" borderId="94" xfId="0" applyNumberFormat="1" applyFont="1" applyFill="1" applyBorder="1" applyProtection="1">
      <protection locked="0"/>
    </xf>
    <xf numFmtId="0" fontId="100" fillId="0" borderId="53" xfId="0" applyFont="1" applyFill="1" applyBorder="1" applyAlignment="1">
      <alignment horizontal="left" indent="1"/>
    </xf>
    <xf numFmtId="0" fontId="102" fillId="0" borderId="98" xfId="0" applyFont="1" applyFill="1" applyBorder="1" applyAlignment="1">
      <alignment horizontal="center"/>
    </xf>
    <xf numFmtId="3" fontId="102" fillId="0" borderId="98" xfId="0" applyNumberFormat="1" applyFont="1" applyFill="1" applyBorder="1" applyAlignment="1">
      <alignment horizontal="center"/>
    </xf>
    <xf numFmtId="3" fontId="102" fillId="0" borderId="55" xfId="0" applyNumberFormat="1" applyFont="1" applyFill="1" applyBorder="1"/>
    <xf numFmtId="3" fontId="102" fillId="0" borderId="98" xfId="0" applyNumberFormat="1" applyFont="1" applyFill="1" applyBorder="1"/>
    <xf numFmtId="3" fontId="104" fillId="0" borderId="98" xfId="0" applyNumberFormat="1" applyFont="1" applyFill="1" applyBorder="1" applyAlignment="1">
      <alignment horizontal="right"/>
    </xf>
    <xf numFmtId="3" fontId="101" fillId="0" borderId="98" xfId="0" applyNumberFormat="1" applyFont="1" applyFill="1" applyBorder="1"/>
    <xf numFmtId="3" fontId="104" fillId="0" borderId="98" xfId="0" applyNumberFormat="1" applyFont="1" applyFill="1" applyBorder="1" applyAlignment="1">
      <alignment horizontal="center"/>
    </xf>
    <xf numFmtId="3" fontId="104" fillId="14" borderId="98" xfId="0" applyNumberFormat="1" applyFont="1" applyFill="1" applyBorder="1" applyAlignment="1">
      <alignment horizontal="center"/>
    </xf>
    <xf numFmtId="3" fontId="101" fillId="0" borderId="53" xfId="0" applyNumberFormat="1" applyFont="1" applyFill="1" applyBorder="1"/>
    <xf numFmtId="3" fontId="104" fillId="0" borderId="55" xfId="0" applyNumberFormat="1" applyFont="1" applyFill="1" applyBorder="1" applyAlignment="1">
      <alignment horizontal="center"/>
    </xf>
    <xf numFmtId="166" fontId="104" fillId="0" borderId="55" xfId="0" applyNumberFormat="1" applyFont="1" applyFill="1" applyBorder="1" applyAlignment="1">
      <alignment horizontal="center"/>
    </xf>
    <xf numFmtId="3" fontId="103" fillId="0" borderId="69" xfId="0" applyNumberFormat="1" applyFont="1" applyFill="1" applyBorder="1" applyProtection="1">
      <protection locked="0"/>
    </xf>
    <xf numFmtId="3" fontId="103" fillId="0" borderId="69" xfId="0" applyNumberFormat="1" applyFont="1" applyFill="1" applyBorder="1"/>
    <xf numFmtId="0" fontId="103" fillId="0" borderId="77" xfId="0" applyFont="1" applyFill="1" applyBorder="1" applyAlignment="1">
      <alignment horizontal="center"/>
    </xf>
    <xf numFmtId="3" fontId="103" fillId="0" borderId="77" xfId="0" applyNumberFormat="1" applyFont="1" applyFill="1" applyBorder="1" applyAlignment="1">
      <alignment horizontal="center"/>
    </xf>
    <xf numFmtId="3" fontId="104" fillId="0" borderId="97" xfId="0" applyNumberFormat="1" applyFont="1" applyFill="1" applyBorder="1" applyAlignment="1">
      <alignment horizontal="right"/>
    </xf>
    <xf numFmtId="3" fontId="104" fillId="0" borderId="77" xfId="0" applyNumberFormat="1" applyFont="1" applyFill="1" applyBorder="1" applyAlignment="1">
      <alignment horizontal="center"/>
    </xf>
    <xf numFmtId="3" fontId="104" fillId="14" borderId="77" xfId="0" applyNumberFormat="1" applyFont="1" applyFill="1" applyBorder="1" applyAlignment="1">
      <alignment horizontal="center"/>
    </xf>
    <xf numFmtId="3" fontId="104" fillId="0" borderId="95" xfId="0" applyNumberFormat="1" applyFont="1" applyFill="1" applyBorder="1" applyAlignment="1"/>
    <xf numFmtId="3" fontId="103" fillId="0" borderId="109" xfId="0" applyNumberFormat="1" applyFont="1" applyFill="1" applyBorder="1" applyProtection="1">
      <protection locked="0"/>
    </xf>
    <xf numFmtId="3" fontId="104" fillId="0" borderId="97" xfId="0" applyNumberFormat="1" applyFont="1" applyFill="1" applyBorder="1" applyAlignment="1">
      <alignment horizontal="center"/>
    </xf>
    <xf numFmtId="166" fontId="104" fillId="0" borderId="97" xfId="0" applyNumberFormat="1" applyFont="1" applyFill="1" applyBorder="1" applyAlignment="1">
      <alignment horizontal="center"/>
    </xf>
    <xf numFmtId="0" fontId="100" fillId="0" borderId="69" xfId="0" applyFont="1" applyFill="1" applyBorder="1" applyAlignment="1">
      <alignment horizontal="left" indent="1"/>
    </xf>
    <xf numFmtId="3" fontId="103" fillId="0" borderId="107" xfId="0" applyNumberFormat="1" applyFont="1" applyFill="1" applyBorder="1"/>
    <xf numFmtId="3" fontId="104" fillId="0" borderId="69" xfId="0" applyNumberFormat="1" applyFont="1" applyFill="1" applyBorder="1" applyAlignment="1">
      <alignment horizontal="right"/>
    </xf>
    <xf numFmtId="3" fontId="104" fillId="0" borderId="69" xfId="0" applyNumberFormat="1" applyFont="1" applyFill="1" applyBorder="1" applyProtection="1">
      <protection locked="0"/>
    </xf>
    <xf numFmtId="166" fontId="104" fillId="14" borderId="69" xfId="0" applyNumberFormat="1" applyFont="1" applyFill="1" applyBorder="1" applyProtection="1">
      <protection locked="0"/>
    </xf>
    <xf numFmtId="3" fontId="104" fillId="0" borderId="60" xfId="0" applyNumberFormat="1" applyFont="1" applyFill="1" applyBorder="1" applyAlignment="1" applyProtection="1">
      <protection locked="0"/>
    </xf>
    <xf numFmtId="3" fontId="103" fillId="0" borderId="60" xfId="0" applyNumberFormat="1" applyFont="1" applyFill="1" applyBorder="1" applyAlignment="1" applyProtection="1">
      <alignment horizontal="right"/>
      <protection locked="0"/>
    </xf>
    <xf numFmtId="3" fontId="103" fillId="0" borderId="46" xfId="0" applyNumberFormat="1" applyFont="1" applyFill="1" applyBorder="1" applyProtection="1">
      <protection locked="0"/>
    </xf>
    <xf numFmtId="3" fontId="103" fillId="0" borderId="52" xfId="0" applyNumberFormat="1" applyFont="1" applyFill="1" applyBorder="1" applyProtection="1">
      <protection locked="0"/>
    </xf>
    <xf numFmtId="3" fontId="102" fillId="0" borderId="107" xfId="0" applyNumberFormat="1" applyFont="1" applyFill="1" applyBorder="1"/>
    <xf numFmtId="166" fontId="102" fillId="0" borderId="106" xfId="0" applyNumberFormat="1" applyFont="1" applyFill="1" applyBorder="1"/>
    <xf numFmtId="3" fontId="104" fillId="0" borderId="88" xfId="0" applyNumberFormat="1" applyFont="1" applyFill="1" applyBorder="1" applyProtection="1">
      <protection locked="0"/>
    </xf>
    <xf numFmtId="166" fontId="104" fillId="14" borderId="88" xfId="0" applyNumberFormat="1" applyFont="1" applyFill="1" applyBorder="1" applyAlignment="1" applyProtection="1">
      <protection locked="0"/>
    </xf>
    <xf numFmtId="3" fontId="104" fillId="0" borderId="90" xfId="0" applyNumberFormat="1" applyFont="1" applyFill="1" applyBorder="1" applyAlignment="1" applyProtection="1">
      <protection locked="0"/>
    </xf>
    <xf numFmtId="3" fontId="103" fillId="0" borderId="90" xfId="0" applyNumberFormat="1" applyFont="1" applyFill="1" applyBorder="1" applyAlignment="1" applyProtection="1">
      <alignment horizontal="right"/>
      <protection locked="0"/>
    </xf>
    <xf numFmtId="3" fontId="103" fillId="0" borderId="29" xfId="0" applyNumberFormat="1" applyFont="1" applyFill="1" applyBorder="1" applyProtection="1">
      <protection locked="0"/>
    </xf>
    <xf numFmtId="3" fontId="103" fillId="0" borderId="34" xfId="0" applyNumberFormat="1" applyFont="1" applyFill="1" applyBorder="1" applyProtection="1">
      <protection locked="0"/>
    </xf>
    <xf numFmtId="3" fontId="102" fillId="0" borderId="89" xfId="0" applyNumberFormat="1" applyFont="1" applyFill="1" applyBorder="1"/>
    <xf numFmtId="166" fontId="102" fillId="0" borderId="88" xfId="0" applyNumberFormat="1" applyFont="1" applyFill="1" applyBorder="1"/>
    <xf numFmtId="3" fontId="103" fillId="0" borderId="65" xfId="0" applyNumberFormat="1" applyFont="1" applyFill="1" applyBorder="1"/>
    <xf numFmtId="3" fontId="103" fillId="0" borderId="63" xfId="0" applyNumberFormat="1" applyFont="1" applyFill="1" applyBorder="1"/>
    <xf numFmtId="3" fontId="104" fillId="0" borderId="77" xfId="0" applyNumberFormat="1" applyFont="1" applyFill="1" applyBorder="1" applyProtection="1">
      <protection locked="0"/>
    </xf>
    <xf numFmtId="166" fontId="104" fillId="14" borderId="77" xfId="0" applyNumberFormat="1" applyFont="1" applyFill="1" applyBorder="1" applyProtection="1">
      <protection locked="0"/>
    </xf>
    <xf numFmtId="3" fontId="104" fillId="0" borderId="62" xfId="0" applyNumberFormat="1" applyFont="1" applyFill="1" applyBorder="1" applyAlignment="1" applyProtection="1">
      <protection locked="0"/>
    </xf>
    <xf numFmtId="3" fontId="103" fillId="0" borderId="76" xfId="0" applyNumberFormat="1" applyFont="1" applyFill="1" applyBorder="1" applyAlignment="1" applyProtection="1">
      <alignment horizontal="right"/>
      <protection locked="0"/>
    </xf>
    <xf numFmtId="3" fontId="103" fillId="0" borderId="24" xfId="0" applyNumberFormat="1" applyFont="1" applyFill="1" applyBorder="1" applyProtection="1">
      <protection locked="0"/>
    </xf>
    <xf numFmtId="3" fontId="103" fillId="0" borderId="25" xfId="0" applyNumberFormat="1" applyFont="1" applyFill="1" applyBorder="1" applyProtection="1">
      <protection locked="0"/>
    </xf>
    <xf numFmtId="3" fontId="102" fillId="0" borderId="81" xfId="0" applyNumberFormat="1" applyFont="1" applyFill="1" applyBorder="1"/>
    <xf numFmtId="166" fontId="102" fillId="0" borderId="77" xfId="0" applyNumberFormat="1" applyFont="1" applyFill="1" applyBorder="1"/>
    <xf numFmtId="3" fontId="104" fillId="0" borderId="70" xfId="0" applyNumberFormat="1" applyFont="1" applyFill="1" applyBorder="1" applyAlignment="1" applyProtection="1">
      <protection locked="0"/>
    </xf>
    <xf numFmtId="166" fontId="104" fillId="14" borderId="88" xfId="0" applyNumberFormat="1" applyFont="1" applyFill="1" applyBorder="1" applyProtection="1">
      <protection locked="0"/>
    </xf>
    <xf numFmtId="0" fontId="104" fillId="0" borderId="88" xfId="0" applyFont="1" applyFill="1" applyBorder="1" applyAlignment="1">
      <alignment horizontal="center"/>
    </xf>
    <xf numFmtId="3" fontId="104" fillId="0" borderId="94" xfId="0" applyNumberFormat="1" applyFont="1" applyFill="1" applyBorder="1" applyAlignment="1">
      <alignment horizontal="right"/>
    </xf>
    <xf numFmtId="3" fontId="104" fillId="0" borderId="94" xfId="0" applyNumberFormat="1" applyFont="1" applyFill="1" applyBorder="1" applyProtection="1">
      <protection locked="0"/>
    </xf>
    <xf numFmtId="166" fontId="104" fillId="14" borderId="94" xfId="0" applyNumberFormat="1" applyFont="1" applyFill="1" applyBorder="1" applyProtection="1">
      <protection locked="0"/>
    </xf>
    <xf numFmtId="3" fontId="104" fillId="0" borderId="68" xfId="0" applyNumberFormat="1" applyFont="1" applyFill="1" applyBorder="1" applyAlignment="1" applyProtection="1">
      <protection locked="0"/>
    </xf>
    <xf numFmtId="3" fontId="103" fillId="0" borderId="95" xfId="0" applyNumberFormat="1" applyFont="1" applyFill="1" applyBorder="1" applyAlignment="1" applyProtection="1">
      <alignment horizontal="right"/>
      <protection locked="0"/>
    </xf>
    <xf numFmtId="3" fontId="102" fillId="0" borderId="98" xfId="0" applyNumberFormat="1" applyFont="1" applyFill="1" applyBorder="1" applyAlignment="1">
      <alignment horizontal="right"/>
    </xf>
    <xf numFmtId="3" fontId="102" fillId="0" borderId="98" xfId="0" applyNumberFormat="1" applyFont="1" applyFill="1" applyBorder="1" applyProtection="1"/>
    <xf numFmtId="166" fontId="102" fillId="14" borderId="98" xfId="0" applyNumberFormat="1" applyFont="1" applyFill="1" applyBorder="1" applyAlignment="1" applyProtection="1"/>
    <xf numFmtId="166" fontId="102" fillId="0" borderId="53" xfId="0" applyNumberFormat="1" applyFont="1" applyFill="1" applyBorder="1" applyAlignment="1" applyProtection="1"/>
    <xf numFmtId="166" fontId="102" fillId="0" borderId="54" xfId="0" applyNumberFormat="1" applyFont="1" applyFill="1" applyBorder="1" applyAlignment="1" applyProtection="1"/>
    <xf numFmtId="166" fontId="102" fillId="0" borderId="98" xfId="0" applyNumberFormat="1" applyFont="1" applyFill="1" applyBorder="1"/>
    <xf numFmtId="3" fontId="103" fillId="0" borderId="71" xfId="0" applyNumberFormat="1" applyFont="1" applyFill="1" applyBorder="1"/>
    <xf numFmtId="166" fontId="104" fillId="14" borderId="69" xfId="0" applyNumberFormat="1" applyFont="1" applyFill="1" applyBorder="1" applyAlignment="1" applyProtection="1">
      <protection locked="0"/>
    </xf>
    <xf numFmtId="3" fontId="103" fillId="0" borderId="70" xfId="0" applyNumberFormat="1" applyFont="1" applyFill="1" applyBorder="1" applyAlignment="1" applyProtection="1">
      <alignment horizontal="right"/>
      <protection locked="0"/>
    </xf>
    <xf numFmtId="166" fontId="104" fillId="14" borderId="94" xfId="0" applyNumberFormat="1" applyFont="1" applyFill="1" applyBorder="1" applyAlignment="1" applyProtection="1">
      <protection locked="0"/>
    </xf>
    <xf numFmtId="3" fontId="102" fillId="0" borderId="53" xfId="0" applyNumberFormat="1" applyFont="1" applyFill="1" applyBorder="1" applyAlignment="1"/>
    <xf numFmtId="3" fontId="102" fillId="0" borderId="63" xfId="0" applyNumberFormat="1" applyFont="1" applyFill="1" applyBorder="1"/>
    <xf numFmtId="3" fontId="102" fillId="0" borderId="65" xfId="0" applyNumberFormat="1" applyFont="1" applyFill="1" applyBorder="1"/>
    <xf numFmtId="0" fontId="103" fillId="0" borderId="64" xfId="0" applyFont="1" applyFill="1" applyBorder="1"/>
    <xf numFmtId="3" fontId="102" fillId="0" borderId="64" xfId="0" applyNumberFormat="1" applyFont="1" applyFill="1" applyBorder="1" applyAlignment="1">
      <alignment horizontal="center"/>
    </xf>
    <xf numFmtId="3" fontId="102" fillId="0" borderId="55" xfId="0" applyNumberFormat="1" applyFont="1" applyFill="1" applyBorder="1" applyAlignment="1">
      <alignment horizontal="right"/>
    </xf>
    <xf numFmtId="3" fontId="102" fillId="0" borderId="98" xfId="0" applyNumberFormat="1" applyFont="1" applyFill="1" applyBorder="1" applyProtection="1">
      <protection locked="0"/>
    </xf>
    <xf numFmtId="166" fontId="102" fillId="14" borderId="98" xfId="0" applyNumberFormat="1" applyFont="1" applyFill="1" applyBorder="1" applyAlignment="1" applyProtection="1">
      <protection locked="0"/>
    </xf>
    <xf numFmtId="3" fontId="103" fillId="0" borderId="64" xfId="0" applyNumberFormat="1" applyFont="1" applyFill="1" applyBorder="1" applyAlignment="1"/>
    <xf numFmtId="3" fontId="103" fillId="0" borderId="69" xfId="0" applyNumberFormat="1" applyFont="1" applyFill="1" applyBorder="1" applyAlignment="1" applyProtection="1">
      <alignment horizontal="right"/>
      <protection locked="0"/>
    </xf>
    <xf numFmtId="3" fontId="103" fillId="0" borderId="64" xfId="0" applyNumberFormat="1" applyFont="1" applyFill="1" applyBorder="1" applyProtection="1">
      <protection locked="0"/>
    </xf>
    <xf numFmtId="3" fontId="103" fillId="0" borderId="0" xfId="0" applyNumberFormat="1" applyFont="1" applyFill="1" applyBorder="1"/>
    <xf numFmtId="3" fontId="102" fillId="0" borderId="70" xfId="0" applyNumberFormat="1" applyFont="1" applyFill="1" applyBorder="1"/>
    <xf numFmtId="166" fontId="102" fillId="0" borderId="226" xfId="0" applyNumberFormat="1" applyFont="1" applyFill="1" applyBorder="1"/>
    <xf numFmtId="0" fontId="100" fillId="0" borderId="56" xfId="0" applyFont="1" applyFill="1" applyBorder="1" applyAlignment="1">
      <alignment horizontal="left" indent="1"/>
    </xf>
    <xf numFmtId="166" fontId="102" fillId="14" borderId="98" xfId="0" applyNumberFormat="1" applyFont="1" applyFill="1" applyBorder="1" applyAlignment="1"/>
    <xf numFmtId="3" fontId="102" fillId="0" borderId="98" xfId="0" applyNumberFormat="1" applyFont="1" applyFill="1" applyBorder="1" applyAlignment="1"/>
    <xf numFmtId="3" fontId="102" fillId="0" borderId="60" xfId="0" applyNumberFormat="1" applyFont="1" applyFill="1" applyBorder="1"/>
    <xf numFmtId="0" fontId="100" fillId="0" borderId="62" xfId="0" applyFont="1" applyFill="1" applyBorder="1" applyAlignment="1">
      <alignment horizontal="left" indent="1"/>
    </xf>
    <xf numFmtId="0" fontId="102" fillId="0" borderId="63" xfId="0" applyFont="1" applyFill="1" applyBorder="1" applyAlignment="1">
      <alignment horizontal="center"/>
    </xf>
    <xf numFmtId="3" fontId="102" fillId="0" borderId="53" xfId="0" applyNumberFormat="1" applyFont="1" applyFill="1" applyBorder="1"/>
    <xf numFmtId="0" fontId="62" fillId="0" borderId="0" xfId="0" applyFont="1" applyAlignment="1">
      <alignment horizontal="left" indent="1"/>
    </xf>
    <xf numFmtId="0" fontId="62" fillId="0" borderId="0" xfId="0" applyFont="1"/>
    <xf numFmtId="0" fontId="62" fillId="0" borderId="0" xfId="0" applyFont="1" applyAlignment="1">
      <alignment horizontal="center"/>
    </xf>
    <xf numFmtId="3" fontId="62" fillId="0" borderId="0" xfId="0" applyNumberFormat="1" applyFont="1"/>
    <xf numFmtId="166" fontId="62" fillId="0" borderId="0" xfId="0" applyNumberFormat="1" applyFont="1"/>
    <xf numFmtId="0" fontId="105" fillId="0" borderId="0" xfId="0" applyFont="1" applyFill="1" applyBorder="1" applyAlignment="1">
      <alignment horizontal="left" indent="1"/>
    </xf>
    <xf numFmtId="0" fontId="106" fillId="0" borderId="0" xfId="0" applyFont="1" applyFill="1" applyBorder="1" applyAlignment="1">
      <alignment horizontal="left" indent="1"/>
    </xf>
    <xf numFmtId="0" fontId="107" fillId="0" borderId="0" xfId="0" applyFont="1" applyAlignment="1">
      <alignment horizontal="left" indent="1"/>
    </xf>
    <xf numFmtId="0" fontId="108" fillId="0" borderId="0" xfId="0" applyFont="1" applyAlignment="1">
      <alignment horizontal="left" indent="1"/>
    </xf>
    <xf numFmtId="3" fontId="62" fillId="0" borderId="0" xfId="0" applyNumberFormat="1" applyFont="1" applyAlignment="1">
      <alignment horizontal="left" indent="1"/>
    </xf>
    <xf numFmtId="0" fontId="109" fillId="0" borderId="0" xfId="0" applyFont="1" applyAlignment="1">
      <alignment horizontal="left" indent="1"/>
    </xf>
    <xf numFmtId="0" fontId="109" fillId="0" borderId="0" xfId="0" applyFont="1"/>
    <xf numFmtId="0" fontId="109" fillId="0" borderId="0" xfId="0" applyFont="1" applyAlignment="1">
      <alignment horizontal="center"/>
    </xf>
    <xf numFmtId="3" fontId="109" fillId="0" borderId="0" xfId="0" applyNumberFormat="1" applyFont="1"/>
    <xf numFmtId="166" fontId="109" fillId="0" borderId="0" xfId="0" applyNumberFormat="1" applyFont="1"/>
  </cellXfs>
  <cellStyles count="3">
    <cellStyle name="Excel Built-in Normal" xfId="2"/>
    <cellStyle name="normální" xfId="0" builtinId="0"/>
    <cellStyle name="pro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"/>
  <sheetViews>
    <sheetView tabSelected="1" workbookViewId="0">
      <selection activeCell="E20" sqref="E20"/>
    </sheetView>
  </sheetViews>
  <sheetFormatPr defaultRowHeight="15"/>
  <cols>
    <col min="1" max="1" width="37.7109375" style="2" customWidth="1"/>
    <col min="2" max="2" width="13.5703125" style="2" customWidth="1"/>
    <col min="3" max="4" width="10.85546875" style="2" hidden="1" customWidth="1"/>
    <col min="5" max="5" width="6.42578125" style="5" customWidth="1"/>
    <col min="6" max="6" width="11.7109375" style="2" customWidth="1"/>
    <col min="7" max="9" width="11.5703125" style="2" customWidth="1"/>
    <col min="10" max="10" width="11.42578125" style="2" customWidth="1"/>
    <col min="11" max="22" width="9.42578125" style="2" customWidth="1"/>
    <col min="23" max="24" width="14" style="2" customWidth="1"/>
    <col min="25" max="256" width="9.140625" style="2"/>
    <col min="257" max="257" width="37.7109375" style="2" customWidth="1"/>
    <col min="258" max="258" width="13.5703125" style="2" customWidth="1"/>
    <col min="259" max="260" width="0" style="2" hidden="1" customWidth="1"/>
    <col min="261" max="261" width="6.42578125" style="2" customWidth="1"/>
    <col min="262" max="262" width="11.7109375" style="2" customWidth="1"/>
    <col min="263" max="265" width="11.5703125" style="2" customWidth="1"/>
    <col min="266" max="266" width="11.42578125" style="2" customWidth="1"/>
    <col min="267" max="278" width="9.42578125" style="2" customWidth="1"/>
    <col min="279" max="280" width="14" style="2" customWidth="1"/>
    <col min="281" max="512" width="9.140625" style="2"/>
    <col min="513" max="513" width="37.7109375" style="2" customWidth="1"/>
    <col min="514" max="514" width="13.5703125" style="2" customWidth="1"/>
    <col min="515" max="516" width="0" style="2" hidden="1" customWidth="1"/>
    <col min="517" max="517" width="6.42578125" style="2" customWidth="1"/>
    <col min="518" max="518" width="11.7109375" style="2" customWidth="1"/>
    <col min="519" max="521" width="11.5703125" style="2" customWidth="1"/>
    <col min="522" max="522" width="11.42578125" style="2" customWidth="1"/>
    <col min="523" max="534" width="9.42578125" style="2" customWidth="1"/>
    <col min="535" max="536" width="14" style="2" customWidth="1"/>
    <col min="537" max="768" width="9.140625" style="2"/>
    <col min="769" max="769" width="37.7109375" style="2" customWidth="1"/>
    <col min="770" max="770" width="13.5703125" style="2" customWidth="1"/>
    <col min="771" max="772" width="0" style="2" hidden="1" customWidth="1"/>
    <col min="773" max="773" width="6.42578125" style="2" customWidth="1"/>
    <col min="774" max="774" width="11.7109375" style="2" customWidth="1"/>
    <col min="775" max="777" width="11.5703125" style="2" customWidth="1"/>
    <col min="778" max="778" width="11.42578125" style="2" customWidth="1"/>
    <col min="779" max="790" width="9.42578125" style="2" customWidth="1"/>
    <col min="791" max="792" width="14" style="2" customWidth="1"/>
    <col min="793" max="1024" width="9.140625" style="2"/>
    <col min="1025" max="1025" width="37.7109375" style="2" customWidth="1"/>
    <col min="1026" max="1026" width="13.5703125" style="2" customWidth="1"/>
    <col min="1027" max="1028" width="0" style="2" hidden="1" customWidth="1"/>
    <col min="1029" max="1029" width="6.42578125" style="2" customWidth="1"/>
    <col min="1030" max="1030" width="11.7109375" style="2" customWidth="1"/>
    <col min="1031" max="1033" width="11.5703125" style="2" customWidth="1"/>
    <col min="1034" max="1034" width="11.42578125" style="2" customWidth="1"/>
    <col min="1035" max="1046" width="9.42578125" style="2" customWidth="1"/>
    <col min="1047" max="1048" width="14" style="2" customWidth="1"/>
    <col min="1049" max="1280" width="9.140625" style="2"/>
    <col min="1281" max="1281" width="37.7109375" style="2" customWidth="1"/>
    <col min="1282" max="1282" width="13.5703125" style="2" customWidth="1"/>
    <col min="1283" max="1284" width="0" style="2" hidden="1" customWidth="1"/>
    <col min="1285" max="1285" width="6.42578125" style="2" customWidth="1"/>
    <col min="1286" max="1286" width="11.7109375" style="2" customWidth="1"/>
    <col min="1287" max="1289" width="11.5703125" style="2" customWidth="1"/>
    <col min="1290" max="1290" width="11.42578125" style="2" customWidth="1"/>
    <col min="1291" max="1302" width="9.42578125" style="2" customWidth="1"/>
    <col min="1303" max="1304" width="14" style="2" customWidth="1"/>
    <col min="1305" max="1536" width="9.140625" style="2"/>
    <col min="1537" max="1537" width="37.7109375" style="2" customWidth="1"/>
    <col min="1538" max="1538" width="13.5703125" style="2" customWidth="1"/>
    <col min="1539" max="1540" width="0" style="2" hidden="1" customWidth="1"/>
    <col min="1541" max="1541" width="6.42578125" style="2" customWidth="1"/>
    <col min="1542" max="1542" width="11.7109375" style="2" customWidth="1"/>
    <col min="1543" max="1545" width="11.5703125" style="2" customWidth="1"/>
    <col min="1546" max="1546" width="11.42578125" style="2" customWidth="1"/>
    <col min="1547" max="1558" width="9.42578125" style="2" customWidth="1"/>
    <col min="1559" max="1560" width="14" style="2" customWidth="1"/>
    <col min="1561" max="1792" width="9.140625" style="2"/>
    <col min="1793" max="1793" width="37.7109375" style="2" customWidth="1"/>
    <col min="1794" max="1794" width="13.5703125" style="2" customWidth="1"/>
    <col min="1795" max="1796" width="0" style="2" hidden="1" customWidth="1"/>
    <col min="1797" max="1797" width="6.42578125" style="2" customWidth="1"/>
    <col min="1798" max="1798" width="11.7109375" style="2" customWidth="1"/>
    <col min="1799" max="1801" width="11.5703125" style="2" customWidth="1"/>
    <col min="1802" max="1802" width="11.42578125" style="2" customWidth="1"/>
    <col min="1803" max="1814" width="9.42578125" style="2" customWidth="1"/>
    <col min="1815" max="1816" width="14" style="2" customWidth="1"/>
    <col min="1817" max="2048" width="9.140625" style="2"/>
    <col min="2049" max="2049" width="37.7109375" style="2" customWidth="1"/>
    <col min="2050" max="2050" width="13.5703125" style="2" customWidth="1"/>
    <col min="2051" max="2052" width="0" style="2" hidden="1" customWidth="1"/>
    <col min="2053" max="2053" width="6.42578125" style="2" customWidth="1"/>
    <col min="2054" max="2054" width="11.7109375" style="2" customWidth="1"/>
    <col min="2055" max="2057" width="11.5703125" style="2" customWidth="1"/>
    <col min="2058" max="2058" width="11.42578125" style="2" customWidth="1"/>
    <col min="2059" max="2070" width="9.42578125" style="2" customWidth="1"/>
    <col min="2071" max="2072" width="14" style="2" customWidth="1"/>
    <col min="2073" max="2304" width="9.140625" style="2"/>
    <col min="2305" max="2305" width="37.7109375" style="2" customWidth="1"/>
    <col min="2306" max="2306" width="13.5703125" style="2" customWidth="1"/>
    <col min="2307" max="2308" width="0" style="2" hidden="1" customWidth="1"/>
    <col min="2309" max="2309" width="6.42578125" style="2" customWidth="1"/>
    <col min="2310" max="2310" width="11.7109375" style="2" customWidth="1"/>
    <col min="2311" max="2313" width="11.5703125" style="2" customWidth="1"/>
    <col min="2314" max="2314" width="11.42578125" style="2" customWidth="1"/>
    <col min="2315" max="2326" width="9.42578125" style="2" customWidth="1"/>
    <col min="2327" max="2328" width="14" style="2" customWidth="1"/>
    <col min="2329" max="2560" width="9.140625" style="2"/>
    <col min="2561" max="2561" width="37.7109375" style="2" customWidth="1"/>
    <col min="2562" max="2562" width="13.5703125" style="2" customWidth="1"/>
    <col min="2563" max="2564" width="0" style="2" hidden="1" customWidth="1"/>
    <col min="2565" max="2565" width="6.42578125" style="2" customWidth="1"/>
    <col min="2566" max="2566" width="11.7109375" style="2" customWidth="1"/>
    <col min="2567" max="2569" width="11.5703125" style="2" customWidth="1"/>
    <col min="2570" max="2570" width="11.42578125" style="2" customWidth="1"/>
    <col min="2571" max="2582" width="9.42578125" style="2" customWidth="1"/>
    <col min="2583" max="2584" width="14" style="2" customWidth="1"/>
    <col min="2585" max="2816" width="9.140625" style="2"/>
    <col min="2817" max="2817" width="37.7109375" style="2" customWidth="1"/>
    <col min="2818" max="2818" width="13.5703125" style="2" customWidth="1"/>
    <col min="2819" max="2820" width="0" style="2" hidden="1" customWidth="1"/>
    <col min="2821" max="2821" width="6.42578125" style="2" customWidth="1"/>
    <col min="2822" max="2822" width="11.7109375" style="2" customWidth="1"/>
    <col min="2823" max="2825" width="11.5703125" style="2" customWidth="1"/>
    <col min="2826" max="2826" width="11.42578125" style="2" customWidth="1"/>
    <col min="2827" max="2838" width="9.42578125" style="2" customWidth="1"/>
    <col min="2839" max="2840" width="14" style="2" customWidth="1"/>
    <col min="2841" max="3072" width="9.140625" style="2"/>
    <col min="3073" max="3073" width="37.7109375" style="2" customWidth="1"/>
    <col min="3074" max="3074" width="13.5703125" style="2" customWidth="1"/>
    <col min="3075" max="3076" width="0" style="2" hidden="1" customWidth="1"/>
    <col min="3077" max="3077" width="6.42578125" style="2" customWidth="1"/>
    <col min="3078" max="3078" width="11.7109375" style="2" customWidth="1"/>
    <col min="3079" max="3081" width="11.5703125" style="2" customWidth="1"/>
    <col min="3082" max="3082" width="11.42578125" style="2" customWidth="1"/>
    <col min="3083" max="3094" width="9.42578125" style="2" customWidth="1"/>
    <col min="3095" max="3096" width="14" style="2" customWidth="1"/>
    <col min="3097" max="3328" width="9.140625" style="2"/>
    <col min="3329" max="3329" width="37.7109375" style="2" customWidth="1"/>
    <col min="3330" max="3330" width="13.5703125" style="2" customWidth="1"/>
    <col min="3331" max="3332" width="0" style="2" hidden="1" customWidth="1"/>
    <col min="3333" max="3333" width="6.42578125" style="2" customWidth="1"/>
    <col min="3334" max="3334" width="11.7109375" style="2" customWidth="1"/>
    <col min="3335" max="3337" width="11.5703125" style="2" customWidth="1"/>
    <col min="3338" max="3338" width="11.42578125" style="2" customWidth="1"/>
    <col min="3339" max="3350" width="9.42578125" style="2" customWidth="1"/>
    <col min="3351" max="3352" width="14" style="2" customWidth="1"/>
    <col min="3353" max="3584" width="9.140625" style="2"/>
    <col min="3585" max="3585" width="37.7109375" style="2" customWidth="1"/>
    <col min="3586" max="3586" width="13.5703125" style="2" customWidth="1"/>
    <col min="3587" max="3588" width="0" style="2" hidden="1" customWidth="1"/>
    <col min="3589" max="3589" width="6.42578125" style="2" customWidth="1"/>
    <col min="3590" max="3590" width="11.7109375" style="2" customWidth="1"/>
    <col min="3591" max="3593" width="11.5703125" style="2" customWidth="1"/>
    <col min="3594" max="3594" width="11.42578125" style="2" customWidth="1"/>
    <col min="3595" max="3606" width="9.42578125" style="2" customWidth="1"/>
    <col min="3607" max="3608" width="14" style="2" customWidth="1"/>
    <col min="3609" max="3840" width="9.140625" style="2"/>
    <col min="3841" max="3841" width="37.7109375" style="2" customWidth="1"/>
    <col min="3842" max="3842" width="13.5703125" style="2" customWidth="1"/>
    <col min="3843" max="3844" width="0" style="2" hidden="1" customWidth="1"/>
    <col min="3845" max="3845" width="6.42578125" style="2" customWidth="1"/>
    <col min="3846" max="3846" width="11.7109375" style="2" customWidth="1"/>
    <col min="3847" max="3849" width="11.5703125" style="2" customWidth="1"/>
    <col min="3850" max="3850" width="11.42578125" style="2" customWidth="1"/>
    <col min="3851" max="3862" width="9.42578125" style="2" customWidth="1"/>
    <col min="3863" max="3864" width="14" style="2" customWidth="1"/>
    <col min="3865" max="4096" width="9.140625" style="2"/>
    <col min="4097" max="4097" width="37.7109375" style="2" customWidth="1"/>
    <col min="4098" max="4098" width="13.5703125" style="2" customWidth="1"/>
    <col min="4099" max="4100" width="0" style="2" hidden="1" customWidth="1"/>
    <col min="4101" max="4101" width="6.42578125" style="2" customWidth="1"/>
    <col min="4102" max="4102" width="11.7109375" style="2" customWidth="1"/>
    <col min="4103" max="4105" width="11.5703125" style="2" customWidth="1"/>
    <col min="4106" max="4106" width="11.42578125" style="2" customWidth="1"/>
    <col min="4107" max="4118" width="9.42578125" style="2" customWidth="1"/>
    <col min="4119" max="4120" width="14" style="2" customWidth="1"/>
    <col min="4121" max="4352" width="9.140625" style="2"/>
    <col min="4353" max="4353" width="37.7109375" style="2" customWidth="1"/>
    <col min="4354" max="4354" width="13.5703125" style="2" customWidth="1"/>
    <col min="4355" max="4356" width="0" style="2" hidden="1" customWidth="1"/>
    <col min="4357" max="4357" width="6.42578125" style="2" customWidth="1"/>
    <col min="4358" max="4358" width="11.7109375" style="2" customWidth="1"/>
    <col min="4359" max="4361" width="11.5703125" style="2" customWidth="1"/>
    <col min="4362" max="4362" width="11.42578125" style="2" customWidth="1"/>
    <col min="4363" max="4374" width="9.42578125" style="2" customWidth="1"/>
    <col min="4375" max="4376" width="14" style="2" customWidth="1"/>
    <col min="4377" max="4608" width="9.140625" style="2"/>
    <col min="4609" max="4609" width="37.7109375" style="2" customWidth="1"/>
    <col min="4610" max="4610" width="13.5703125" style="2" customWidth="1"/>
    <col min="4611" max="4612" width="0" style="2" hidden="1" customWidth="1"/>
    <col min="4613" max="4613" width="6.42578125" style="2" customWidth="1"/>
    <col min="4614" max="4614" width="11.7109375" style="2" customWidth="1"/>
    <col min="4615" max="4617" width="11.5703125" style="2" customWidth="1"/>
    <col min="4618" max="4618" width="11.42578125" style="2" customWidth="1"/>
    <col min="4619" max="4630" width="9.42578125" style="2" customWidth="1"/>
    <col min="4631" max="4632" width="14" style="2" customWidth="1"/>
    <col min="4633" max="4864" width="9.140625" style="2"/>
    <col min="4865" max="4865" width="37.7109375" style="2" customWidth="1"/>
    <col min="4866" max="4866" width="13.5703125" style="2" customWidth="1"/>
    <col min="4867" max="4868" width="0" style="2" hidden="1" customWidth="1"/>
    <col min="4869" max="4869" width="6.42578125" style="2" customWidth="1"/>
    <col min="4870" max="4870" width="11.7109375" style="2" customWidth="1"/>
    <col min="4871" max="4873" width="11.5703125" style="2" customWidth="1"/>
    <col min="4874" max="4874" width="11.42578125" style="2" customWidth="1"/>
    <col min="4875" max="4886" width="9.42578125" style="2" customWidth="1"/>
    <col min="4887" max="4888" width="14" style="2" customWidth="1"/>
    <col min="4889" max="5120" width="9.140625" style="2"/>
    <col min="5121" max="5121" width="37.7109375" style="2" customWidth="1"/>
    <col min="5122" max="5122" width="13.5703125" style="2" customWidth="1"/>
    <col min="5123" max="5124" width="0" style="2" hidden="1" customWidth="1"/>
    <col min="5125" max="5125" width="6.42578125" style="2" customWidth="1"/>
    <col min="5126" max="5126" width="11.7109375" style="2" customWidth="1"/>
    <col min="5127" max="5129" width="11.5703125" style="2" customWidth="1"/>
    <col min="5130" max="5130" width="11.42578125" style="2" customWidth="1"/>
    <col min="5131" max="5142" width="9.42578125" style="2" customWidth="1"/>
    <col min="5143" max="5144" width="14" style="2" customWidth="1"/>
    <col min="5145" max="5376" width="9.140625" style="2"/>
    <col min="5377" max="5377" width="37.7109375" style="2" customWidth="1"/>
    <col min="5378" max="5378" width="13.5703125" style="2" customWidth="1"/>
    <col min="5379" max="5380" width="0" style="2" hidden="1" customWidth="1"/>
    <col min="5381" max="5381" width="6.42578125" style="2" customWidth="1"/>
    <col min="5382" max="5382" width="11.7109375" style="2" customWidth="1"/>
    <col min="5383" max="5385" width="11.5703125" style="2" customWidth="1"/>
    <col min="5386" max="5386" width="11.42578125" style="2" customWidth="1"/>
    <col min="5387" max="5398" width="9.42578125" style="2" customWidth="1"/>
    <col min="5399" max="5400" width="14" style="2" customWidth="1"/>
    <col min="5401" max="5632" width="9.140625" style="2"/>
    <col min="5633" max="5633" width="37.7109375" style="2" customWidth="1"/>
    <col min="5634" max="5634" width="13.5703125" style="2" customWidth="1"/>
    <col min="5635" max="5636" width="0" style="2" hidden="1" customWidth="1"/>
    <col min="5637" max="5637" width="6.42578125" style="2" customWidth="1"/>
    <col min="5638" max="5638" width="11.7109375" style="2" customWidth="1"/>
    <col min="5639" max="5641" width="11.5703125" style="2" customWidth="1"/>
    <col min="5642" max="5642" width="11.42578125" style="2" customWidth="1"/>
    <col min="5643" max="5654" width="9.42578125" style="2" customWidth="1"/>
    <col min="5655" max="5656" width="14" style="2" customWidth="1"/>
    <col min="5657" max="5888" width="9.140625" style="2"/>
    <col min="5889" max="5889" width="37.7109375" style="2" customWidth="1"/>
    <col min="5890" max="5890" width="13.5703125" style="2" customWidth="1"/>
    <col min="5891" max="5892" width="0" style="2" hidden="1" customWidth="1"/>
    <col min="5893" max="5893" width="6.42578125" style="2" customWidth="1"/>
    <col min="5894" max="5894" width="11.7109375" style="2" customWidth="1"/>
    <col min="5895" max="5897" width="11.5703125" style="2" customWidth="1"/>
    <col min="5898" max="5898" width="11.42578125" style="2" customWidth="1"/>
    <col min="5899" max="5910" width="9.42578125" style="2" customWidth="1"/>
    <col min="5911" max="5912" width="14" style="2" customWidth="1"/>
    <col min="5913" max="6144" width="9.140625" style="2"/>
    <col min="6145" max="6145" width="37.7109375" style="2" customWidth="1"/>
    <col min="6146" max="6146" width="13.5703125" style="2" customWidth="1"/>
    <col min="6147" max="6148" width="0" style="2" hidden="1" customWidth="1"/>
    <col min="6149" max="6149" width="6.42578125" style="2" customWidth="1"/>
    <col min="6150" max="6150" width="11.7109375" style="2" customWidth="1"/>
    <col min="6151" max="6153" width="11.5703125" style="2" customWidth="1"/>
    <col min="6154" max="6154" width="11.42578125" style="2" customWidth="1"/>
    <col min="6155" max="6166" width="9.42578125" style="2" customWidth="1"/>
    <col min="6167" max="6168" width="14" style="2" customWidth="1"/>
    <col min="6169" max="6400" width="9.140625" style="2"/>
    <col min="6401" max="6401" width="37.7109375" style="2" customWidth="1"/>
    <col min="6402" max="6402" width="13.5703125" style="2" customWidth="1"/>
    <col min="6403" max="6404" width="0" style="2" hidden="1" customWidth="1"/>
    <col min="6405" max="6405" width="6.42578125" style="2" customWidth="1"/>
    <col min="6406" max="6406" width="11.7109375" style="2" customWidth="1"/>
    <col min="6407" max="6409" width="11.5703125" style="2" customWidth="1"/>
    <col min="6410" max="6410" width="11.42578125" style="2" customWidth="1"/>
    <col min="6411" max="6422" width="9.42578125" style="2" customWidth="1"/>
    <col min="6423" max="6424" width="14" style="2" customWidth="1"/>
    <col min="6425" max="6656" width="9.140625" style="2"/>
    <col min="6657" max="6657" width="37.7109375" style="2" customWidth="1"/>
    <col min="6658" max="6658" width="13.5703125" style="2" customWidth="1"/>
    <col min="6659" max="6660" width="0" style="2" hidden="1" customWidth="1"/>
    <col min="6661" max="6661" width="6.42578125" style="2" customWidth="1"/>
    <col min="6662" max="6662" width="11.7109375" style="2" customWidth="1"/>
    <col min="6663" max="6665" width="11.5703125" style="2" customWidth="1"/>
    <col min="6666" max="6666" width="11.42578125" style="2" customWidth="1"/>
    <col min="6667" max="6678" width="9.42578125" style="2" customWidth="1"/>
    <col min="6679" max="6680" width="14" style="2" customWidth="1"/>
    <col min="6681" max="6912" width="9.140625" style="2"/>
    <col min="6913" max="6913" width="37.7109375" style="2" customWidth="1"/>
    <col min="6914" max="6914" width="13.5703125" style="2" customWidth="1"/>
    <col min="6915" max="6916" width="0" style="2" hidden="1" customWidth="1"/>
    <col min="6917" max="6917" width="6.42578125" style="2" customWidth="1"/>
    <col min="6918" max="6918" width="11.7109375" style="2" customWidth="1"/>
    <col min="6919" max="6921" width="11.5703125" style="2" customWidth="1"/>
    <col min="6922" max="6922" width="11.42578125" style="2" customWidth="1"/>
    <col min="6923" max="6934" width="9.42578125" style="2" customWidth="1"/>
    <col min="6935" max="6936" width="14" style="2" customWidth="1"/>
    <col min="6937" max="7168" width="9.140625" style="2"/>
    <col min="7169" max="7169" width="37.7109375" style="2" customWidth="1"/>
    <col min="7170" max="7170" width="13.5703125" style="2" customWidth="1"/>
    <col min="7171" max="7172" width="0" style="2" hidden="1" customWidth="1"/>
    <col min="7173" max="7173" width="6.42578125" style="2" customWidth="1"/>
    <col min="7174" max="7174" width="11.7109375" style="2" customWidth="1"/>
    <col min="7175" max="7177" width="11.5703125" style="2" customWidth="1"/>
    <col min="7178" max="7178" width="11.42578125" style="2" customWidth="1"/>
    <col min="7179" max="7190" width="9.42578125" style="2" customWidth="1"/>
    <col min="7191" max="7192" width="14" style="2" customWidth="1"/>
    <col min="7193" max="7424" width="9.140625" style="2"/>
    <col min="7425" max="7425" width="37.7109375" style="2" customWidth="1"/>
    <col min="7426" max="7426" width="13.5703125" style="2" customWidth="1"/>
    <col min="7427" max="7428" width="0" style="2" hidden="1" customWidth="1"/>
    <col min="7429" max="7429" width="6.42578125" style="2" customWidth="1"/>
    <col min="7430" max="7430" width="11.7109375" style="2" customWidth="1"/>
    <col min="7431" max="7433" width="11.5703125" style="2" customWidth="1"/>
    <col min="7434" max="7434" width="11.42578125" style="2" customWidth="1"/>
    <col min="7435" max="7446" width="9.42578125" style="2" customWidth="1"/>
    <col min="7447" max="7448" width="14" style="2" customWidth="1"/>
    <col min="7449" max="7680" width="9.140625" style="2"/>
    <col min="7681" max="7681" width="37.7109375" style="2" customWidth="1"/>
    <col min="7682" max="7682" width="13.5703125" style="2" customWidth="1"/>
    <col min="7683" max="7684" width="0" style="2" hidden="1" customWidth="1"/>
    <col min="7685" max="7685" width="6.42578125" style="2" customWidth="1"/>
    <col min="7686" max="7686" width="11.7109375" style="2" customWidth="1"/>
    <col min="7687" max="7689" width="11.5703125" style="2" customWidth="1"/>
    <col min="7690" max="7690" width="11.42578125" style="2" customWidth="1"/>
    <col min="7691" max="7702" width="9.42578125" style="2" customWidth="1"/>
    <col min="7703" max="7704" width="14" style="2" customWidth="1"/>
    <col min="7705" max="7936" width="9.140625" style="2"/>
    <col min="7937" max="7937" width="37.7109375" style="2" customWidth="1"/>
    <col min="7938" max="7938" width="13.5703125" style="2" customWidth="1"/>
    <col min="7939" max="7940" width="0" style="2" hidden="1" customWidth="1"/>
    <col min="7941" max="7941" width="6.42578125" style="2" customWidth="1"/>
    <col min="7942" max="7942" width="11.7109375" style="2" customWidth="1"/>
    <col min="7943" max="7945" width="11.5703125" style="2" customWidth="1"/>
    <col min="7946" max="7946" width="11.42578125" style="2" customWidth="1"/>
    <col min="7947" max="7958" width="9.42578125" style="2" customWidth="1"/>
    <col min="7959" max="7960" width="14" style="2" customWidth="1"/>
    <col min="7961" max="8192" width="9.140625" style="2"/>
    <col min="8193" max="8193" width="37.7109375" style="2" customWidth="1"/>
    <col min="8194" max="8194" width="13.5703125" style="2" customWidth="1"/>
    <col min="8195" max="8196" width="0" style="2" hidden="1" customWidth="1"/>
    <col min="8197" max="8197" width="6.42578125" style="2" customWidth="1"/>
    <col min="8198" max="8198" width="11.7109375" style="2" customWidth="1"/>
    <col min="8199" max="8201" width="11.5703125" style="2" customWidth="1"/>
    <col min="8202" max="8202" width="11.42578125" style="2" customWidth="1"/>
    <col min="8203" max="8214" width="9.42578125" style="2" customWidth="1"/>
    <col min="8215" max="8216" width="14" style="2" customWidth="1"/>
    <col min="8217" max="8448" width="9.140625" style="2"/>
    <col min="8449" max="8449" width="37.7109375" style="2" customWidth="1"/>
    <col min="8450" max="8450" width="13.5703125" style="2" customWidth="1"/>
    <col min="8451" max="8452" width="0" style="2" hidden="1" customWidth="1"/>
    <col min="8453" max="8453" width="6.42578125" style="2" customWidth="1"/>
    <col min="8454" max="8454" width="11.7109375" style="2" customWidth="1"/>
    <col min="8455" max="8457" width="11.5703125" style="2" customWidth="1"/>
    <col min="8458" max="8458" width="11.42578125" style="2" customWidth="1"/>
    <col min="8459" max="8470" width="9.42578125" style="2" customWidth="1"/>
    <col min="8471" max="8472" width="14" style="2" customWidth="1"/>
    <col min="8473" max="8704" width="9.140625" style="2"/>
    <col min="8705" max="8705" width="37.7109375" style="2" customWidth="1"/>
    <col min="8706" max="8706" width="13.5703125" style="2" customWidth="1"/>
    <col min="8707" max="8708" width="0" style="2" hidden="1" customWidth="1"/>
    <col min="8709" max="8709" width="6.42578125" style="2" customWidth="1"/>
    <col min="8710" max="8710" width="11.7109375" style="2" customWidth="1"/>
    <col min="8711" max="8713" width="11.5703125" style="2" customWidth="1"/>
    <col min="8714" max="8714" width="11.42578125" style="2" customWidth="1"/>
    <col min="8715" max="8726" width="9.42578125" style="2" customWidth="1"/>
    <col min="8727" max="8728" width="14" style="2" customWidth="1"/>
    <col min="8729" max="8960" width="9.140625" style="2"/>
    <col min="8961" max="8961" width="37.7109375" style="2" customWidth="1"/>
    <col min="8962" max="8962" width="13.5703125" style="2" customWidth="1"/>
    <col min="8963" max="8964" width="0" style="2" hidden="1" customWidth="1"/>
    <col min="8965" max="8965" width="6.42578125" style="2" customWidth="1"/>
    <col min="8966" max="8966" width="11.7109375" style="2" customWidth="1"/>
    <col min="8967" max="8969" width="11.5703125" style="2" customWidth="1"/>
    <col min="8970" max="8970" width="11.42578125" style="2" customWidth="1"/>
    <col min="8971" max="8982" width="9.42578125" style="2" customWidth="1"/>
    <col min="8983" max="8984" width="14" style="2" customWidth="1"/>
    <col min="8985" max="9216" width="9.140625" style="2"/>
    <col min="9217" max="9217" width="37.7109375" style="2" customWidth="1"/>
    <col min="9218" max="9218" width="13.5703125" style="2" customWidth="1"/>
    <col min="9219" max="9220" width="0" style="2" hidden="1" customWidth="1"/>
    <col min="9221" max="9221" width="6.42578125" style="2" customWidth="1"/>
    <col min="9222" max="9222" width="11.7109375" style="2" customWidth="1"/>
    <col min="9223" max="9225" width="11.5703125" style="2" customWidth="1"/>
    <col min="9226" max="9226" width="11.42578125" style="2" customWidth="1"/>
    <col min="9227" max="9238" width="9.42578125" style="2" customWidth="1"/>
    <col min="9239" max="9240" width="14" style="2" customWidth="1"/>
    <col min="9241" max="9472" width="9.140625" style="2"/>
    <col min="9473" max="9473" width="37.7109375" style="2" customWidth="1"/>
    <col min="9474" max="9474" width="13.5703125" style="2" customWidth="1"/>
    <col min="9475" max="9476" width="0" style="2" hidden="1" customWidth="1"/>
    <col min="9477" max="9477" width="6.42578125" style="2" customWidth="1"/>
    <col min="9478" max="9478" width="11.7109375" style="2" customWidth="1"/>
    <col min="9479" max="9481" width="11.5703125" style="2" customWidth="1"/>
    <col min="9482" max="9482" width="11.42578125" style="2" customWidth="1"/>
    <col min="9483" max="9494" width="9.42578125" style="2" customWidth="1"/>
    <col min="9495" max="9496" width="14" style="2" customWidth="1"/>
    <col min="9497" max="9728" width="9.140625" style="2"/>
    <col min="9729" max="9729" width="37.7109375" style="2" customWidth="1"/>
    <col min="9730" max="9730" width="13.5703125" style="2" customWidth="1"/>
    <col min="9731" max="9732" width="0" style="2" hidden="1" customWidth="1"/>
    <col min="9733" max="9733" width="6.42578125" style="2" customWidth="1"/>
    <col min="9734" max="9734" width="11.7109375" style="2" customWidth="1"/>
    <col min="9735" max="9737" width="11.5703125" style="2" customWidth="1"/>
    <col min="9738" max="9738" width="11.42578125" style="2" customWidth="1"/>
    <col min="9739" max="9750" width="9.42578125" style="2" customWidth="1"/>
    <col min="9751" max="9752" width="14" style="2" customWidth="1"/>
    <col min="9753" max="9984" width="9.140625" style="2"/>
    <col min="9985" max="9985" width="37.7109375" style="2" customWidth="1"/>
    <col min="9986" max="9986" width="13.5703125" style="2" customWidth="1"/>
    <col min="9987" max="9988" width="0" style="2" hidden="1" customWidth="1"/>
    <col min="9989" max="9989" width="6.42578125" style="2" customWidth="1"/>
    <col min="9990" max="9990" width="11.7109375" style="2" customWidth="1"/>
    <col min="9991" max="9993" width="11.5703125" style="2" customWidth="1"/>
    <col min="9994" max="9994" width="11.42578125" style="2" customWidth="1"/>
    <col min="9995" max="10006" width="9.42578125" style="2" customWidth="1"/>
    <col min="10007" max="10008" width="14" style="2" customWidth="1"/>
    <col min="10009" max="10240" width="9.140625" style="2"/>
    <col min="10241" max="10241" width="37.7109375" style="2" customWidth="1"/>
    <col min="10242" max="10242" width="13.5703125" style="2" customWidth="1"/>
    <col min="10243" max="10244" width="0" style="2" hidden="1" customWidth="1"/>
    <col min="10245" max="10245" width="6.42578125" style="2" customWidth="1"/>
    <col min="10246" max="10246" width="11.7109375" style="2" customWidth="1"/>
    <col min="10247" max="10249" width="11.5703125" style="2" customWidth="1"/>
    <col min="10250" max="10250" width="11.42578125" style="2" customWidth="1"/>
    <col min="10251" max="10262" width="9.42578125" style="2" customWidth="1"/>
    <col min="10263" max="10264" width="14" style="2" customWidth="1"/>
    <col min="10265" max="10496" width="9.140625" style="2"/>
    <col min="10497" max="10497" width="37.7109375" style="2" customWidth="1"/>
    <col min="10498" max="10498" width="13.5703125" style="2" customWidth="1"/>
    <col min="10499" max="10500" width="0" style="2" hidden="1" customWidth="1"/>
    <col min="10501" max="10501" width="6.42578125" style="2" customWidth="1"/>
    <col min="10502" max="10502" width="11.7109375" style="2" customWidth="1"/>
    <col min="10503" max="10505" width="11.5703125" style="2" customWidth="1"/>
    <col min="10506" max="10506" width="11.42578125" style="2" customWidth="1"/>
    <col min="10507" max="10518" width="9.42578125" style="2" customWidth="1"/>
    <col min="10519" max="10520" width="14" style="2" customWidth="1"/>
    <col min="10521" max="10752" width="9.140625" style="2"/>
    <col min="10753" max="10753" width="37.7109375" style="2" customWidth="1"/>
    <col min="10754" max="10754" width="13.5703125" style="2" customWidth="1"/>
    <col min="10755" max="10756" width="0" style="2" hidden="1" customWidth="1"/>
    <col min="10757" max="10757" width="6.42578125" style="2" customWidth="1"/>
    <col min="10758" max="10758" width="11.7109375" style="2" customWidth="1"/>
    <col min="10759" max="10761" width="11.5703125" style="2" customWidth="1"/>
    <col min="10762" max="10762" width="11.42578125" style="2" customWidth="1"/>
    <col min="10763" max="10774" width="9.42578125" style="2" customWidth="1"/>
    <col min="10775" max="10776" width="14" style="2" customWidth="1"/>
    <col min="10777" max="11008" width="9.140625" style="2"/>
    <col min="11009" max="11009" width="37.7109375" style="2" customWidth="1"/>
    <col min="11010" max="11010" width="13.5703125" style="2" customWidth="1"/>
    <col min="11011" max="11012" width="0" style="2" hidden="1" customWidth="1"/>
    <col min="11013" max="11013" width="6.42578125" style="2" customWidth="1"/>
    <col min="11014" max="11014" width="11.7109375" style="2" customWidth="1"/>
    <col min="11015" max="11017" width="11.5703125" style="2" customWidth="1"/>
    <col min="11018" max="11018" width="11.42578125" style="2" customWidth="1"/>
    <col min="11019" max="11030" width="9.42578125" style="2" customWidth="1"/>
    <col min="11031" max="11032" width="14" style="2" customWidth="1"/>
    <col min="11033" max="11264" width="9.140625" style="2"/>
    <col min="11265" max="11265" width="37.7109375" style="2" customWidth="1"/>
    <col min="11266" max="11266" width="13.5703125" style="2" customWidth="1"/>
    <col min="11267" max="11268" width="0" style="2" hidden="1" customWidth="1"/>
    <col min="11269" max="11269" width="6.42578125" style="2" customWidth="1"/>
    <col min="11270" max="11270" width="11.7109375" style="2" customWidth="1"/>
    <col min="11271" max="11273" width="11.5703125" style="2" customWidth="1"/>
    <col min="11274" max="11274" width="11.42578125" style="2" customWidth="1"/>
    <col min="11275" max="11286" width="9.42578125" style="2" customWidth="1"/>
    <col min="11287" max="11288" width="14" style="2" customWidth="1"/>
    <col min="11289" max="11520" width="9.140625" style="2"/>
    <col min="11521" max="11521" width="37.7109375" style="2" customWidth="1"/>
    <col min="11522" max="11522" width="13.5703125" style="2" customWidth="1"/>
    <col min="11523" max="11524" width="0" style="2" hidden="1" customWidth="1"/>
    <col min="11525" max="11525" width="6.42578125" style="2" customWidth="1"/>
    <col min="11526" max="11526" width="11.7109375" style="2" customWidth="1"/>
    <col min="11527" max="11529" width="11.5703125" style="2" customWidth="1"/>
    <col min="11530" max="11530" width="11.42578125" style="2" customWidth="1"/>
    <col min="11531" max="11542" width="9.42578125" style="2" customWidth="1"/>
    <col min="11543" max="11544" width="14" style="2" customWidth="1"/>
    <col min="11545" max="11776" width="9.140625" style="2"/>
    <col min="11777" max="11777" width="37.7109375" style="2" customWidth="1"/>
    <col min="11778" max="11778" width="13.5703125" style="2" customWidth="1"/>
    <col min="11779" max="11780" width="0" style="2" hidden="1" customWidth="1"/>
    <col min="11781" max="11781" width="6.42578125" style="2" customWidth="1"/>
    <col min="11782" max="11782" width="11.7109375" style="2" customWidth="1"/>
    <col min="11783" max="11785" width="11.5703125" style="2" customWidth="1"/>
    <col min="11786" max="11786" width="11.42578125" style="2" customWidth="1"/>
    <col min="11787" max="11798" width="9.42578125" style="2" customWidth="1"/>
    <col min="11799" max="11800" width="14" style="2" customWidth="1"/>
    <col min="11801" max="12032" width="9.140625" style="2"/>
    <col min="12033" max="12033" width="37.7109375" style="2" customWidth="1"/>
    <col min="12034" max="12034" width="13.5703125" style="2" customWidth="1"/>
    <col min="12035" max="12036" width="0" style="2" hidden="1" customWidth="1"/>
    <col min="12037" max="12037" width="6.42578125" style="2" customWidth="1"/>
    <col min="12038" max="12038" width="11.7109375" style="2" customWidth="1"/>
    <col min="12039" max="12041" width="11.5703125" style="2" customWidth="1"/>
    <col min="12042" max="12042" width="11.42578125" style="2" customWidth="1"/>
    <col min="12043" max="12054" width="9.42578125" style="2" customWidth="1"/>
    <col min="12055" max="12056" width="14" style="2" customWidth="1"/>
    <col min="12057" max="12288" width="9.140625" style="2"/>
    <col min="12289" max="12289" width="37.7109375" style="2" customWidth="1"/>
    <col min="12290" max="12290" width="13.5703125" style="2" customWidth="1"/>
    <col min="12291" max="12292" width="0" style="2" hidden="1" customWidth="1"/>
    <col min="12293" max="12293" width="6.42578125" style="2" customWidth="1"/>
    <col min="12294" max="12294" width="11.7109375" style="2" customWidth="1"/>
    <col min="12295" max="12297" width="11.5703125" style="2" customWidth="1"/>
    <col min="12298" max="12298" width="11.42578125" style="2" customWidth="1"/>
    <col min="12299" max="12310" width="9.42578125" style="2" customWidth="1"/>
    <col min="12311" max="12312" width="14" style="2" customWidth="1"/>
    <col min="12313" max="12544" width="9.140625" style="2"/>
    <col min="12545" max="12545" width="37.7109375" style="2" customWidth="1"/>
    <col min="12546" max="12546" width="13.5703125" style="2" customWidth="1"/>
    <col min="12547" max="12548" width="0" style="2" hidden="1" customWidth="1"/>
    <col min="12549" max="12549" width="6.42578125" style="2" customWidth="1"/>
    <col min="12550" max="12550" width="11.7109375" style="2" customWidth="1"/>
    <col min="12551" max="12553" width="11.5703125" style="2" customWidth="1"/>
    <col min="12554" max="12554" width="11.42578125" style="2" customWidth="1"/>
    <col min="12555" max="12566" width="9.42578125" style="2" customWidth="1"/>
    <col min="12567" max="12568" width="14" style="2" customWidth="1"/>
    <col min="12569" max="12800" width="9.140625" style="2"/>
    <col min="12801" max="12801" width="37.7109375" style="2" customWidth="1"/>
    <col min="12802" max="12802" width="13.5703125" style="2" customWidth="1"/>
    <col min="12803" max="12804" width="0" style="2" hidden="1" customWidth="1"/>
    <col min="12805" max="12805" width="6.42578125" style="2" customWidth="1"/>
    <col min="12806" max="12806" width="11.7109375" style="2" customWidth="1"/>
    <col min="12807" max="12809" width="11.5703125" style="2" customWidth="1"/>
    <col min="12810" max="12810" width="11.42578125" style="2" customWidth="1"/>
    <col min="12811" max="12822" width="9.42578125" style="2" customWidth="1"/>
    <col min="12823" max="12824" width="14" style="2" customWidth="1"/>
    <col min="12825" max="13056" width="9.140625" style="2"/>
    <col min="13057" max="13057" width="37.7109375" style="2" customWidth="1"/>
    <col min="13058" max="13058" width="13.5703125" style="2" customWidth="1"/>
    <col min="13059" max="13060" width="0" style="2" hidden="1" customWidth="1"/>
    <col min="13061" max="13061" width="6.42578125" style="2" customWidth="1"/>
    <col min="13062" max="13062" width="11.7109375" style="2" customWidth="1"/>
    <col min="13063" max="13065" width="11.5703125" style="2" customWidth="1"/>
    <col min="13066" max="13066" width="11.42578125" style="2" customWidth="1"/>
    <col min="13067" max="13078" width="9.42578125" style="2" customWidth="1"/>
    <col min="13079" max="13080" width="14" style="2" customWidth="1"/>
    <col min="13081" max="13312" width="9.140625" style="2"/>
    <col min="13313" max="13313" width="37.7109375" style="2" customWidth="1"/>
    <col min="13314" max="13314" width="13.5703125" style="2" customWidth="1"/>
    <col min="13315" max="13316" width="0" style="2" hidden="1" customWidth="1"/>
    <col min="13317" max="13317" width="6.42578125" style="2" customWidth="1"/>
    <col min="13318" max="13318" width="11.7109375" style="2" customWidth="1"/>
    <col min="13319" max="13321" width="11.5703125" style="2" customWidth="1"/>
    <col min="13322" max="13322" width="11.42578125" style="2" customWidth="1"/>
    <col min="13323" max="13334" width="9.42578125" style="2" customWidth="1"/>
    <col min="13335" max="13336" width="14" style="2" customWidth="1"/>
    <col min="13337" max="13568" width="9.140625" style="2"/>
    <col min="13569" max="13569" width="37.7109375" style="2" customWidth="1"/>
    <col min="13570" max="13570" width="13.5703125" style="2" customWidth="1"/>
    <col min="13571" max="13572" width="0" style="2" hidden="1" customWidth="1"/>
    <col min="13573" max="13573" width="6.42578125" style="2" customWidth="1"/>
    <col min="13574" max="13574" width="11.7109375" style="2" customWidth="1"/>
    <col min="13575" max="13577" width="11.5703125" style="2" customWidth="1"/>
    <col min="13578" max="13578" width="11.42578125" style="2" customWidth="1"/>
    <col min="13579" max="13590" width="9.42578125" style="2" customWidth="1"/>
    <col min="13591" max="13592" width="14" style="2" customWidth="1"/>
    <col min="13593" max="13824" width="9.140625" style="2"/>
    <col min="13825" max="13825" width="37.7109375" style="2" customWidth="1"/>
    <col min="13826" max="13826" width="13.5703125" style="2" customWidth="1"/>
    <col min="13827" max="13828" width="0" style="2" hidden="1" customWidth="1"/>
    <col min="13829" max="13829" width="6.42578125" style="2" customWidth="1"/>
    <col min="13830" max="13830" width="11.7109375" style="2" customWidth="1"/>
    <col min="13831" max="13833" width="11.5703125" style="2" customWidth="1"/>
    <col min="13834" max="13834" width="11.42578125" style="2" customWidth="1"/>
    <col min="13835" max="13846" width="9.42578125" style="2" customWidth="1"/>
    <col min="13847" max="13848" width="14" style="2" customWidth="1"/>
    <col min="13849" max="14080" width="9.140625" style="2"/>
    <col min="14081" max="14081" width="37.7109375" style="2" customWidth="1"/>
    <col min="14082" max="14082" width="13.5703125" style="2" customWidth="1"/>
    <col min="14083" max="14084" width="0" style="2" hidden="1" customWidth="1"/>
    <col min="14085" max="14085" width="6.42578125" style="2" customWidth="1"/>
    <col min="14086" max="14086" width="11.7109375" style="2" customWidth="1"/>
    <col min="14087" max="14089" width="11.5703125" style="2" customWidth="1"/>
    <col min="14090" max="14090" width="11.42578125" style="2" customWidth="1"/>
    <col min="14091" max="14102" width="9.42578125" style="2" customWidth="1"/>
    <col min="14103" max="14104" width="14" style="2" customWidth="1"/>
    <col min="14105" max="14336" width="9.140625" style="2"/>
    <col min="14337" max="14337" width="37.7109375" style="2" customWidth="1"/>
    <col min="14338" max="14338" width="13.5703125" style="2" customWidth="1"/>
    <col min="14339" max="14340" width="0" style="2" hidden="1" customWidth="1"/>
    <col min="14341" max="14341" width="6.42578125" style="2" customWidth="1"/>
    <col min="14342" max="14342" width="11.7109375" style="2" customWidth="1"/>
    <col min="14343" max="14345" width="11.5703125" style="2" customWidth="1"/>
    <col min="14346" max="14346" width="11.42578125" style="2" customWidth="1"/>
    <col min="14347" max="14358" width="9.42578125" style="2" customWidth="1"/>
    <col min="14359" max="14360" width="14" style="2" customWidth="1"/>
    <col min="14361" max="14592" width="9.140625" style="2"/>
    <col min="14593" max="14593" width="37.7109375" style="2" customWidth="1"/>
    <col min="14594" max="14594" width="13.5703125" style="2" customWidth="1"/>
    <col min="14595" max="14596" width="0" style="2" hidden="1" customWidth="1"/>
    <col min="14597" max="14597" width="6.42578125" style="2" customWidth="1"/>
    <col min="14598" max="14598" width="11.7109375" style="2" customWidth="1"/>
    <col min="14599" max="14601" width="11.5703125" style="2" customWidth="1"/>
    <col min="14602" max="14602" width="11.42578125" style="2" customWidth="1"/>
    <col min="14603" max="14614" width="9.42578125" style="2" customWidth="1"/>
    <col min="14615" max="14616" width="14" style="2" customWidth="1"/>
    <col min="14617" max="14848" width="9.140625" style="2"/>
    <col min="14849" max="14849" width="37.7109375" style="2" customWidth="1"/>
    <col min="14850" max="14850" width="13.5703125" style="2" customWidth="1"/>
    <col min="14851" max="14852" width="0" style="2" hidden="1" customWidth="1"/>
    <col min="14853" max="14853" width="6.42578125" style="2" customWidth="1"/>
    <col min="14854" max="14854" width="11.7109375" style="2" customWidth="1"/>
    <col min="14855" max="14857" width="11.5703125" style="2" customWidth="1"/>
    <col min="14858" max="14858" width="11.42578125" style="2" customWidth="1"/>
    <col min="14859" max="14870" width="9.42578125" style="2" customWidth="1"/>
    <col min="14871" max="14872" width="14" style="2" customWidth="1"/>
    <col min="14873" max="15104" width="9.140625" style="2"/>
    <col min="15105" max="15105" width="37.7109375" style="2" customWidth="1"/>
    <col min="15106" max="15106" width="13.5703125" style="2" customWidth="1"/>
    <col min="15107" max="15108" width="0" style="2" hidden="1" customWidth="1"/>
    <col min="15109" max="15109" width="6.42578125" style="2" customWidth="1"/>
    <col min="15110" max="15110" width="11.7109375" style="2" customWidth="1"/>
    <col min="15111" max="15113" width="11.5703125" style="2" customWidth="1"/>
    <col min="15114" max="15114" width="11.42578125" style="2" customWidth="1"/>
    <col min="15115" max="15126" width="9.42578125" style="2" customWidth="1"/>
    <col min="15127" max="15128" width="14" style="2" customWidth="1"/>
    <col min="15129" max="15360" width="9.140625" style="2"/>
    <col min="15361" max="15361" width="37.7109375" style="2" customWidth="1"/>
    <col min="15362" max="15362" width="13.5703125" style="2" customWidth="1"/>
    <col min="15363" max="15364" width="0" style="2" hidden="1" customWidth="1"/>
    <col min="15365" max="15365" width="6.42578125" style="2" customWidth="1"/>
    <col min="15366" max="15366" width="11.7109375" style="2" customWidth="1"/>
    <col min="15367" max="15369" width="11.5703125" style="2" customWidth="1"/>
    <col min="15370" max="15370" width="11.42578125" style="2" customWidth="1"/>
    <col min="15371" max="15382" width="9.42578125" style="2" customWidth="1"/>
    <col min="15383" max="15384" width="14" style="2" customWidth="1"/>
    <col min="15385" max="15616" width="9.140625" style="2"/>
    <col min="15617" max="15617" width="37.7109375" style="2" customWidth="1"/>
    <col min="15618" max="15618" width="13.5703125" style="2" customWidth="1"/>
    <col min="15619" max="15620" width="0" style="2" hidden="1" customWidth="1"/>
    <col min="15621" max="15621" width="6.42578125" style="2" customWidth="1"/>
    <col min="15622" max="15622" width="11.7109375" style="2" customWidth="1"/>
    <col min="15623" max="15625" width="11.5703125" style="2" customWidth="1"/>
    <col min="15626" max="15626" width="11.42578125" style="2" customWidth="1"/>
    <col min="15627" max="15638" width="9.42578125" style="2" customWidth="1"/>
    <col min="15639" max="15640" width="14" style="2" customWidth="1"/>
    <col min="15641" max="15872" width="9.140625" style="2"/>
    <col min="15873" max="15873" width="37.7109375" style="2" customWidth="1"/>
    <col min="15874" max="15874" width="13.5703125" style="2" customWidth="1"/>
    <col min="15875" max="15876" width="0" style="2" hidden="1" customWidth="1"/>
    <col min="15877" max="15877" width="6.42578125" style="2" customWidth="1"/>
    <col min="15878" max="15878" width="11.7109375" style="2" customWidth="1"/>
    <col min="15879" max="15881" width="11.5703125" style="2" customWidth="1"/>
    <col min="15882" max="15882" width="11.42578125" style="2" customWidth="1"/>
    <col min="15883" max="15894" width="9.42578125" style="2" customWidth="1"/>
    <col min="15895" max="15896" width="14" style="2" customWidth="1"/>
    <col min="15897" max="16128" width="9.140625" style="2"/>
    <col min="16129" max="16129" width="37.7109375" style="2" customWidth="1"/>
    <col min="16130" max="16130" width="13.5703125" style="2" customWidth="1"/>
    <col min="16131" max="16132" width="0" style="2" hidden="1" customWidth="1"/>
    <col min="16133" max="16133" width="6.42578125" style="2" customWidth="1"/>
    <col min="16134" max="16134" width="11.7109375" style="2" customWidth="1"/>
    <col min="16135" max="16137" width="11.5703125" style="2" customWidth="1"/>
    <col min="16138" max="16138" width="11.42578125" style="2" customWidth="1"/>
    <col min="16139" max="16150" width="9.42578125" style="2" customWidth="1"/>
    <col min="16151" max="16152" width="14" style="2" customWidth="1"/>
    <col min="16153" max="16384" width="9.140625" style="2"/>
  </cols>
  <sheetData>
    <row r="1" spans="1:24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4" ht="21.75" customHeight="1" thickBot="1">
      <c r="A2" s="3"/>
      <c r="B2" s="4"/>
      <c r="J2" s="6"/>
      <c r="R2" s="7" t="s">
        <v>1</v>
      </c>
      <c r="S2" s="7"/>
      <c r="T2" s="7"/>
      <c r="U2" s="7"/>
      <c r="V2" s="7"/>
      <c r="W2" s="7"/>
      <c r="X2" s="7"/>
    </row>
    <row r="3" spans="1:24" ht="16.5" thickBot="1">
      <c r="A3" s="8" t="s">
        <v>2</v>
      </c>
      <c r="B3" s="9" t="s">
        <v>3</v>
      </c>
      <c r="C3" s="10"/>
      <c r="D3" s="10"/>
      <c r="E3" s="11"/>
      <c r="F3" s="10"/>
      <c r="G3" s="12"/>
      <c r="H3" s="13"/>
      <c r="I3" s="13"/>
      <c r="J3" s="14"/>
    </row>
    <row r="4" spans="1:24" ht="23.25" customHeight="1" thickBot="1">
      <c r="A4" s="6" t="s">
        <v>4</v>
      </c>
      <c r="J4" s="6"/>
    </row>
    <row r="5" spans="1:24" ht="15.75">
      <c r="A5" s="15"/>
      <c r="B5" s="16"/>
      <c r="C5" s="16"/>
      <c r="D5" s="16"/>
      <c r="E5" s="17"/>
      <c r="F5" s="16"/>
      <c r="G5" s="18"/>
      <c r="H5" s="16"/>
      <c r="I5" s="16"/>
      <c r="J5" s="19" t="s">
        <v>5</v>
      </c>
      <c r="K5" s="20"/>
      <c r="L5" s="21"/>
      <c r="M5" s="21"/>
      <c r="N5" s="21"/>
      <c r="O5" s="21"/>
      <c r="P5" s="22" t="s">
        <v>6</v>
      </c>
      <c r="Q5" s="21"/>
      <c r="R5" s="21"/>
      <c r="S5" s="21"/>
      <c r="T5" s="21"/>
      <c r="U5" s="21"/>
      <c r="V5" s="21"/>
      <c r="W5" s="23" t="s">
        <v>7</v>
      </c>
      <c r="X5" s="24" t="s">
        <v>8</v>
      </c>
    </row>
    <row r="6" spans="1:24" ht="15.75" thickBot="1">
      <c r="A6" s="25" t="s">
        <v>9</v>
      </c>
      <c r="B6" s="26" t="s">
        <v>10</v>
      </c>
      <c r="C6" s="26" t="s">
        <v>11</v>
      </c>
      <c r="D6" s="26" t="s">
        <v>12</v>
      </c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7">
        <v>2015</v>
      </c>
      <c r="K6" s="28" t="s">
        <v>18</v>
      </c>
      <c r="L6" s="29" t="s">
        <v>19</v>
      </c>
      <c r="M6" s="29" t="s">
        <v>20</v>
      </c>
      <c r="N6" s="29" t="s">
        <v>21</v>
      </c>
      <c r="O6" s="29" t="s">
        <v>22</v>
      </c>
      <c r="P6" s="29" t="s">
        <v>23</v>
      </c>
      <c r="Q6" s="29" t="s">
        <v>24</v>
      </c>
      <c r="R6" s="29" t="s">
        <v>25</v>
      </c>
      <c r="S6" s="29" t="s">
        <v>26</v>
      </c>
      <c r="T6" s="29" t="s">
        <v>27</v>
      </c>
      <c r="U6" s="29" t="s">
        <v>28</v>
      </c>
      <c r="V6" s="28" t="s">
        <v>29</v>
      </c>
      <c r="W6" s="30" t="s">
        <v>30</v>
      </c>
      <c r="X6" s="31" t="s">
        <v>31</v>
      </c>
    </row>
    <row r="7" spans="1:24">
      <c r="A7" s="32" t="s">
        <v>32</v>
      </c>
      <c r="B7" s="33"/>
      <c r="C7" s="34">
        <v>104</v>
      </c>
      <c r="D7" s="34">
        <v>104</v>
      </c>
      <c r="E7" s="35"/>
      <c r="F7" s="36">
        <v>133</v>
      </c>
      <c r="G7" s="37">
        <v>139</v>
      </c>
      <c r="H7" s="38">
        <v>139</v>
      </c>
      <c r="I7" s="39">
        <v>158</v>
      </c>
      <c r="J7" s="40">
        <v>156</v>
      </c>
      <c r="K7" s="41">
        <v>154</v>
      </c>
      <c r="L7" s="42">
        <v>155</v>
      </c>
      <c r="M7" s="42">
        <v>154</v>
      </c>
      <c r="N7" s="42">
        <v>152</v>
      </c>
      <c r="O7" s="43">
        <v>154</v>
      </c>
      <c r="P7" s="43">
        <v>151</v>
      </c>
      <c r="Q7" s="43">
        <v>149</v>
      </c>
      <c r="R7" s="43">
        <v>147</v>
      </c>
      <c r="S7" s="43">
        <v>148</v>
      </c>
      <c r="T7" s="43">
        <v>146</v>
      </c>
      <c r="U7" s="43">
        <v>142</v>
      </c>
      <c r="V7" s="44">
        <v>145</v>
      </c>
      <c r="W7" s="45" t="s">
        <v>33</v>
      </c>
      <c r="X7" s="46" t="s">
        <v>33</v>
      </c>
    </row>
    <row r="8" spans="1:24" ht="15.75" thickBot="1">
      <c r="A8" s="47" t="s">
        <v>34</v>
      </c>
      <c r="B8" s="48"/>
      <c r="C8" s="49">
        <v>101</v>
      </c>
      <c r="D8" s="49">
        <v>104</v>
      </c>
      <c r="E8" s="50"/>
      <c r="F8" s="49">
        <v>129</v>
      </c>
      <c r="G8" s="51">
        <v>138</v>
      </c>
      <c r="H8" s="52">
        <v>138</v>
      </c>
      <c r="I8" s="51">
        <v>153.35</v>
      </c>
      <c r="J8" s="53">
        <v>151.68</v>
      </c>
      <c r="K8" s="54">
        <v>149.6</v>
      </c>
      <c r="L8" s="55">
        <v>150.35</v>
      </c>
      <c r="M8" s="56">
        <v>149.35</v>
      </c>
      <c r="N8" s="56">
        <v>147.6</v>
      </c>
      <c r="O8" s="55">
        <v>149.1</v>
      </c>
      <c r="P8" s="55">
        <v>146.6</v>
      </c>
      <c r="Q8" s="55">
        <v>145.1</v>
      </c>
      <c r="R8" s="55">
        <v>144.30000000000001</v>
      </c>
      <c r="S8" s="55">
        <v>144.63</v>
      </c>
      <c r="T8" s="55">
        <v>143.38499999999999</v>
      </c>
      <c r="U8" s="55">
        <v>139.255</v>
      </c>
      <c r="V8" s="54">
        <v>142.255</v>
      </c>
      <c r="W8" s="57">
        <f>SUM(K8:V8)/12</f>
        <v>145.96041666666667</v>
      </c>
      <c r="X8" s="58" t="s">
        <v>33</v>
      </c>
    </row>
    <row r="9" spans="1:24">
      <c r="A9" s="59" t="s">
        <v>35</v>
      </c>
      <c r="B9" s="60" t="s">
        <v>36</v>
      </c>
      <c r="C9" s="61">
        <v>37915</v>
      </c>
      <c r="D9" s="61">
        <v>39774</v>
      </c>
      <c r="E9" s="62" t="s">
        <v>37</v>
      </c>
      <c r="F9" s="63">
        <v>24376</v>
      </c>
      <c r="G9" s="64">
        <v>24327</v>
      </c>
      <c r="H9" s="65">
        <v>24978</v>
      </c>
      <c r="I9" s="66">
        <v>28151</v>
      </c>
      <c r="J9" s="67" t="s">
        <v>33</v>
      </c>
      <c r="K9" s="68">
        <v>27887</v>
      </c>
      <c r="L9" s="69">
        <v>28235</v>
      </c>
      <c r="M9" s="70">
        <v>28309</v>
      </c>
      <c r="N9" s="70">
        <v>28309</v>
      </c>
      <c r="O9" s="71">
        <v>28272</v>
      </c>
      <c r="P9" s="71">
        <v>28836</v>
      </c>
      <c r="Q9" s="72">
        <v>28836</v>
      </c>
      <c r="R9" s="72">
        <v>28884</v>
      </c>
      <c r="S9" s="72">
        <v>28909</v>
      </c>
      <c r="T9" s="72">
        <v>29321</v>
      </c>
      <c r="U9" s="72">
        <v>29356</v>
      </c>
      <c r="V9" s="73">
        <v>31474</v>
      </c>
      <c r="W9" s="74" t="s">
        <v>33</v>
      </c>
      <c r="X9" s="75" t="s">
        <v>33</v>
      </c>
    </row>
    <row r="10" spans="1:24">
      <c r="A10" s="76" t="s">
        <v>38</v>
      </c>
      <c r="B10" s="77" t="s">
        <v>39</v>
      </c>
      <c r="C10" s="78">
        <v>-16164</v>
      </c>
      <c r="D10" s="78">
        <v>-17825</v>
      </c>
      <c r="E10" s="62" t="s">
        <v>40</v>
      </c>
      <c r="F10" s="63">
        <v>-22365</v>
      </c>
      <c r="G10" s="64">
        <v>22791</v>
      </c>
      <c r="H10" s="79">
        <v>23076</v>
      </c>
      <c r="I10" s="64">
        <v>26173</v>
      </c>
      <c r="J10" s="80" t="s">
        <v>33</v>
      </c>
      <c r="K10" s="81">
        <v>25944</v>
      </c>
      <c r="L10" s="82">
        <v>25965</v>
      </c>
      <c r="M10" s="83">
        <v>26077</v>
      </c>
      <c r="N10" s="83">
        <v>26116</v>
      </c>
      <c r="O10" s="71">
        <v>26117</v>
      </c>
      <c r="P10" s="71">
        <v>26215</v>
      </c>
      <c r="Q10" s="72">
        <v>26258</v>
      </c>
      <c r="R10" s="72">
        <v>26349</v>
      </c>
      <c r="S10" s="72">
        <v>26416</v>
      </c>
      <c r="T10" s="72">
        <v>26538</v>
      </c>
      <c r="U10" s="72">
        <v>26617</v>
      </c>
      <c r="V10" s="73">
        <v>28779</v>
      </c>
      <c r="W10" s="74" t="s">
        <v>33</v>
      </c>
      <c r="X10" s="75" t="s">
        <v>33</v>
      </c>
    </row>
    <row r="11" spans="1:24">
      <c r="A11" s="76" t="s">
        <v>41</v>
      </c>
      <c r="B11" s="77" t="s">
        <v>42</v>
      </c>
      <c r="C11" s="78">
        <v>604</v>
      </c>
      <c r="D11" s="78">
        <v>619</v>
      </c>
      <c r="E11" s="62" t="s">
        <v>43</v>
      </c>
      <c r="F11" s="63">
        <v>754</v>
      </c>
      <c r="G11" s="64">
        <v>666</v>
      </c>
      <c r="H11" s="79">
        <v>526</v>
      </c>
      <c r="I11" s="64">
        <v>494</v>
      </c>
      <c r="J11" s="80" t="s">
        <v>33</v>
      </c>
      <c r="K11" s="84">
        <v>487</v>
      </c>
      <c r="L11" s="82">
        <v>476</v>
      </c>
      <c r="M11" s="83">
        <v>532</v>
      </c>
      <c r="N11" s="83">
        <v>579</v>
      </c>
      <c r="O11" s="71">
        <v>498</v>
      </c>
      <c r="P11" s="71">
        <v>531</v>
      </c>
      <c r="Q11" s="72">
        <v>601</v>
      </c>
      <c r="R11" s="72">
        <v>558</v>
      </c>
      <c r="S11" s="72">
        <v>547</v>
      </c>
      <c r="T11" s="72">
        <v>554</v>
      </c>
      <c r="U11" s="72">
        <v>564</v>
      </c>
      <c r="V11" s="73">
        <v>504</v>
      </c>
      <c r="W11" s="74" t="s">
        <v>33</v>
      </c>
      <c r="X11" s="75" t="s">
        <v>33</v>
      </c>
    </row>
    <row r="12" spans="1:24">
      <c r="A12" s="76" t="s">
        <v>44</v>
      </c>
      <c r="B12" s="77" t="s">
        <v>45</v>
      </c>
      <c r="C12" s="78">
        <v>221</v>
      </c>
      <c r="D12" s="78">
        <v>610</v>
      </c>
      <c r="E12" s="62" t="s">
        <v>33</v>
      </c>
      <c r="F12" s="63">
        <v>1032</v>
      </c>
      <c r="G12" s="64">
        <v>586</v>
      </c>
      <c r="H12" s="79">
        <v>3077</v>
      </c>
      <c r="I12" s="64">
        <v>2956</v>
      </c>
      <c r="J12" s="80" t="s">
        <v>33</v>
      </c>
      <c r="K12" s="84">
        <v>3298</v>
      </c>
      <c r="L12" s="82">
        <v>9783</v>
      </c>
      <c r="M12" s="83">
        <v>5662</v>
      </c>
      <c r="N12" s="83">
        <v>4164</v>
      </c>
      <c r="O12" s="71">
        <v>1543</v>
      </c>
      <c r="P12" s="71">
        <v>9831</v>
      </c>
      <c r="Q12" s="72">
        <v>12666</v>
      </c>
      <c r="R12" s="72">
        <v>15187</v>
      </c>
      <c r="S12" s="72">
        <v>17361</v>
      </c>
      <c r="T12" s="72">
        <v>19957</v>
      </c>
      <c r="U12" s="72">
        <v>20260</v>
      </c>
      <c r="V12" s="73">
        <v>2904</v>
      </c>
      <c r="W12" s="74" t="s">
        <v>33</v>
      </c>
      <c r="X12" s="75" t="s">
        <v>33</v>
      </c>
    </row>
    <row r="13" spans="1:24" ht="15.75" thickBot="1">
      <c r="A13" s="32" t="s">
        <v>46</v>
      </c>
      <c r="B13" s="85" t="s">
        <v>47</v>
      </c>
      <c r="C13" s="86">
        <v>2021</v>
      </c>
      <c r="D13" s="86">
        <v>852</v>
      </c>
      <c r="E13" s="87" t="s">
        <v>48</v>
      </c>
      <c r="F13" s="88">
        <v>5236</v>
      </c>
      <c r="G13" s="89">
        <v>2489</v>
      </c>
      <c r="H13" s="90">
        <v>4741</v>
      </c>
      <c r="I13" s="89">
        <v>7389</v>
      </c>
      <c r="J13" s="91" t="s">
        <v>33</v>
      </c>
      <c r="K13" s="84">
        <v>4557</v>
      </c>
      <c r="L13" s="92">
        <v>2434</v>
      </c>
      <c r="M13" s="93">
        <v>4290</v>
      </c>
      <c r="N13" s="93">
        <v>3921</v>
      </c>
      <c r="O13" s="94">
        <v>14744</v>
      </c>
      <c r="P13" s="94">
        <v>12974</v>
      </c>
      <c r="Q13" s="95">
        <v>16825</v>
      </c>
      <c r="R13" s="95">
        <v>15235</v>
      </c>
      <c r="S13" s="95">
        <v>14181</v>
      </c>
      <c r="T13" s="95">
        <v>11941</v>
      </c>
      <c r="U13" s="95">
        <v>11678</v>
      </c>
      <c r="V13" s="96">
        <v>9743</v>
      </c>
      <c r="W13" s="97" t="s">
        <v>33</v>
      </c>
      <c r="X13" s="46" t="s">
        <v>33</v>
      </c>
    </row>
    <row r="14" spans="1:24" ht="15.75" thickBot="1">
      <c r="A14" s="98" t="s">
        <v>49</v>
      </c>
      <c r="B14" s="99"/>
      <c r="C14" s="100">
        <v>24618</v>
      </c>
      <c r="D14" s="100">
        <v>24087</v>
      </c>
      <c r="E14" s="101"/>
      <c r="F14" s="102">
        <v>9034</v>
      </c>
      <c r="G14" s="102">
        <v>5277</v>
      </c>
      <c r="H14" s="103">
        <v>10245</v>
      </c>
      <c r="I14" s="102">
        <v>12817</v>
      </c>
      <c r="J14" s="104" t="s">
        <v>33</v>
      </c>
      <c r="K14" s="105">
        <v>10285</v>
      </c>
      <c r="L14" s="106">
        <v>14965</v>
      </c>
      <c r="M14" s="107">
        <v>12716</v>
      </c>
      <c r="N14" s="107">
        <v>10858</v>
      </c>
      <c r="O14" s="106">
        <v>18941</v>
      </c>
      <c r="P14" s="106">
        <v>25957</v>
      </c>
      <c r="Q14" s="108">
        <v>32671</v>
      </c>
      <c r="R14" s="108">
        <v>33515</v>
      </c>
      <c r="S14" s="108">
        <v>34582</v>
      </c>
      <c r="T14" s="108">
        <v>35236</v>
      </c>
      <c r="U14" s="108">
        <v>35242</v>
      </c>
      <c r="V14" s="109">
        <v>15846</v>
      </c>
      <c r="W14" s="101" t="s">
        <v>33</v>
      </c>
      <c r="X14" s="110" t="s">
        <v>33</v>
      </c>
    </row>
    <row r="15" spans="1:24">
      <c r="A15" s="32" t="s">
        <v>50</v>
      </c>
      <c r="B15" s="60" t="s">
        <v>51</v>
      </c>
      <c r="C15" s="61">
        <v>7043</v>
      </c>
      <c r="D15" s="61">
        <v>7240</v>
      </c>
      <c r="E15" s="87">
        <v>401</v>
      </c>
      <c r="F15" s="88">
        <v>2011</v>
      </c>
      <c r="G15" s="89">
        <v>1536</v>
      </c>
      <c r="H15" s="90">
        <v>1902</v>
      </c>
      <c r="I15" s="89">
        <v>1978</v>
      </c>
      <c r="J15" s="67" t="s">
        <v>33</v>
      </c>
      <c r="K15" s="68">
        <v>1942</v>
      </c>
      <c r="L15" s="94">
        <v>2269</v>
      </c>
      <c r="M15" s="93">
        <v>2231</v>
      </c>
      <c r="N15" s="93">
        <v>2193</v>
      </c>
      <c r="O15" s="94">
        <v>2154</v>
      </c>
      <c r="P15" s="94">
        <v>2620</v>
      </c>
      <c r="Q15" s="95">
        <v>2577</v>
      </c>
      <c r="R15" s="95">
        <v>2535</v>
      </c>
      <c r="S15" s="95">
        <v>2492</v>
      </c>
      <c r="T15" s="95">
        <v>2783</v>
      </c>
      <c r="U15" s="95">
        <v>2739</v>
      </c>
      <c r="V15" s="96">
        <v>2695</v>
      </c>
      <c r="W15" s="97" t="s">
        <v>33</v>
      </c>
      <c r="X15" s="46" t="s">
        <v>33</v>
      </c>
    </row>
    <row r="16" spans="1:24">
      <c r="A16" s="76" t="s">
        <v>52</v>
      </c>
      <c r="B16" s="77" t="s">
        <v>53</v>
      </c>
      <c r="C16" s="78">
        <v>1001</v>
      </c>
      <c r="D16" s="78">
        <v>820</v>
      </c>
      <c r="E16" s="62" t="s">
        <v>54</v>
      </c>
      <c r="F16" s="63">
        <v>1401</v>
      </c>
      <c r="G16" s="64">
        <v>1388</v>
      </c>
      <c r="H16" s="79">
        <v>1714</v>
      </c>
      <c r="I16" s="64">
        <v>2265</v>
      </c>
      <c r="J16" s="80" t="s">
        <v>33</v>
      </c>
      <c r="K16" s="81">
        <v>2330</v>
      </c>
      <c r="L16" s="71">
        <v>1978</v>
      </c>
      <c r="M16" s="70">
        <v>2031</v>
      </c>
      <c r="N16" s="70">
        <v>2624</v>
      </c>
      <c r="O16" s="71">
        <v>2842</v>
      </c>
      <c r="P16" s="71">
        <v>2405</v>
      </c>
      <c r="Q16" s="72">
        <v>2416</v>
      </c>
      <c r="R16" s="72">
        <v>2531</v>
      </c>
      <c r="S16" s="72">
        <v>2633</v>
      </c>
      <c r="T16" s="72">
        <v>2733</v>
      </c>
      <c r="U16" s="72">
        <v>2785</v>
      </c>
      <c r="V16" s="73">
        <v>2912</v>
      </c>
      <c r="W16" s="74" t="s">
        <v>33</v>
      </c>
      <c r="X16" s="75" t="s">
        <v>33</v>
      </c>
    </row>
    <row r="17" spans="1:24">
      <c r="A17" s="76" t="s">
        <v>55</v>
      </c>
      <c r="B17" s="77" t="s">
        <v>56</v>
      </c>
      <c r="C17" s="78">
        <v>14718</v>
      </c>
      <c r="D17" s="78">
        <v>14718</v>
      </c>
      <c r="E17" s="62" t="s">
        <v>33</v>
      </c>
      <c r="F17" s="63">
        <v>0</v>
      </c>
      <c r="G17" s="64">
        <v>0</v>
      </c>
      <c r="H17" s="79">
        <v>0</v>
      </c>
      <c r="I17" s="64">
        <v>0</v>
      </c>
      <c r="J17" s="80" t="s">
        <v>33</v>
      </c>
      <c r="K17" s="84">
        <v>0</v>
      </c>
      <c r="L17" s="82">
        <v>0</v>
      </c>
      <c r="M17" s="83">
        <v>0</v>
      </c>
      <c r="N17" s="83">
        <v>0</v>
      </c>
      <c r="O17" s="71">
        <v>0</v>
      </c>
      <c r="P17" s="71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3">
        <v>0</v>
      </c>
      <c r="W17" s="74" t="s">
        <v>33</v>
      </c>
      <c r="X17" s="75" t="s">
        <v>33</v>
      </c>
    </row>
    <row r="18" spans="1:24">
      <c r="A18" s="76" t="s">
        <v>57</v>
      </c>
      <c r="B18" s="77" t="s">
        <v>58</v>
      </c>
      <c r="C18" s="78">
        <v>1758</v>
      </c>
      <c r="D18" s="78">
        <v>1762</v>
      </c>
      <c r="E18" s="62" t="s">
        <v>33</v>
      </c>
      <c r="F18" s="63">
        <v>5453</v>
      </c>
      <c r="G18" s="64">
        <v>8278</v>
      </c>
      <c r="H18" s="79">
        <v>8491</v>
      </c>
      <c r="I18" s="64">
        <v>8397</v>
      </c>
      <c r="J18" s="80" t="s">
        <v>33</v>
      </c>
      <c r="K18" s="84">
        <v>6686</v>
      </c>
      <c r="L18" s="82">
        <v>11074</v>
      </c>
      <c r="M18" s="83">
        <v>9127</v>
      </c>
      <c r="N18" s="83">
        <v>7255</v>
      </c>
      <c r="O18" s="71">
        <v>14748</v>
      </c>
      <c r="P18" s="71">
        <v>15927</v>
      </c>
      <c r="Q18" s="72">
        <v>21833</v>
      </c>
      <c r="R18" s="72">
        <v>21282</v>
      </c>
      <c r="S18" s="72">
        <v>22367</v>
      </c>
      <c r="T18" s="72">
        <v>22653</v>
      </c>
      <c r="U18" s="72">
        <v>23780</v>
      </c>
      <c r="V18" s="73">
        <v>10192</v>
      </c>
      <c r="W18" s="74" t="s">
        <v>33</v>
      </c>
      <c r="X18" s="75" t="s">
        <v>33</v>
      </c>
    </row>
    <row r="19" spans="1:24" ht="15.75" thickBot="1">
      <c r="A19" s="47" t="s">
        <v>59</v>
      </c>
      <c r="B19" s="111" t="s">
        <v>60</v>
      </c>
      <c r="C19" s="112">
        <v>0</v>
      </c>
      <c r="D19" s="112">
        <v>0</v>
      </c>
      <c r="E19" s="113" t="s">
        <v>33</v>
      </c>
      <c r="F19" s="48">
        <v>0</v>
      </c>
      <c r="G19" s="64">
        <v>0</v>
      </c>
      <c r="H19" s="114">
        <v>0</v>
      </c>
      <c r="I19" s="115">
        <v>0</v>
      </c>
      <c r="J19" s="116" t="s">
        <v>33</v>
      </c>
      <c r="K19" s="84">
        <v>0</v>
      </c>
      <c r="L19" s="82">
        <v>0</v>
      </c>
      <c r="M19" s="83">
        <v>0</v>
      </c>
      <c r="N19" s="83">
        <v>0</v>
      </c>
      <c r="O19" s="71">
        <v>0</v>
      </c>
      <c r="P19" s="71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3">
        <v>0</v>
      </c>
      <c r="W19" s="117" t="s">
        <v>33</v>
      </c>
      <c r="X19" s="118" t="s">
        <v>33</v>
      </c>
    </row>
    <row r="20" spans="1:24">
      <c r="A20" s="119" t="s">
        <v>61</v>
      </c>
      <c r="B20" s="60" t="s">
        <v>62</v>
      </c>
      <c r="C20" s="61">
        <v>12472</v>
      </c>
      <c r="D20" s="61">
        <v>13728</v>
      </c>
      <c r="E20" s="120" t="s">
        <v>33</v>
      </c>
      <c r="F20" s="121">
        <v>26221</v>
      </c>
      <c r="G20" s="122">
        <v>16950</v>
      </c>
      <c r="H20" s="123">
        <v>27292</v>
      </c>
      <c r="I20" s="122">
        <v>25127</v>
      </c>
      <c r="J20" s="124">
        <v>17845</v>
      </c>
      <c r="K20" s="125">
        <v>0</v>
      </c>
      <c r="L20" s="126">
        <v>0</v>
      </c>
      <c r="M20" s="127">
        <v>0</v>
      </c>
      <c r="N20" s="127">
        <v>2652</v>
      </c>
      <c r="O20" s="127">
        <v>2752</v>
      </c>
      <c r="P20" s="127">
        <v>2690</v>
      </c>
      <c r="Q20" s="127">
        <v>2768</v>
      </c>
      <c r="R20" s="127">
        <v>2490</v>
      </c>
      <c r="S20" s="127">
        <v>1988</v>
      </c>
      <c r="T20" s="127">
        <v>2505</v>
      </c>
      <c r="U20" s="127">
        <v>0</v>
      </c>
      <c r="V20" s="128">
        <v>0</v>
      </c>
      <c r="W20" s="129">
        <f>SUM(K20:V20)</f>
        <v>17845</v>
      </c>
      <c r="X20" s="130">
        <f>IF(J20&lt;&gt;0,+W20/J20," - - - ")</f>
        <v>1</v>
      </c>
    </row>
    <row r="21" spans="1:24">
      <c r="A21" s="76" t="s">
        <v>63</v>
      </c>
      <c r="B21" s="77" t="s">
        <v>64</v>
      </c>
      <c r="C21" s="78">
        <v>0</v>
      </c>
      <c r="D21" s="78">
        <v>0</v>
      </c>
      <c r="E21" s="131" t="s">
        <v>33</v>
      </c>
      <c r="F21" s="132">
        <v>0</v>
      </c>
      <c r="G21" s="64">
        <v>0</v>
      </c>
      <c r="H21" s="79">
        <v>481</v>
      </c>
      <c r="I21" s="64">
        <v>1600</v>
      </c>
      <c r="J21" s="133">
        <v>488</v>
      </c>
      <c r="K21" s="134">
        <v>0</v>
      </c>
      <c r="L21" s="135">
        <v>0</v>
      </c>
      <c r="M21" s="72">
        <v>0</v>
      </c>
      <c r="N21" s="72">
        <v>488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3">
        <v>0</v>
      </c>
      <c r="W21" s="136">
        <f t="shared" ref="W21:W43" si="0">SUM(K21:V21)</f>
        <v>488</v>
      </c>
      <c r="X21" s="137">
        <f t="shared" ref="X21:X43" si="1">IF(J21&lt;&gt;0,+W21/J21," - - - ")</f>
        <v>1</v>
      </c>
    </row>
    <row r="22" spans="1:24" ht="15.75" thickBot="1">
      <c r="A22" s="47" t="s">
        <v>65</v>
      </c>
      <c r="B22" s="111" t="s">
        <v>64</v>
      </c>
      <c r="C22" s="112">
        <v>0</v>
      </c>
      <c r="D22" s="112">
        <v>1215</v>
      </c>
      <c r="E22" s="138">
        <v>672</v>
      </c>
      <c r="F22" s="139">
        <v>6200</v>
      </c>
      <c r="G22" s="89">
        <v>12200</v>
      </c>
      <c r="H22" s="140">
        <v>8467</v>
      </c>
      <c r="I22" s="141">
        <v>6600</v>
      </c>
      <c r="J22" s="142">
        <v>11220</v>
      </c>
      <c r="K22" s="143">
        <v>0</v>
      </c>
      <c r="L22" s="144">
        <v>4000</v>
      </c>
      <c r="M22" s="95">
        <v>2100</v>
      </c>
      <c r="N22" s="95">
        <v>900</v>
      </c>
      <c r="O22" s="95">
        <v>2200</v>
      </c>
      <c r="P22" s="95">
        <v>0</v>
      </c>
      <c r="Q22" s="95">
        <v>0</v>
      </c>
      <c r="R22" s="95">
        <v>0</v>
      </c>
      <c r="S22" s="95">
        <v>520</v>
      </c>
      <c r="T22" s="95">
        <v>0</v>
      </c>
      <c r="U22" s="95">
        <v>0</v>
      </c>
      <c r="V22" s="96">
        <v>600</v>
      </c>
      <c r="W22" s="145">
        <f t="shared" si="0"/>
        <v>10320</v>
      </c>
      <c r="X22" s="146">
        <f t="shared" si="1"/>
        <v>0.9197860962566845</v>
      </c>
    </row>
    <row r="23" spans="1:24">
      <c r="A23" s="59" t="s">
        <v>66</v>
      </c>
      <c r="B23" s="60" t="s">
        <v>67</v>
      </c>
      <c r="C23" s="61">
        <v>6341</v>
      </c>
      <c r="D23" s="61">
        <v>6960</v>
      </c>
      <c r="E23" s="147">
        <v>501</v>
      </c>
      <c r="F23" s="121">
        <v>13542</v>
      </c>
      <c r="G23" s="122">
        <v>11081</v>
      </c>
      <c r="H23" s="148">
        <v>11002</v>
      </c>
      <c r="I23" s="149">
        <v>12086</v>
      </c>
      <c r="J23" s="150">
        <v>10700</v>
      </c>
      <c r="K23" s="151">
        <v>964</v>
      </c>
      <c r="L23" s="126">
        <v>899</v>
      </c>
      <c r="M23" s="126">
        <v>1054</v>
      </c>
      <c r="N23" s="126">
        <v>969</v>
      </c>
      <c r="O23" s="126">
        <v>945</v>
      </c>
      <c r="P23" s="126">
        <v>993</v>
      </c>
      <c r="Q23" s="126">
        <v>994</v>
      </c>
      <c r="R23" s="126">
        <v>917</v>
      </c>
      <c r="S23" s="126">
        <v>962</v>
      </c>
      <c r="T23" s="126">
        <v>969</v>
      </c>
      <c r="U23" s="126">
        <v>1054</v>
      </c>
      <c r="V23" s="152">
        <v>1493</v>
      </c>
      <c r="W23" s="153">
        <f t="shared" si="0"/>
        <v>12213</v>
      </c>
      <c r="X23" s="154">
        <f t="shared" si="1"/>
        <v>1.1414018691588785</v>
      </c>
    </row>
    <row r="24" spans="1:24">
      <c r="A24" s="76" t="s">
        <v>68</v>
      </c>
      <c r="B24" s="77" t="s">
        <v>69</v>
      </c>
      <c r="C24" s="78">
        <v>1745</v>
      </c>
      <c r="D24" s="78">
        <v>2223</v>
      </c>
      <c r="E24" s="155">
        <v>502</v>
      </c>
      <c r="F24" s="132">
        <v>4450</v>
      </c>
      <c r="G24" s="64">
        <v>3230</v>
      </c>
      <c r="H24" s="79">
        <v>4770</v>
      </c>
      <c r="I24" s="64">
        <v>3611</v>
      </c>
      <c r="J24" s="156">
        <v>4760</v>
      </c>
      <c r="K24" s="157">
        <v>180</v>
      </c>
      <c r="L24" s="72">
        <v>180</v>
      </c>
      <c r="M24" s="72">
        <v>833</v>
      </c>
      <c r="N24" s="72">
        <v>180</v>
      </c>
      <c r="O24" s="72">
        <v>180</v>
      </c>
      <c r="P24" s="72">
        <v>352</v>
      </c>
      <c r="Q24" s="72">
        <v>180</v>
      </c>
      <c r="R24" s="72">
        <v>180</v>
      </c>
      <c r="S24" s="72">
        <v>360</v>
      </c>
      <c r="T24" s="72">
        <v>180</v>
      </c>
      <c r="U24" s="72">
        <v>180</v>
      </c>
      <c r="V24" s="158">
        <v>713</v>
      </c>
      <c r="W24" s="153">
        <f t="shared" si="0"/>
        <v>3698</v>
      </c>
      <c r="X24" s="137">
        <f t="shared" si="1"/>
        <v>0.77689075630252102</v>
      </c>
    </row>
    <row r="25" spans="1:24">
      <c r="A25" s="76" t="s">
        <v>70</v>
      </c>
      <c r="B25" s="77" t="s">
        <v>71</v>
      </c>
      <c r="C25" s="78">
        <v>0</v>
      </c>
      <c r="D25" s="78">
        <v>0</v>
      </c>
      <c r="E25" s="155">
        <v>504</v>
      </c>
      <c r="F25" s="132">
        <v>0</v>
      </c>
      <c r="G25" s="64">
        <v>0</v>
      </c>
      <c r="H25" s="79">
        <v>0</v>
      </c>
      <c r="I25" s="64">
        <v>0</v>
      </c>
      <c r="J25" s="156">
        <v>0</v>
      </c>
      <c r="K25" s="157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158">
        <v>0</v>
      </c>
      <c r="W25" s="153">
        <f t="shared" si="0"/>
        <v>0</v>
      </c>
      <c r="X25" s="137" t="str">
        <f t="shared" si="1"/>
        <v xml:space="preserve"> - - - </v>
      </c>
    </row>
    <row r="26" spans="1:24">
      <c r="A26" s="76" t="s">
        <v>72</v>
      </c>
      <c r="B26" s="77" t="s">
        <v>73</v>
      </c>
      <c r="C26" s="78">
        <v>428</v>
      </c>
      <c r="D26" s="78">
        <v>253</v>
      </c>
      <c r="E26" s="155">
        <v>511</v>
      </c>
      <c r="F26" s="132">
        <v>1878</v>
      </c>
      <c r="G26" s="64">
        <v>298</v>
      </c>
      <c r="H26" s="79">
        <v>733</v>
      </c>
      <c r="I26" s="64">
        <v>1287</v>
      </c>
      <c r="J26" s="156">
        <v>230</v>
      </c>
      <c r="K26" s="157">
        <v>63</v>
      </c>
      <c r="L26" s="72">
        <v>137</v>
      </c>
      <c r="M26" s="72">
        <v>10</v>
      </c>
      <c r="N26" s="72">
        <v>143</v>
      </c>
      <c r="O26" s="72">
        <v>21</v>
      </c>
      <c r="P26" s="72">
        <v>42</v>
      </c>
      <c r="Q26" s="72">
        <v>40</v>
      </c>
      <c r="R26" s="72">
        <v>32</v>
      </c>
      <c r="S26" s="72">
        <v>22</v>
      </c>
      <c r="T26" s="72">
        <v>25</v>
      </c>
      <c r="U26" s="72">
        <v>26</v>
      </c>
      <c r="V26" s="158">
        <v>114</v>
      </c>
      <c r="W26" s="153">
        <f t="shared" si="0"/>
        <v>675</v>
      </c>
      <c r="X26" s="137">
        <f t="shared" si="1"/>
        <v>2.9347826086956523</v>
      </c>
    </row>
    <row r="27" spans="1:24">
      <c r="A27" s="76" t="s">
        <v>74</v>
      </c>
      <c r="B27" s="77" t="s">
        <v>75</v>
      </c>
      <c r="C27" s="78">
        <v>1057</v>
      </c>
      <c r="D27" s="78">
        <v>1451</v>
      </c>
      <c r="E27" s="155">
        <v>518</v>
      </c>
      <c r="F27" s="132">
        <v>5643</v>
      </c>
      <c r="G27" s="64">
        <v>4031</v>
      </c>
      <c r="H27" s="79">
        <v>3542</v>
      </c>
      <c r="I27" s="64">
        <v>3965</v>
      </c>
      <c r="J27" s="156">
        <v>2797</v>
      </c>
      <c r="K27" s="157">
        <v>410</v>
      </c>
      <c r="L27" s="72">
        <v>246</v>
      </c>
      <c r="M27" s="72">
        <v>375</v>
      </c>
      <c r="N27" s="72">
        <v>215</v>
      </c>
      <c r="O27" s="72">
        <v>230</v>
      </c>
      <c r="P27" s="72">
        <v>298</v>
      </c>
      <c r="Q27" s="72">
        <v>359</v>
      </c>
      <c r="R27" s="72">
        <v>168</v>
      </c>
      <c r="S27" s="72">
        <v>281</v>
      </c>
      <c r="T27" s="72">
        <v>260</v>
      </c>
      <c r="U27" s="72">
        <v>621</v>
      </c>
      <c r="V27" s="158">
        <v>154</v>
      </c>
      <c r="W27" s="153">
        <f t="shared" si="0"/>
        <v>3617</v>
      </c>
      <c r="X27" s="137">
        <f t="shared" si="1"/>
        <v>1.2931712549159815</v>
      </c>
    </row>
    <row r="28" spans="1:24">
      <c r="A28" s="76" t="s">
        <v>76</v>
      </c>
      <c r="B28" s="159" t="s">
        <v>77</v>
      </c>
      <c r="C28" s="78">
        <v>10408</v>
      </c>
      <c r="D28" s="78">
        <v>11792</v>
      </c>
      <c r="E28" s="155">
        <v>521</v>
      </c>
      <c r="F28" s="132">
        <v>30358</v>
      </c>
      <c r="G28" s="64">
        <v>30500</v>
      </c>
      <c r="H28" s="79">
        <v>31926</v>
      </c>
      <c r="I28" s="64">
        <v>34798</v>
      </c>
      <c r="J28" s="156">
        <v>38000</v>
      </c>
      <c r="K28" s="79">
        <v>2842</v>
      </c>
      <c r="L28" s="72">
        <v>2749</v>
      </c>
      <c r="M28" s="72">
        <v>3150</v>
      </c>
      <c r="N28" s="72">
        <v>2665</v>
      </c>
      <c r="O28" s="72">
        <v>2861</v>
      </c>
      <c r="P28" s="72">
        <v>2837</v>
      </c>
      <c r="Q28" s="72">
        <v>2996</v>
      </c>
      <c r="R28" s="72">
        <v>2826</v>
      </c>
      <c r="S28" s="72">
        <v>3188</v>
      </c>
      <c r="T28" s="72">
        <v>3623</v>
      </c>
      <c r="U28" s="72">
        <v>2778</v>
      </c>
      <c r="V28" s="158">
        <v>3712</v>
      </c>
      <c r="W28" s="153">
        <f t="shared" si="0"/>
        <v>36227</v>
      </c>
      <c r="X28" s="137">
        <f t="shared" si="1"/>
        <v>0.95334210526315788</v>
      </c>
    </row>
    <row r="29" spans="1:24">
      <c r="A29" s="76" t="s">
        <v>78</v>
      </c>
      <c r="B29" s="159" t="s">
        <v>79</v>
      </c>
      <c r="C29" s="78">
        <v>3640</v>
      </c>
      <c r="D29" s="78">
        <v>4174</v>
      </c>
      <c r="E29" s="155" t="s">
        <v>80</v>
      </c>
      <c r="F29" s="132">
        <v>10317</v>
      </c>
      <c r="G29" s="64">
        <v>10420</v>
      </c>
      <c r="H29" s="79">
        <v>11205</v>
      </c>
      <c r="I29" s="64">
        <v>12181</v>
      </c>
      <c r="J29" s="156">
        <v>12920</v>
      </c>
      <c r="K29" s="79">
        <v>984</v>
      </c>
      <c r="L29" s="72">
        <v>951</v>
      </c>
      <c r="M29" s="72">
        <v>1010</v>
      </c>
      <c r="N29" s="72">
        <v>922</v>
      </c>
      <c r="O29" s="72">
        <v>990</v>
      </c>
      <c r="P29" s="72">
        <v>1023</v>
      </c>
      <c r="Q29" s="72">
        <v>1031</v>
      </c>
      <c r="R29" s="72">
        <v>966</v>
      </c>
      <c r="S29" s="72">
        <v>998</v>
      </c>
      <c r="T29" s="72">
        <v>1186</v>
      </c>
      <c r="U29" s="72">
        <v>935</v>
      </c>
      <c r="V29" s="158">
        <v>1408</v>
      </c>
      <c r="W29" s="153">
        <f t="shared" si="0"/>
        <v>12404</v>
      </c>
      <c r="X29" s="137">
        <f t="shared" si="1"/>
        <v>0.96006191950464392</v>
      </c>
    </row>
    <row r="30" spans="1:24">
      <c r="A30" s="76" t="s">
        <v>81</v>
      </c>
      <c r="B30" s="77" t="s">
        <v>82</v>
      </c>
      <c r="C30" s="78">
        <v>0</v>
      </c>
      <c r="D30" s="78">
        <v>0</v>
      </c>
      <c r="E30" s="155">
        <v>557</v>
      </c>
      <c r="F30" s="132">
        <v>0</v>
      </c>
      <c r="G30" s="64">
        <v>0</v>
      </c>
      <c r="H30" s="79">
        <v>0</v>
      </c>
      <c r="I30" s="64">
        <v>0</v>
      </c>
      <c r="J30" s="156">
        <v>0</v>
      </c>
      <c r="K30" s="157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158">
        <v>0</v>
      </c>
      <c r="W30" s="153">
        <f t="shared" si="0"/>
        <v>0</v>
      </c>
      <c r="X30" s="137" t="str">
        <f t="shared" si="1"/>
        <v xml:space="preserve"> - - - </v>
      </c>
    </row>
    <row r="31" spans="1:24">
      <c r="A31" s="76" t="s">
        <v>83</v>
      </c>
      <c r="B31" s="77" t="s">
        <v>84</v>
      </c>
      <c r="C31" s="78">
        <v>1711</v>
      </c>
      <c r="D31" s="78">
        <v>1801</v>
      </c>
      <c r="E31" s="155">
        <v>551</v>
      </c>
      <c r="F31" s="132">
        <v>648</v>
      </c>
      <c r="G31" s="64">
        <v>475</v>
      </c>
      <c r="H31" s="79">
        <v>448</v>
      </c>
      <c r="I31" s="64">
        <v>479</v>
      </c>
      <c r="J31" s="156">
        <v>483</v>
      </c>
      <c r="K31" s="157">
        <v>35</v>
      </c>
      <c r="L31" s="72">
        <v>35</v>
      </c>
      <c r="M31" s="72">
        <v>38</v>
      </c>
      <c r="N31" s="72">
        <v>38</v>
      </c>
      <c r="O31" s="72">
        <v>38</v>
      </c>
      <c r="P31" s="72">
        <v>38</v>
      </c>
      <c r="Q31" s="72">
        <v>42</v>
      </c>
      <c r="R31" s="72">
        <v>42</v>
      </c>
      <c r="S31" s="72">
        <v>42</v>
      </c>
      <c r="T31" s="72">
        <v>44</v>
      </c>
      <c r="U31" s="72">
        <v>44</v>
      </c>
      <c r="V31" s="158">
        <v>47</v>
      </c>
      <c r="W31" s="153">
        <f t="shared" si="0"/>
        <v>483</v>
      </c>
      <c r="X31" s="137">
        <f t="shared" si="1"/>
        <v>1</v>
      </c>
    </row>
    <row r="32" spans="1:24" ht="15.75" thickBot="1">
      <c r="A32" s="32" t="s">
        <v>85</v>
      </c>
      <c r="B32" s="85"/>
      <c r="C32" s="86">
        <v>569</v>
      </c>
      <c r="D32" s="86">
        <v>614</v>
      </c>
      <c r="E32" s="160" t="s">
        <v>86</v>
      </c>
      <c r="F32" s="161">
        <v>863</v>
      </c>
      <c r="G32" s="141">
        <v>1061</v>
      </c>
      <c r="H32" s="79">
        <v>1624</v>
      </c>
      <c r="I32" s="64">
        <v>3480</v>
      </c>
      <c r="J32" s="162">
        <v>392</v>
      </c>
      <c r="K32" s="163">
        <v>24</v>
      </c>
      <c r="L32" s="164">
        <v>51</v>
      </c>
      <c r="M32" s="164">
        <v>88</v>
      </c>
      <c r="N32" s="164">
        <v>14</v>
      </c>
      <c r="O32" s="164">
        <v>0</v>
      </c>
      <c r="P32" s="164">
        <v>154</v>
      </c>
      <c r="Q32" s="164">
        <v>20</v>
      </c>
      <c r="R32" s="164">
        <v>75</v>
      </c>
      <c r="S32" s="164">
        <v>42</v>
      </c>
      <c r="T32" s="164">
        <v>40</v>
      </c>
      <c r="U32" s="164">
        <v>543</v>
      </c>
      <c r="V32" s="165">
        <v>1712</v>
      </c>
      <c r="W32" s="166">
        <f t="shared" si="0"/>
        <v>2763</v>
      </c>
      <c r="X32" s="167">
        <f t="shared" si="1"/>
        <v>7.0484693877551017</v>
      </c>
    </row>
    <row r="33" spans="1:24" ht="15.75" thickBot="1">
      <c r="A33" s="168" t="s">
        <v>87</v>
      </c>
      <c r="B33" s="169" t="s">
        <v>88</v>
      </c>
      <c r="C33" s="170">
        <v>25899</v>
      </c>
      <c r="D33" s="170">
        <v>29268</v>
      </c>
      <c r="E33" s="101"/>
      <c r="F33" s="171">
        <v>67699</v>
      </c>
      <c r="G33" s="170">
        <v>61096</v>
      </c>
      <c r="H33" s="172">
        <v>64802</v>
      </c>
      <c r="I33" s="170">
        <v>71887</v>
      </c>
      <c r="J33" s="173">
        <f>SUM(J23:J32)</f>
        <v>70282</v>
      </c>
      <c r="K33" s="171">
        <f>SUM(K23:K32)</f>
        <v>5502</v>
      </c>
      <c r="L33" s="174">
        <f>SUM(L23:L32)</f>
        <v>5248</v>
      </c>
      <c r="M33" s="174">
        <f t="shared" ref="M33:V33" si="2">SUM(M23:M32)</f>
        <v>6558</v>
      </c>
      <c r="N33" s="174">
        <f t="shared" si="2"/>
        <v>5146</v>
      </c>
      <c r="O33" s="174">
        <v>5275</v>
      </c>
      <c r="P33" s="174">
        <f t="shared" si="2"/>
        <v>5737</v>
      </c>
      <c r="Q33" s="174">
        <f t="shared" si="2"/>
        <v>5662</v>
      </c>
      <c r="R33" s="174">
        <f t="shared" si="2"/>
        <v>5206</v>
      </c>
      <c r="S33" s="174">
        <f t="shared" si="2"/>
        <v>5895</v>
      </c>
      <c r="T33" s="174">
        <f t="shared" si="2"/>
        <v>6327</v>
      </c>
      <c r="U33" s="174">
        <f t="shared" si="2"/>
        <v>6181</v>
      </c>
      <c r="V33" s="174">
        <f t="shared" si="2"/>
        <v>9353</v>
      </c>
      <c r="W33" s="175">
        <f t="shared" si="0"/>
        <v>72090</v>
      </c>
      <c r="X33" s="176">
        <f t="shared" si="1"/>
        <v>1.0257249366836458</v>
      </c>
    </row>
    <row r="34" spans="1:24">
      <c r="A34" s="59" t="s">
        <v>89</v>
      </c>
      <c r="B34" s="60" t="s">
        <v>90</v>
      </c>
      <c r="C34" s="61">
        <v>0</v>
      </c>
      <c r="D34" s="61">
        <v>0</v>
      </c>
      <c r="E34" s="147">
        <v>601</v>
      </c>
      <c r="F34" s="177">
        <v>2944</v>
      </c>
      <c r="G34" s="178">
        <v>3214</v>
      </c>
      <c r="H34" s="179">
        <v>1971</v>
      </c>
      <c r="I34" s="178">
        <v>2379</v>
      </c>
      <c r="J34" s="124">
        <v>2020</v>
      </c>
      <c r="K34" s="134">
        <v>245</v>
      </c>
      <c r="L34" s="72">
        <v>230</v>
      </c>
      <c r="M34" s="72">
        <v>276</v>
      </c>
      <c r="N34" s="72">
        <v>242</v>
      </c>
      <c r="O34" s="72">
        <v>273</v>
      </c>
      <c r="P34" s="72">
        <v>246</v>
      </c>
      <c r="Q34" s="72">
        <v>268</v>
      </c>
      <c r="R34" s="72">
        <v>262</v>
      </c>
      <c r="S34" s="72">
        <v>264</v>
      </c>
      <c r="T34" s="72">
        <v>280</v>
      </c>
      <c r="U34" s="72">
        <v>255</v>
      </c>
      <c r="V34" s="73">
        <v>269</v>
      </c>
      <c r="W34" s="180">
        <f t="shared" si="0"/>
        <v>3110</v>
      </c>
      <c r="X34" s="154">
        <f t="shared" si="1"/>
        <v>1.5396039603960396</v>
      </c>
    </row>
    <row r="35" spans="1:24">
      <c r="A35" s="76" t="s">
        <v>91</v>
      </c>
      <c r="B35" s="77" t="s">
        <v>92</v>
      </c>
      <c r="C35" s="78">
        <v>1190</v>
      </c>
      <c r="D35" s="78">
        <v>1857</v>
      </c>
      <c r="E35" s="155">
        <v>602</v>
      </c>
      <c r="F35" s="181">
        <v>6073</v>
      </c>
      <c r="G35" s="182">
        <v>4204</v>
      </c>
      <c r="H35" s="179">
        <v>4477</v>
      </c>
      <c r="I35" s="178">
        <v>4641</v>
      </c>
      <c r="J35" s="133">
        <v>39200</v>
      </c>
      <c r="K35" s="134">
        <v>3222</v>
      </c>
      <c r="L35" s="72">
        <v>3108</v>
      </c>
      <c r="M35" s="72">
        <v>3276</v>
      </c>
      <c r="N35" s="72">
        <v>3275</v>
      </c>
      <c r="O35" s="72">
        <v>3300</v>
      </c>
      <c r="P35" s="72">
        <v>3270</v>
      </c>
      <c r="Q35" s="72">
        <v>3399</v>
      </c>
      <c r="R35" s="72">
        <v>3542</v>
      </c>
      <c r="S35" s="72">
        <v>3241</v>
      </c>
      <c r="T35" s="72">
        <v>3402</v>
      </c>
      <c r="U35" s="72">
        <v>3635</v>
      </c>
      <c r="V35" s="73">
        <v>3745</v>
      </c>
      <c r="W35" s="136">
        <f t="shared" si="0"/>
        <v>40415</v>
      </c>
      <c r="X35" s="137">
        <f t="shared" si="1"/>
        <v>1.0309948979591836</v>
      </c>
    </row>
    <row r="36" spans="1:24">
      <c r="A36" s="76" t="s">
        <v>93</v>
      </c>
      <c r="B36" s="77" t="s">
        <v>94</v>
      </c>
      <c r="C36" s="78">
        <v>0</v>
      </c>
      <c r="D36" s="78">
        <v>0</v>
      </c>
      <c r="E36" s="155">
        <v>604</v>
      </c>
      <c r="F36" s="181">
        <v>0</v>
      </c>
      <c r="G36" s="182">
        <v>0</v>
      </c>
      <c r="H36" s="183">
        <v>0</v>
      </c>
      <c r="I36" s="182">
        <v>0</v>
      </c>
      <c r="J36" s="133">
        <v>0</v>
      </c>
      <c r="K36" s="134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  <c r="S36" s="72">
        <v>0</v>
      </c>
      <c r="T36" s="72">
        <v>0</v>
      </c>
      <c r="U36" s="72">
        <v>0</v>
      </c>
      <c r="V36" s="73">
        <v>0</v>
      </c>
      <c r="W36" s="136">
        <f t="shared" si="0"/>
        <v>0</v>
      </c>
      <c r="X36" s="137" t="str">
        <f t="shared" si="1"/>
        <v xml:space="preserve"> - - - </v>
      </c>
    </row>
    <row r="37" spans="1:24">
      <c r="A37" s="76" t="s">
        <v>95</v>
      </c>
      <c r="B37" s="77" t="s">
        <v>96</v>
      </c>
      <c r="C37" s="78">
        <v>12472</v>
      </c>
      <c r="D37" s="78">
        <v>13728</v>
      </c>
      <c r="E37" s="155" t="s">
        <v>97</v>
      </c>
      <c r="F37" s="181">
        <v>26221</v>
      </c>
      <c r="G37" s="182">
        <v>12950</v>
      </c>
      <c r="H37" s="183">
        <v>26544</v>
      </c>
      <c r="I37" s="182">
        <v>30727</v>
      </c>
      <c r="J37" s="133">
        <v>28165</v>
      </c>
      <c r="K37" s="134">
        <v>1000</v>
      </c>
      <c r="L37" s="72">
        <v>2000</v>
      </c>
      <c r="M37" s="72">
        <v>3100</v>
      </c>
      <c r="N37" s="72">
        <v>3552</v>
      </c>
      <c r="O37" s="72">
        <v>4952</v>
      </c>
      <c r="P37" s="72">
        <v>2690</v>
      </c>
      <c r="Q37" s="72">
        <v>2768</v>
      </c>
      <c r="R37" s="72">
        <v>2490</v>
      </c>
      <c r="S37" s="72">
        <v>2399</v>
      </c>
      <c r="T37" s="72">
        <v>2614</v>
      </c>
      <c r="U37" s="72">
        <v>0</v>
      </c>
      <c r="V37" s="73">
        <v>600</v>
      </c>
      <c r="W37" s="136">
        <f t="shared" si="0"/>
        <v>28165</v>
      </c>
      <c r="X37" s="137">
        <f t="shared" si="1"/>
        <v>1</v>
      </c>
    </row>
    <row r="38" spans="1:24" ht="15.75" thickBot="1">
      <c r="A38" s="32" t="s">
        <v>98</v>
      </c>
      <c r="B38" s="85"/>
      <c r="C38" s="86">
        <v>12330</v>
      </c>
      <c r="D38" s="86">
        <v>13218</v>
      </c>
      <c r="E38" s="160" t="s">
        <v>99</v>
      </c>
      <c r="F38" s="184">
        <v>32629</v>
      </c>
      <c r="G38" s="185">
        <v>34803</v>
      </c>
      <c r="H38" s="183">
        <v>35874</v>
      </c>
      <c r="I38" s="182">
        <v>36177</v>
      </c>
      <c r="J38" s="186">
        <v>772</v>
      </c>
      <c r="K38" s="187">
        <v>42</v>
      </c>
      <c r="L38" s="95">
        <v>20</v>
      </c>
      <c r="M38" s="95">
        <v>23</v>
      </c>
      <c r="N38" s="95">
        <v>33</v>
      </c>
      <c r="O38" s="95">
        <v>78</v>
      </c>
      <c r="P38" s="95">
        <v>17</v>
      </c>
      <c r="Q38" s="95">
        <v>11</v>
      </c>
      <c r="R38" s="95">
        <v>74</v>
      </c>
      <c r="S38" s="95">
        <v>17</v>
      </c>
      <c r="T38" s="95">
        <v>26</v>
      </c>
      <c r="U38" s="95">
        <v>41</v>
      </c>
      <c r="V38" s="96">
        <v>64</v>
      </c>
      <c r="W38" s="136">
        <f t="shared" si="0"/>
        <v>446</v>
      </c>
      <c r="X38" s="167">
        <f t="shared" si="1"/>
        <v>0.57772020725388606</v>
      </c>
    </row>
    <row r="39" spans="1:24" ht="15.75" thickBot="1">
      <c r="A39" s="168" t="s">
        <v>100</v>
      </c>
      <c r="B39" s="169" t="s">
        <v>101</v>
      </c>
      <c r="C39" s="170">
        <v>25992</v>
      </c>
      <c r="D39" s="170">
        <v>28803</v>
      </c>
      <c r="E39" s="188" t="s">
        <v>33</v>
      </c>
      <c r="F39" s="172">
        <v>67867</v>
      </c>
      <c r="G39" s="170">
        <v>55171</v>
      </c>
      <c r="H39" s="171">
        <v>68866</v>
      </c>
      <c r="I39" s="170">
        <v>73924</v>
      </c>
      <c r="J39" s="189">
        <f>SUM(J34:J38)</f>
        <v>70157</v>
      </c>
      <c r="K39" s="174">
        <f>SUM(K34:K38)</f>
        <v>4509</v>
      </c>
      <c r="L39" s="174">
        <f>SUM(L34:L38)</f>
        <v>5358</v>
      </c>
      <c r="M39" s="190">
        <f>SUM(M34:M38)</f>
        <v>6675</v>
      </c>
      <c r="N39" s="190">
        <f t="shared" ref="N39:U39" si="3">SUM(N34:N38)</f>
        <v>7102</v>
      </c>
      <c r="O39" s="174">
        <f t="shared" si="3"/>
        <v>8603</v>
      </c>
      <c r="P39" s="174">
        <f t="shared" si="3"/>
        <v>6223</v>
      </c>
      <c r="Q39" s="174">
        <f t="shared" si="3"/>
        <v>6446</v>
      </c>
      <c r="R39" s="174">
        <f t="shared" si="3"/>
        <v>6368</v>
      </c>
      <c r="S39" s="174">
        <f t="shared" si="3"/>
        <v>5921</v>
      </c>
      <c r="T39" s="174">
        <f t="shared" si="3"/>
        <v>6322</v>
      </c>
      <c r="U39" s="174">
        <f t="shared" si="3"/>
        <v>3931</v>
      </c>
      <c r="V39" s="174">
        <f>SUM(V34:V38)</f>
        <v>4678</v>
      </c>
      <c r="W39" s="175">
        <f t="shared" si="0"/>
        <v>72136</v>
      </c>
      <c r="X39" s="176">
        <f t="shared" si="1"/>
        <v>1.0282081616944851</v>
      </c>
    </row>
    <row r="40" spans="1:24" ht="6.75" customHeight="1" thickBot="1">
      <c r="A40" s="32"/>
      <c r="B40" s="191"/>
      <c r="C40" s="192"/>
      <c r="D40" s="192"/>
      <c r="E40" s="193"/>
      <c r="F40" s="194"/>
      <c r="G40" s="194"/>
      <c r="H40" s="194"/>
      <c r="I40" s="194"/>
      <c r="J40" s="195"/>
      <c r="K40" s="196"/>
      <c r="L40" s="197"/>
      <c r="M40" s="198"/>
      <c r="N40" s="198"/>
      <c r="O40" s="197"/>
      <c r="P40" s="197"/>
      <c r="Q40" s="197"/>
      <c r="R40" s="197"/>
      <c r="S40" s="197"/>
      <c r="T40" s="197"/>
      <c r="U40" s="197"/>
      <c r="V40" s="199"/>
      <c r="W40" s="200"/>
      <c r="X40" s="201"/>
    </row>
    <row r="41" spans="1:24" ht="15.75" thickBot="1">
      <c r="A41" s="202" t="s">
        <v>102</v>
      </c>
      <c r="B41" s="169" t="s">
        <v>64</v>
      </c>
      <c r="C41" s="170">
        <v>13520</v>
      </c>
      <c r="D41" s="170">
        <v>15075</v>
      </c>
      <c r="E41" s="188" t="s">
        <v>33</v>
      </c>
      <c r="F41" s="170">
        <v>41646</v>
      </c>
      <c r="G41" s="170">
        <v>42221</v>
      </c>
      <c r="H41" s="170">
        <v>42322</v>
      </c>
      <c r="I41" s="171">
        <v>43197</v>
      </c>
      <c r="J41" s="203">
        <f>J39-J37</f>
        <v>41992</v>
      </c>
      <c r="K41" s="171">
        <f>K39-K37</f>
        <v>3509</v>
      </c>
      <c r="L41" s="174">
        <f t="shared" ref="L41:V41" si="4">L39-L37</f>
        <v>3358</v>
      </c>
      <c r="M41" s="174">
        <f t="shared" si="4"/>
        <v>3575</v>
      </c>
      <c r="N41" s="174">
        <f t="shared" si="4"/>
        <v>3550</v>
      </c>
      <c r="O41" s="174">
        <f t="shared" si="4"/>
        <v>3651</v>
      </c>
      <c r="P41" s="174">
        <f t="shared" si="4"/>
        <v>3533</v>
      </c>
      <c r="Q41" s="174">
        <f t="shared" si="4"/>
        <v>3678</v>
      </c>
      <c r="R41" s="174">
        <f t="shared" si="4"/>
        <v>3878</v>
      </c>
      <c r="S41" s="174">
        <f t="shared" si="4"/>
        <v>3522</v>
      </c>
      <c r="T41" s="174">
        <f t="shared" si="4"/>
        <v>3708</v>
      </c>
      <c r="U41" s="174">
        <f t="shared" si="4"/>
        <v>3931</v>
      </c>
      <c r="V41" s="174">
        <f t="shared" si="4"/>
        <v>4078</v>
      </c>
      <c r="W41" s="204">
        <f t="shared" si="0"/>
        <v>43971</v>
      </c>
      <c r="X41" s="176">
        <f t="shared" si="1"/>
        <v>1.0471280243855972</v>
      </c>
    </row>
    <row r="42" spans="1:24" ht="15.75" thickBot="1">
      <c r="A42" s="168" t="s">
        <v>103</v>
      </c>
      <c r="B42" s="169" t="s">
        <v>104</v>
      </c>
      <c r="C42" s="170">
        <v>93</v>
      </c>
      <c r="D42" s="170">
        <v>-465</v>
      </c>
      <c r="E42" s="188" t="s">
        <v>33</v>
      </c>
      <c r="F42" s="170">
        <v>168</v>
      </c>
      <c r="G42" s="170">
        <v>-5925</v>
      </c>
      <c r="H42" s="170">
        <v>4064</v>
      </c>
      <c r="I42" s="171">
        <v>2037</v>
      </c>
      <c r="J42" s="203">
        <f>J39-J33</f>
        <v>-125</v>
      </c>
      <c r="K42" s="171">
        <f>K39-K33</f>
        <v>-993</v>
      </c>
      <c r="L42" s="174">
        <f t="shared" ref="L42:V42" si="5">L39-L33</f>
        <v>110</v>
      </c>
      <c r="M42" s="174">
        <f t="shared" si="5"/>
        <v>117</v>
      </c>
      <c r="N42" s="174">
        <f t="shared" si="5"/>
        <v>1956</v>
      </c>
      <c r="O42" s="174">
        <f t="shared" si="5"/>
        <v>3328</v>
      </c>
      <c r="P42" s="174">
        <f t="shared" si="5"/>
        <v>486</v>
      </c>
      <c r="Q42" s="174">
        <f t="shared" si="5"/>
        <v>784</v>
      </c>
      <c r="R42" s="174">
        <f t="shared" si="5"/>
        <v>1162</v>
      </c>
      <c r="S42" s="174">
        <f t="shared" si="5"/>
        <v>26</v>
      </c>
      <c r="T42" s="174">
        <f t="shared" si="5"/>
        <v>-5</v>
      </c>
      <c r="U42" s="174">
        <f t="shared" si="5"/>
        <v>-2250</v>
      </c>
      <c r="V42" s="205">
        <f t="shared" si="5"/>
        <v>-4675</v>
      </c>
      <c r="W42" s="204">
        <f t="shared" si="0"/>
        <v>46</v>
      </c>
      <c r="X42" s="176">
        <f t="shared" si="1"/>
        <v>-0.36799999999999999</v>
      </c>
    </row>
    <row r="43" spans="1:24" ht="15.75" thickBot="1">
      <c r="A43" s="206" t="s">
        <v>105</v>
      </c>
      <c r="B43" s="207" t="s">
        <v>64</v>
      </c>
      <c r="C43" s="208">
        <v>-12379</v>
      </c>
      <c r="D43" s="208">
        <v>-14193</v>
      </c>
      <c r="E43" s="209" t="s">
        <v>33</v>
      </c>
      <c r="F43" s="208">
        <v>-26053</v>
      </c>
      <c r="G43" s="208">
        <v>-18875</v>
      </c>
      <c r="H43" s="208">
        <v>-22480</v>
      </c>
      <c r="I43" s="171">
        <v>-28690</v>
      </c>
      <c r="J43" s="203">
        <f>J41-J33</f>
        <v>-28290</v>
      </c>
      <c r="K43" s="171">
        <f>K41-K33</f>
        <v>-1993</v>
      </c>
      <c r="L43" s="174">
        <f t="shared" ref="L43:V43" si="6">L41-L33</f>
        <v>-1890</v>
      </c>
      <c r="M43" s="174">
        <f t="shared" si="6"/>
        <v>-2983</v>
      </c>
      <c r="N43" s="174">
        <f t="shared" si="6"/>
        <v>-1596</v>
      </c>
      <c r="O43" s="174">
        <f t="shared" si="6"/>
        <v>-1624</v>
      </c>
      <c r="P43" s="174">
        <f t="shared" si="6"/>
        <v>-2204</v>
      </c>
      <c r="Q43" s="174">
        <f t="shared" si="6"/>
        <v>-1984</v>
      </c>
      <c r="R43" s="174">
        <f t="shared" si="6"/>
        <v>-1328</v>
      </c>
      <c r="S43" s="174">
        <f t="shared" si="6"/>
        <v>-2373</v>
      </c>
      <c r="T43" s="174">
        <f t="shared" si="6"/>
        <v>-2619</v>
      </c>
      <c r="U43" s="174">
        <f t="shared" si="6"/>
        <v>-2250</v>
      </c>
      <c r="V43" s="174">
        <f t="shared" si="6"/>
        <v>-5275</v>
      </c>
      <c r="W43" s="204">
        <f t="shared" si="0"/>
        <v>-28119</v>
      </c>
      <c r="X43" s="176">
        <f t="shared" si="1"/>
        <v>0.99395546129374335</v>
      </c>
    </row>
    <row r="45" spans="1:24">
      <c r="A45" s="2" t="s">
        <v>106</v>
      </c>
    </row>
  </sheetData>
  <mergeCells count="2">
    <mergeCell ref="A1:Q1"/>
    <mergeCell ref="R2:X2"/>
  </mergeCells>
  <conditionalFormatting sqref="I7:I39">
    <cfRule type="cellIs" dxfId="0" priority="1" operator="equal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59"/>
  <sheetViews>
    <sheetView workbookViewId="0">
      <selection activeCell="K15" sqref="K14:K15"/>
    </sheetView>
  </sheetViews>
  <sheetFormatPr defaultRowHeight="15"/>
  <cols>
    <col min="1" max="1" width="37.7109375" customWidth="1"/>
    <col min="2" max="2" width="9.140625" hidden="1" customWidth="1"/>
    <col min="3" max="3" width="9.140625" style="467" customWidth="1"/>
    <col min="4" max="6" width="9.140625" hidden="1" customWidth="1"/>
    <col min="7" max="10" width="9.140625" style="262" hidden="1" customWidth="1"/>
    <col min="11" max="11" width="11.5703125" style="262" customWidth="1"/>
    <col min="12" max="12" width="11.42578125" style="262" customWidth="1"/>
    <col min="13" max="13" width="9.85546875" style="262" customWidth="1"/>
    <col min="14" max="14" width="9.140625" style="262" customWidth="1"/>
    <col min="15" max="15" width="9.28515625" style="262" customWidth="1"/>
    <col min="16" max="16" width="9.140625" style="262" customWidth="1"/>
    <col min="17" max="17" width="12" style="262" customWidth="1"/>
    <col min="18" max="18" width="9.140625" style="244" customWidth="1"/>
    <col min="19" max="19" width="3.42578125" style="262" customWidth="1"/>
    <col min="20" max="20" width="12.5703125" style="262" customWidth="1"/>
    <col min="21" max="21" width="11.85546875" style="262" customWidth="1"/>
    <col min="22" max="22" width="12" style="262" customWidth="1"/>
  </cols>
  <sheetData>
    <row r="1" spans="1:22" ht="26.25">
      <c r="A1" s="1641" t="s">
        <v>186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1"/>
      <c r="P1" s="1641"/>
      <c r="Q1" s="1641"/>
      <c r="R1" s="1641"/>
      <c r="S1" s="1641"/>
      <c r="T1" s="1641"/>
      <c r="U1" s="1641"/>
      <c r="V1" s="1641"/>
    </row>
    <row r="2" spans="1:22" ht="21.75" customHeight="1">
      <c r="A2" s="982" t="s">
        <v>108</v>
      </c>
      <c r="B2" s="983"/>
      <c r="C2" s="984"/>
      <c r="D2" s="985"/>
      <c r="E2" s="985"/>
      <c r="F2" s="985"/>
      <c r="G2" s="986"/>
      <c r="H2" s="986"/>
      <c r="I2" s="986"/>
      <c r="J2" s="986"/>
      <c r="K2" s="986"/>
      <c r="L2" s="987"/>
      <c r="M2" s="987"/>
      <c r="N2" s="986"/>
      <c r="O2" s="986"/>
      <c r="P2" s="986"/>
      <c r="Q2" s="986"/>
      <c r="R2" s="988"/>
      <c r="S2" s="986"/>
      <c r="T2" s="986"/>
      <c r="U2" s="986"/>
      <c r="V2" s="986"/>
    </row>
    <row r="3" spans="1:22">
      <c r="A3" s="989"/>
      <c r="B3" s="985"/>
      <c r="C3" s="984"/>
      <c r="D3" s="985"/>
      <c r="E3" s="985"/>
      <c r="F3" s="985"/>
      <c r="G3" s="986"/>
      <c r="H3" s="986"/>
      <c r="I3" s="986"/>
      <c r="J3" s="986"/>
      <c r="K3" s="986"/>
      <c r="L3" s="987"/>
      <c r="M3" s="987"/>
      <c r="N3" s="986"/>
      <c r="O3" s="986"/>
      <c r="P3" s="986"/>
      <c r="Q3" s="986"/>
      <c r="R3" s="988"/>
      <c r="S3" s="986"/>
      <c r="T3" s="986"/>
      <c r="U3" s="986"/>
      <c r="V3" s="986"/>
    </row>
    <row r="4" spans="1:22" ht="15.75" thickBot="1">
      <c r="A4" s="990"/>
      <c r="B4" s="991"/>
      <c r="C4" s="992"/>
      <c r="D4" s="991"/>
      <c r="E4" s="991"/>
      <c r="F4" s="985"/>
      <c r="G4" s="986"/>
      <c r="H4" s="986"/>
      <c r="I4" s="986"/>
      <c r="J4" s="986"/>
      <c r="K4" s="986"/>
      <c r="L4" s="987"/>
      <c r="M4" s="987"/>
      <c r="N4" s="986"/>
      <c r="O4" s="986"/>
      <c r="P4" s="986"/>
      <c r="Q4" s="986"/>
      <c r="R4" s="988"/>
      <c r="S4" s="986"/>
      <c r="T4" s="986"/>
      <c r="U4" s="986"/>
      <c r="V4" s="986"/>
    </row>
    <row r="5" spans="1:22" ht="16.5" thickBot="1">
      <c r="A5" s="993" t="s">
        <v>236</v>
      </c>
      <c r="B5" s="994"/>
      <c r="C5" s="1719" t="s">
        <v>243</v>
      </c>
      <c r="D5" s="1720"/>
      <c r="E5" s="1721"/>
      <c r="F5" s="1720"/>
      <c r="G5" s="1722"/>
      <c r="H5" s="1723"/>
      <c r="I5" s="1723"/>
      <c r="J5" s="1723"/>
      <c r="K5" s="999"/>
      <c r="L5" s="1000"/>
      <c r="M5" s="1000"/>
      <c r="N5" s="986"/>
      <c r="O5" s="986"/>
      <c r="P5" s="986"/>
      <c r="Q5" s="986"/>
      <c r="R5" s="988"/>
      <c r="S5" s="986"/>
      <c r="T5" s="986"/>
      <c r="U5" s="986"/>
      <c r="V5" s="986"/>
    </row>
    <row r="6" spans="1:22" ht="23.25" customHeight="1" thickBot="1">
      <c r="A6" s="989" t="s">
        <v>4</v>
      </c>
      <c r="B6" s="985"/>
      <c r="C6" s="984"/>
      <c r="D6" s="985"/>
      <c r="E6" s="985"/>
      <c r="F6" s="985"/>
      <c r="G6" s="986"/>
      <c r="H6" s="986"/>
      <c r="I6" s="986"/>
      <c r="J6" s="986"/>
      <c r="K6" s="986"/>
      <c r="L6" s="987"/>
      <c r="M6" s="987"/>
      <c r="N6" s="986"/>
      <c r="O6" s="986"/>
      <c r="P6" s="986"/>
      <c r="Q6" s="986"/>
      <c r="R6" s="988"/>
      <c r="S6" s="986"/>
      <c r="T6" s="986"/>
      <c r="U6" s="986"/>
      <c r="V6" s="986"/>
    </row>
    <row r="7" spans="1:22" ht="15.75" thickBot="1">
      <c r="A7" s="1001" t="s">
        <v>9</v>
      </c>
      <c r="B7" s="1002" t="s">
        <v>10</v>
      </c>
      <c r="C7" s="1002" t="s">
        <v>13</v>
      </c>
      <c r="D7" s="1004"/>
      <c r="E7" s="1005"/>
      <c r="F7" s="1002" t="s">
        <v>190</v>
      </c>
      <c r="G7" s="1646" t="s">
        <v>191</v>
      </c>
      <c r="H7" s="1646" t="s">
        <v>192</v>
      </c>
      <c r="I7" s="1646" t="s">
        <v>193</v>
      </c>
      <c r="J7" s="1646" t="s">
        <v>194</v>
      </c>
      <c r="K7" s="1007" t="s">
        <v>195</v>
      </c>
      <c r="L7" s="1007"/>
      <c r="M7" s="1007" t="s">
        <v>196</v>
      </c>
      <c r="N7" s="1007"/>
      <c r="O7" s="1007"/>
      <c r="P7" s="1007"/>
      <c r="Q7" s="1647" t="s">
        <v>197</v>
      </c>
      <c r="R7" s="1009" t="s">
        <v>8</v>
      </c>
      <c r="S7" s="986"/>
      <c r="T7" s="1010" t="s">
        <v>230</v>
      </c>
      <c r="U7" s="1010"/>
      <c r="V7" s="1010"/>
    </row>
    <row r="8" spans="1:22" ht="15.75" thickBot="1">
      <c r="A8" s="1001"/>
      <c r="B8" s="1002"/>
      <c r="C8" s="1002"/>
      <c r="D8" s="1012" t="s">
        <v>188</v>
      </c>
      <c r="E8" s="1013" t="s">
        <v>189</v>
      </c>
      <c r="F8" s="1002"/>
      <c r="G8" s="1646"/>
      <c r="H8" s="1646"/>
      <c r="I8" s="1646"/>
      <c r="J8" s="1646"/>
      <c r="K8" s="1014" t="s">
        <v>199</v>
      </c>
      <c r="L8" s="1650" t="s">
        <v>200</v>
      </c>
      <c r="M8" s="1016" t="s">
        <v>20</v>
      </c>
      <c r="N8" s="1017" t="s">
        <v>23</v>
      </c>
      <c r="O8" s="1017" t="s">
        <v>26</v>
      </c>
      <c r="P8" s="1018" t="s">
        <v>29</v>
      </c>
      <c r="Q8" s="1014" t="s">
        <v>30</v>
      </c>
      <c r="R8" s="1019" t="s">
        <v>31</v>
      </c>
      <c r="S8" s="986"/>
      <c r="T8" s="1020" t="s">
        <v>201</v>
      </c>
      <c r="U8" s="1021" t="s">
        <v>202</v>
      </c>
      <c r="V8" s="1021" t="s">
        <v>203</v>
      </c>
    </row>
    <row r="9" spans="1:22">
      <c r="A9" s="1022" t="s">
        <v>32</v>
      </c>
      <c r="B9" s="1023"/>
      <c r="C9" s="1651"/>
      <c r="D9" s="1025">
        <v>6</v>
      </c>
      <c r="E9" s="1026">
        <v>6</v>
      </c>
      <c r="F9" s="1026">
        <v>9</v>
      </c>
      <c r="G9" s="1027">
        <v>10</v>
      </c>
      <c r="H9" s="1027">
        <v>10</v>
      </c>
      <c r="I9" s="1027">
        <v>10</v>
      </c>
      <c r="J9" s="1724">
        <f>P9</f>
        <v>9</v>
      </c>
      <c r="K9" s="1028"/>
      <c r="L9" s="1652"/>
      <c r="M9" s="1725">
        <v>9</v>
      </c>
      <c r="N9" s="1726">
        <f>T9</f>
        <v>9</v>
      </c>
      <c r="O9" s="1726">
        <f>U9</f>
        <v>10</v>
      </c>
      <c r="P9" s="1724">
        <f>V9</f>
        <v>9</v>
      </c>
      <c r="Q9" s="1033" t="s">
        <v>33</v>
      </c>
      <c r="R9" s="1034" t="s">
        <v>33</v>
      </c>
      <c r="S9" s="1035"/>
      <c r="T9" s="1727">
        <v>9</v>
      </c>
      <c r="U9" s="1728">
        <v>10</v>
      </c>
      <c r="V9" s="1728">
        <v>9</v>
      </c>
    </row>
    <row r="10" spans="1:22" ht="15.75" thickBot="1">
      <c r="A10" s="1038" t="s">
        <v>34</v>
      </c>
      <c r="B10" s="1039"/>
      <c r="C10" s="1655"/>
      <c r="D10" s="1041">
        <v>6.2</v>
      </c>
      <c r="E10" s="1042">
        <v>6</v>
      </c>
      <c r="F10" s="1042">
        <v>9</v>
      </c>
      <c r="G10" s="1043">
        <v>9</v>
      </c>
      <c r="H10" s="1043">
        <v>9</v>
      </c>
      <c r="I10" s="1043">
        <v>9</v>
      </c>
      <c r="J10" s="1729">
        <f t="shared" ref="J10:J21" si="0">P10</f>
        <v>8.65</v>
      </c>
      <c r="K10" s="1044"/>
      <c r="L10" s="1656"/>
      <c r="M10" s="1730">
        <v>8.8350000000000009</v>
      </c>
      <c r="N10" s="1731">
        <f t="shared" ref="N10:P21" si="1">T10</f>
        <v>8.7420000000000009</v>
      </c>
      <c r="O10" s="1732">
        <f t="shared" si="1"/>
        <v>8.7840000000000007</v>
      </c>
      <c r="P10" s="1729">
        <f t="shared" si="1"/>
        <v>8.65</v>
      </c>
      <c r="Q10" s="1043" t="s">
        <v>33</v>
      </c>
      <c r="R10" s="1049" t="s">
        <v>33</v>
      </c>
      <c r="S10" s="1035"/>
      <c r="T10" s="1733">
        <v>8.7420000000000009</v>
      </c>
      <c r="U10" s="1734">
        <v>8.7840000000000007</v>
      </c>
      <c r="V10" s="1734">
        <v>8.65</v>
      </c>
    </row>
    <row r="11" spans="1:22">
      <c r="A11" s="1052" t="s">
        <v>35</v>
      </c>
      <c r="B11" s="1053" t="s">
        <v>36</v>
      </c>
      <c r="C11" s="1660" t="s">
        <v>37</v>
      </c>
      <c r="D11" s="1055">
        <v>1168</v>
      </c>
      <c r="E11" s="1056">
        <v>1177</v>
      </c>
      <c r="F11" s="1056">
        <v>1361</v>
      </c>
      <c r="G11" s="1057">
        <v>1504</v>
      </c>
      <c r="H11" s="1057">
        <v>1655</v>
      </c>
      <c r="I11" s="1058">
        <v>1801</v>
      </c>
      <c r="J11" s="1724">
        <f t="shared" si="0"/>
        <v>2367</v>
      </c>
      <c r="K11" s="1059" t="s">
        <v>33</v>
      </c>
      <c r="L11" s="1662" t="s">
        <v>33</v>
      </c>
      <c r="M11" s="1061">
        <v>1958</v>
      </c>
      <c r="N11" s="1653">
        <f t="shared" si="1"/>
        <v>2235</v>
      </c>
      <c r="O11" s="1663">
        <f t="shared" si="1"/>
        <v>2235</v>
      </c>
      <c r="P11" s="1724">
        <f t="shared" si="1"/>
        <v>2367</v>
      </c>
      <c r="Q11" s="1064" t="s">
        <v>33</v>
      </c>
      <c r="R11" s="1065" t="s">
        <v>33</v>
      </c>
      <c r="S11" s="1035"/>
      <c r="T11" s="1109">
        <v>2235</v>
      </c>
      <c r="U11" s="1057">
        <v>2235</v>
      </c>
      <c r="V11" s="1057">
        <v>2367</v>
      </c>
    </row>
    <row r="12" spans="1:22">
      <c r="A12" s="1067" t="s">
        <v>38</v>
      </c>
      <c r="B12" s="1068" t="s">
        <v>39</v>
      </c>
      <c r="C12" s="1660" t="s">
        <v>40</v>
      </c>
      <c r="D12" s="1055">
        <v>-1168</v>
      </c>
      <c r="E12" s="1056">
        <v>-1177</v>
      </c>
      <c r="F12" s="1056">
        <v>1361</v>
      </c>
      <c r="G12" s="1057">
        <v>1504</v>
      </c>
      <c r="H12" s="1057">
        <v>1655</v>
      </c>
      <c r="I12" s="1057">
        <v>1801</v>
      </c>
      <c r="J12" s="1735">
        <f t="shared" si="0"/>
        <v>2216</v>
      </c>
      <c r="K12" s="1069" t="s">
        <v>33</v>
      </c>
      <c r="L12" s="1664" t="s">
        <v>33</v>
      </c>
      <c r="M12" s="1071">
        <v>1958</v>
      </c>
      <c r="N12" s="1665">
        <f t="shared" si="1"/>
        <v>1958</v>
      </c>
      <c r="O12" s="1665">
        <f t="shared" si="1"/>
        <v>1958</v>
      </c>
      <c r="P12" s="1735">
        <f t="shared" si="1"/>
        <v>2216</v>
      </c>
      <c r="Q12" s="1064" t="s">
        <v>33</v>
      </c>
      <c r="R12" s="1065" t="s">
        <v>33</v>
      </c>
      <c r="S12" s="1035"/>
      <c r="T12" s="1123">
        <v>1958</v>
      </c>
      <c r="U12" s="1057">
        <v>1958</v>
      </c>
      <c r="V12" s="1057">
        <v>2216</v>
      </c>
    </row>
    <row r="13" spans="1:22">
      <c r="A13" s="1067" t="s">
        <v>41</v>
      </c>
      <c r="B13" s="1068" t="s">
        <v>204</v>
      </c>
      <c r="C13" s="1660" t="s">
        <v>43</v>
      </c>
      <c r="D13" s="1055"/>
      <c r="E13" s="1056">
        <v>0</v>
      </c>
      <c r="F13" s="1056">
        <v>0</v>
      </c>
      <c r="G13" s="1057">
        <v>0</v>
      </c>
      <c r="H13" s="1057">
        <v>0</v>
      </c>
      <c r="I13" s="1057">
        <v>0</v>
      </c>
      <c r="J13" s="1735">
        <f t="shared" si="0"/>
        <v>0</v>
      </c>
      <c r="K13" s="1069" t="s">
        <v>33</v>
      </c>
      <c r="L13" s="1664" t="s">
        <v>33</v>
      </c>
      <c r="M13" s="1071">
        <v>0</v>
      </c>
      <c r="N13" s="1665">
        <f t="shared" si="1"/>
        <v>0</v>
      </c>
      <c r="O13" s="1665">
        <f t="shared" si="1"/>
        <v>0</v>
      </c>
      <c r="P13" s="1735">
        <f t="shared" si="1"/>
        <v>0</v>
      </c>
      <c r="Q13" s="1064" t="s">
        <v>33</v>
      </c>
      <c r="R13" s="1065" t="s">
        <v>33</v>
      </c>
      <c r="S13" s="1035"/>
      <c r="T13" s="1123">
        <v>0</v>
      </c>
      <c r="U13" s="1057">
        <v>0</v>
      </c>
      <c r="V13" s="1057">
        <v>0</v>
      </c>
    </row>
    <row r="14" spans="1:22">
      <c r="A14" s="1067" t="s">
        <v>44</v>
      </c>
      <c r="B14" s="1068" t="s">
        <v>205</v>
      </c>
      <c r="C14" s="1660" t="s">
        <v>33</v>
      </c>
      <c r="D14" s="1055">
        <v>186</v>
      </c>
      <c r="E14" s="1056">
        <v>261</v>
      </c>
      <c r="F14" s="1056">
        <v>217</v>
      </c>
      <c r="G14" s="1057">
        <v>97</v>
      </c>
      <c r="H14" s="1057">
        <v>493</v>
      </c>
      <c r="I14" s="1057">
        <v>467</v>
      </c>
      <c r="J14" s="1735">
        <f t="shared" si="0"/>
        <v>542</v>
      </c>
      <c r="K14" s="1069" t="s">
        <v>33</v>
      </c>
      <c r="L14" s="1664" t="s">
        <v>33</v>
      </c>
      <c r="M14" s="1071">
        <v>2955</v>
      </c>
      <c r="N14" s="1665">
        <f t="shared" si="1"/>
        <v>1704</v>
      </c>
      <c r="O14" s="1665">
        <f t="shared" si="1"/>
        <v>1093</v>
      </c>
      <c r="P14" s="1735">
        <f t="shared" si="1"/>
        <v>542</v>
      </c>
      <c r="Q14" s="1064" t="s">
        <v>33</v>
      </c>
      <c r="R14" s="1065" t="s">
        <v>33</v>
      </c>
      <c r="S14" s="1035"/>
      <c r="T14" s="1123">
        <v>1704</v>
      </c>
      <c r="U14" s="1057">
        <v>1093</v>
      </c>
      <c r="V14" s="1057">
        <v>542</v>
      </c>
    </row>
    <row r="15" spans="1:22" ht="15.75" thickBot="1">
      <c r="A15" s="1022" t="s">
        <v>46</v>
      </c>
      <c r="B15" s="1074" t="s">
        <v>206</v>
      </c>
      <c r="C15" s="1666" t="s">
        <v>48</v>
      </c>
      <c r="D15" s="1075">
        <v>313</v>
      </c>
      <c r="E15" s="1076">
        <v>436</v>
      </c>
      <c r="F15" s="1076">
        <v>425</v>
      </c>
      <c r="G15" s="1077">
        <v>667</v>
      </c>
      <c r="H15" s="1077">
        <v>290</v>
      </c>
      <c r="I15" s="1077">
        <v>514</v>
      </c>
      <c r="J15" s="1735">
        <f t="shared" si="0"/>
        <v>320</v>
      </c>
      <c r="K15" s="1078" t="s">
        <v>33</v>
      </c>
      <c r="L15" s="1667" t="s">
        <v>33</v>
      </c>
      <c r="M15" s="1080">
        <v>791</v>
      </c>
      <c r="N15" s="1680">
        <f t="shared" si="1"/>
        <v>974</v>
      </c>
      <c r="O15" s="1680">
        <f t="shared" si="1"/>
        <v>774</v>
      </c>
      <c r="P15" s="1735">
        <f t="shared" si="1"/>
        <v>320</v>
      </c>
      <c r="Q15" s="1033" t="s">
        <v>33</v>
      </c>
      <c r="R15" s="1034" t="s">
        <v>33</v>
      </c>
      <c r="S15" s="1035"/>
      <c r="T15" s="1668">
        <v>974</v>
      </c>
      <c r="U15" s="1077">
        <v>774</v>
      </c>
      <c r="V15" s="1077">
        <v>320</v>
      </c>
    </row>
    <row r="16" spans="1:22" ht="15.75" thickBot="1">
      <c r="A16" s="1083" t="s">
        <v>49</v>
      </c>
      <c r="B16" s="1084"/>
      <c r="C16" s="1669"/>
      <c r="D16" s="1086">
        <v>515</v>
      </c>
      <c r="E16" s="1087">
        <v>698</v>
      </c>
      <c r="F16" s="1087">
        <f>F11-F12+F14+F15</f>
        <v>642</v>
      </c>
      <c r="G16" s="1087">
        <f>G11-G12+G14+G15</f>
        <v>764</v>
      </c>
      <c r="H16" s="1089">
        <f>H11-H12+H13+H14+H15</f>
        <v>783</v>
      </c>
      <c r="I16" s="1089">
        <f>I11-I12+I13+I14+I15</f>
        <v>981</v>
      </c>
      <c r="J16" s="1736">
        <f>J11-J12+J13+J14+J15</f>
        <v>1013</v>
      </c>
      <c r="K16" s="1089" t="s">
        <v>33</v>
      </c>
      <c r="L16" s="1670" t="s">
        <v>33</v>
      </c>
      <c r="M16" s="1671">
        <f>M11-M12+M13+M14+M15</f>
        <v>3746</v>
      </c>
      <c r="N16" s="1671">
        <f>N11-N12+N13+N14+N15</f>
        <v>2955</v>
      </c>
      <c r="O16" s="1737">
        <f>O11-O12+O13+O14+O15</f>
        <v>2144</v>
      </c>
      <c r="P16" s="1736">
        <f>P11-P12+P13+P14+P15</f>
        <v>1013</v>
      </c>
      <c r="Q16" s="1088" t="s">
        <v>33</v>
      </c>
      <c r="R16" s="1094" t="s">
        <v>33</v>
      </c>
      <c r="S16" s="1035"/>
      <c r="T16" s="1095">
        <f>T11-T12+T13+T14+T15</f>
        <v>2955</v>
      </c>
      <c r="U16" s="1095">
        <f>U11-U12+U13+U14+U15</f>
        <v>2144</v>
      </c>
      <c r="V16" s="1095">
        <f>V11-V12+V13+V14+V15</f>
        <v>1013</v>
      </c>
    </row>
    <row r="17" spans="1:22">
      <c r="A17" s="1022" t="s">
        <v>50</v>
      </c>
      <c r="B17" s="1053" t="s">
        <v>51</v>
      </c>
      <c r="C17" s="1666">
        <v>401</v>
      </c>
      <c r="D17" s="1075"/>
      <c r="E17" s="1076">
        <v>0</v>
      </c>
      <c r="F17" s="1076">
        <v>0</v>
      </c>
      <c r="G17" s="1077">
        <v>0</v>
      </c>
      <c r="H17" s="1077">
        <v>0</v>
      </c>
      <c r="I17" s="1077">
        <v>0</v>
      </c>
      <c r="J17" s="1735">
        <f t="shared" si="0"/>
        <v>151</v>
      </c>
      <c r="K17" s="1059" t="s">
        <v>33</v>
      </c>
      <c r="L17" s="1662" t="s">
        <v>33</v>
      </c>
      <c r="M17" s="1080">
        <v>0</v>
      </c>
      <c r="N17" s="1663">
        <f t="shared" si="1"/>
        <v>0</v>
      </c>
      <c r="O17" s="1663">
        <f t="shared" si="1"/>
        <v>0</v>
      </c>
      <c r="P17" s="1735">
        <f t="shared" si="1"/>
        <v>151</v>
      </c>
      <c r="Q17" s="1033" t="s">
        <v>33</v>
      </c>
      <c r="R17" s="1034" t="s">
        <v>33</v>
      </c>
      <c r="S17" s="1035"/>
      <c r="T17" s="1177">
        <v>0</v>
      </c>
      <c r="U17" s="1077">
        <v>0</v>
      </c>
      <c r="V17" s="1077">
        <v>151</v>
      </c>
    </row>
    <row r="18" spans="1:22">
      <c r="A18" s="1067" t="s">
        <v>52</v>
      </c>
      <c r="B18" s="1068" t="s">
        <v>53</v>
      </c>
      <c r="C18" s="1660" t="s">
        <v>54</v>
      </c>
      <c r="D18" s="1055">
        <v>101</v>
      </c>
      <c r="E18" s="1056">
        <v>120</v>
      </c>
      <c r="F18" s="1056">
        <v>226</v>
      </c>
      <c r="G18" s="1057">
        <v>189</v>
      </c>
      <c r="H18" s="1057">
        <v>103</v>
      </c>
      <c r="I18" s="1057">
        <v>100</v>
      </c>
      <c r="J18" s="1735">
        <f t="shared" si="0"/>
        <v>43</v>
      </c>
      <c r="K18" s="1675" t="s">
        <v>33</v>
      </c>
      <c r="L18" s="1676" t="s">
        <v>33</v>
      </c>
      <c r="M18" s="1071">
        <v>200</v>
      </c>
      <c r="N18" s="1665">
        <f t="shared" si="1"/>
        <v>192</v>
      </c>
      <c r="O18" s="1665">
        <f t="shared" si="1"/>
        <v>195</v>
      </c>
      <c r="P18" s="1735">
        <f t="shared" si="1"/>
        <v>43</v>
      </c>
      <c r="Q18" s="1064" t="s">
        <v>33</v>
      </c>
      <c r="R18" s="1065" t="s">
        <v>33</v>
      </c>
      <c r="S18" s="1035"/>
      <c r="T18" s="1123">
        <v>192</v>
      </c>
      <c r="U18" s="1057">
        <v>195</v>
      </c>
      <c r="V18" s="1057">
        <v>43</v>
      </c>
    </row>
    <row r="19" spans="1:22">
      <c r="A19" s="1067" t="s">
        <v>55</v>
      </c>
      <c r="B19" s="1068" t="s">
        <v>183</v>
      </c>
      <c r="C19" s="1660" t="s">
        <v>33</v>
      </c>
      <c r="D19" s="1055"/>
      <c r="E19" s="1056">
        <v>0</v>
      </c>
      <c r="F19" s="1056">
        <v>0</v>
      </c>
      <c r="G19" s="1057">
        <v>0</v>
      </c>
      <c r="H19" s="1057">
        <v>0</v>
      </c>
      <c r="I19" s="1057">
        <v>0</v>
      </c>
      <c r="J19" s="1735">
        <f t="shared" si="0"/>
        <v>0</v>
      </c>
      <c r="K19" s="1675" t="s">
        <v>33</v>
      </c>
      <c r="L19" s="1676" t="s">
        <v>33</v>
      </c>
      <c r="M19" s="1071">
        <v>0</v>
      </c>
      <c r="N19" s="1665">
        <f t="shared" si="1"/>
        <v>0</v>
      </c>
      <c r="O19" s="1665">
        <f t="shared" si="1"/>
        <v>0</v>
      </c>
      <c r="P19" s="1735">
        <f t="shared" si="1"/>
        <v>0</v>
      </c>
      <c r="Q19" s="1064" t="s">
        <v>33</v>
      </c>
      <c r="R19" s="1065" t="s">
        <v>33</v>
      </c>
      <c r="S19" s="1035"/>
      <c r="T19" s="1123">
        <v>0</v>
      </c>
      <c r="U19" s="1057">
        <v>0</v>
      </c>
      <c r="V19" s="1057">
        <v>0</v>
      </c>
    </row>
    <row r="20" spans="1:22">
      <c r="A20" s="1067" t="s">
        <v>57</v>
      </c>
      <c r="B20" s="1068" t="s">
        <v>56</v>
      </c>
      <c r="C20" s="1660" t="s">
        <v>33</v>
      </c>
      <c r="D20" s="1055">
        <v>162</v>
      </c>
      <c r="E20" s="1056">
        <v>241</v>
      </c>
      <c r="F20" s="1056">
        <v>416</v>
      </c>
      <c r="G20" s="1057">
        <v>435</v>
      </c>
      <c r="H20" s="1057">
        <v>656</v>
      </c>
      <c r="I20" s="1057">
        <v>699</v>
      </c>
      <c r="J20" s="1735">
        <f t="shared" si="0"/>
        <v>723</v>
      </c>
      <c r="K20" s="1675" t="s">
        <v>33</v>
      </c>
      <c r="L20" s="1676" t="s">
        <v>33</v>
      </c>
      <c r="M20" s="1071">
        <v>3106</v>
      </c>
      <c r="N20" s="1665">
        <f t="shared" si="1"/>
        <v>1773</v>
      </c>
      <c r="O20" s="1665">
        <f t="shared" si="1"/>
        <v>1116</v>
      </c>
      <c r="P20" s="1735">
        <f t="shared" si="1"/>
        <v>723</v>
      </c>
      <c r="Q20" s="1064" t="s">
        <v>33</v>
      </c>
      <c r="R20" s="1065" t="s">
        <v>33</v>
      </c>
      <c r="S20" s="1035"/>
      <c r="T20" s="1123">
        <v>1773</v>
      </c>
      <c r="U20" s="1057">
        <v>1116</v>
      </c>
      <c r="V20" s="1057">
        <v>723</v>
      </c>
    </row>
    <row r="21" spans="1:22" ht="15.75" thickBot="1">
      <c r="A21" s="1038" t="s">
        <v>59</v>
      </c>
      <c r="B21" s="1097"/>
      <c r="C21" s="1677" t="s">
        <v>33</v>
      </c>
      <c r="D21" s="1055"/>
      <c r="E21" s="1056">
        <v>0</v>
      </c>
      <c r="F21" s="1056">
        <v>0</v>
      </c>
      <c r="G21" s="1099">
        <v>0</v>
      </c>
      <c r="H21" s="1099">
        <v>0</v>
      </c>
      <c r="I21" s="1099">
        <v>0</v>
      </c>
      <c r="J21" s="1729">
        <f t="shared" si="0"/>
        <v>0</v>
      </c>
      <c r="K21" s="1678" t="s">
        <v>33</v>
      </c>
      <c r="L21" s="1679" t="s">
        <v>33</v>
      </c>
      <c r="M21" s="1101">
        <v>0</v>
      </c>
      <c r="N21" s="1680">
        <f t="shared" si="1"/>
        <v>0</v>
      </c>
      <c r="O21" s="1680">
        <f t="shared" si="1"/>
        <v>0</v>
      </c>
      <c r="P21" s="1738">
        <f t="shared" si="1"/>
        <v>0</v>
      </c>
      <c r="Q21" s="1103" t="s">
        <v>33</v>
      </c>
      <c r="R21" s="1104" t="s">
        <v>33</v>
      </c>
      <c r="S21" s="1035"/>
      <c r="T21" s="1681">
        <v>0</v>
      </c>
      <c r="U21" s="1099">
        <v>0</v>
      </c>
      <c r="V21" s="1099">
        <v>0</v>
      </c>
    </row>
    <row r="22" spans="1:22">
      <c r="A22" s="1106" t="s">
        <v>61</v>
      </c>
      <c r="B22" s="1053" t="s">
        <v>62</v>
      </c>
      <c r="C22" s="589" t="s">
        <v>33</v>
      </c>
      <c r="D22" s="1108">
        <v>2886</v>
      </c>
      <c r="E22" s="1066">
        <v>3036</v>
      </c>
      <c r="F22" s="1066">
        <v>3517</v>
      </c>
      <c r="G22" s="1111">
        <v>3654</v>
      </c>
      <c r="H22" s="1111">
        <v>4308</v>
      </c>
      <c r="I22" s="1147">
        <v>4226</v>
      </c>
      <c r="J22" s="1147">
        <v>3842</v>
      </c>
      <c r="K22" s="1148">
        <f>K35</f>
        <v>3834</v>
      </c>
      <c r="L22" s="1707">
        <v>3901.7</v>
      </c>
      <c r="M22" s="1115">
        <v>965</v>
      </c>
      <c r="N22" s="1653">
        <f>T22-M22</f>
        <v>1562</v>
      </c>
      <c r="O22" s="1117">
        <f>U22-T22</f>
        <v>-218</v>
      </c>
      <c r="P22" s="1118">
        <f>V22-U22</f>
        <v>1593</v>
      </c>
      <c r="Q22" s="1119">
        <f>SUM(M22:P22)</f>
        <v>3902</v>
      </c>
      <c r="R22" s="1185">
        <f>(Q22/L22)*100</f>
        <v>100.00768895609606</v>
      </c>
      <c r="S22" s="1035"/>
      <c r="T22" s="1109">
        <v>2527</v>
      </c>
      <c r="U22" s="1121">
        <v>2309</v>
      </c>
      <c r="V22" s="1111">
        <v>3902</v>
      </c>
    </row>
    <row r="23" spans="1:22">
      <c r="A23" s="1067" t="s">
        <v>63</v>
      </c>
      <c r="B23" s="1068" t="s">
        <v>64</v>
      </c>
      <c r="C23" s="598" t="s">
        <v>33</v>
      </c>
      <c r="D23" s="1055"/>
      <c r="E23" s="1056">
        <v>0</v>
      </c>
      <c r="F23" s="1056">
        <v>0</v>
      </c>
      <c r="G23" s="1125">
        <v>0</v>
      </c>
      <c r="H23" s="1125">
        <v>0</v>
      </c>
      <c r="I23" s="1125"/>
      <c r="J23" s="1125">
        <v>0</v>
      </c>
      <c r="K23" s="1153"/>
      <c r="L23" s="1684">
        <v>127</v>
      </c>
      <c r="M23" s="1129"/>
      <c r="N23" s="1665">
        <f>T23-M23</f>
        <v>0</v>
      </c>
      <c r="O23" s="1130">
        <f t="shared" ref="O23:P40" si="2">U23-T23</f>
        <v>0</v>
      </c>
      <c r="P23" s="1131">
        <f t="shared" si="2"/>
        <v>127</v>
      </c>
      <c r="Q23" s="1132">
        <f t="shared" ref="Q23:Q45" si="3">SUM(M23:P23)</f>
        <v>127</v>
      </c>
      <c r="R23" s="1686">
        <f t="shared" ref="R23:R45" si="4">(Q23/L23)*100</f>
        <v>100</v>
      </c>
      <c r="S23" s="1035"/>
      <c r="T23" s="1123">
        <v>0</v>
      </c>
      <c r="U23" s="1126">
        <v>0</v>
      </c>
      <c r="V23" s="1125">
        <v>127</v>
      </c>
    </row>
    <row r="24" spans="1:22" ht="15.75" thickBot="1">
      <c r="A24" s="1038" t="s">
        <v>65</v>
      </c>
      <c r="B24" s="1097" t="s">
        <v>64</v>
      </c>
      <c r="C24" s="604">
        <v>672</v>
      </c>
      <c r="D24" s="1134">
        <v>846</v>
      </c>
      <c r="E24" s="1135">
        <v>922</v>
      </c>
      <c r="F24" s="1135">
        <v>1090</v>
      </c>
      <c r="G24" s="1138">
        <v>1100</v>
      </c>
      <c r="H24" s="1138">
        <v>1300</v>
      </c>
      <c r="I24" s="1138">
        <v>1600</v>
      </c>
      <c r="J24" s="1138">
        <v>1100</v>
      </c>
      <c r="K24" s="1687">
        <f>SUM(K25:K29)</f>
        <v>1100</v>
      </c>
      <c r="L24" s="1739">
        <v>973</v>
      </c>
      <c r="M24" s="1142">
        <v>270</v>
      </c>
      <c r="N24" s="1658">
        <f>T24-M24</f>
        <v>382</v>
      </c>
      <c r="O24" s="1164">
        <f t="shared" si="2"/>
        <v>225</v>
      </c>
      <c r="P24" s="1145">
        <f t="shared" si="2"/>
        <v>96</v>
      </c>
      <c r="Q24" s="1146">
        <f t="shared" si="3"/>
        <v>973</v>
      </c>
      <c r="R24" s="1690">
        <f t="shared" si="4"/>
        <v>100</v>
      </c>
      <c r="S24" s="1035"/>
      <c r="T24" s="1668">
        <v>652</v>
      </c>
      <c r="U24" s="1139">
        <v>877</v>
      </c>
      <c r="V24" s="1138">
        <v>973</v>
      </c>
    </row>
    <row r="25" spans="1:22">
      <c r="A25" s="1052" t="s">
        <v>66</v>
      </c>
      <c r="B25" s="1691" t="s">
        <v>208</v>
      </c>
      <c r="C25" s="589">
        <v>501</v>
      </c>
      <c r="D25" s="1055">
        <v>273</v>
      </c>
      <c r="E25" s="1056">
        <v>289</v>
      </c>
      <c r="F25" s="1056">
        <v>497</v>
      </c>
      <c r="G25" s="1147">
        <v>593</v>
      </c>
      <c r="H25" s="1147">
        <v>504</v>
      </c>
      <c r="I25" s="1147">
        <v>332</v>
      </c>
      <c r="J25" s="1147">
        <v>445</v>
      </c>
      <c r="K25" s="1148">
        <v>210</v>
      </c>
      <c r="L25" s="1707">
        <v>210</v>
      </c>
      <c r="M25" s="1150">
        <v>48</v>
      </c>
      <c r="N25" s="1663">
        <f>T25-M25</f>
        <v>59</v>
      </c>
      <c r="O25" s="1117">
        <f t="shared" si="2"/>
        <v>33</v>
      </c>
      <c r="P25" s="1118">
        <f t="shared" si="2"/>
        <v>246</v>
      </c>
      <c r="Q25" s="1119">
        <f t="shared" si="3"/>
        <v>386</v>
      </c>
      <c r="R25" s="1185">
        <f t="shared" si="4"/>
        <v>183.8095238095238</v>
      </c>
      <c r="S25" s="1035"/>
      <c r="T25" s="1177">
        <v>107</v>
      </c>
      <c r="U25" s="1112">
        <v>140</v>
      </c>
      <c r="V25" s="1147">
        <v>386</v>
      </c>
    </row>
    <row r="26" spans="1:22">
      <c r="A26" s="1067" t="s">
        <v>68</v>
      </c>
      <c r="B26" s="1694" t="s">
        <v>209</v>
      </c>
      <c r="C26" s="598">
        <v>502</v>
      </c>
      <c r="D26" s="1055">
        <v>337</v>
      </c>
      <c r="E26" s="1056">
        <v>374</v>
      </c>
      <c r="F26" s="1056">
        <v>367</v>
      </c>
      <c r="G26" s="1125">
        <v>439</v>
      </c>
      <c r="H26" s="1125">
        <v>345</v>
      </c>
      <c r="I26" s="1125">
        <v>397</v>
      </c>
      <c r="J26" s="1125">
        <v>332</v>
      </c>
      <c r="K26" s="1153">
        <v>360</v>
      </c>
      <c r="L26" s="1684">
        <v>360</v>
      </c>
      <c r="M26" s="1129">
        <v>58</v>
      </c>
      <c r="N26" s="1663">
        <f t="shared" ref="N26:N34" si="5">T26-M26</f>
        <v>0</v>
      </c>
      <c r="O26" s="1130">
        <f t="shared" si="2"/>
        <v>1</v>
      </c>
      <c r="P26" s="1131">
        <f t="shared" si="2"/>
        <v>259</v>
      </c>
      <c r="Q26" s="1132">
        <f t="shared" si="3"/>
        <v>318</v>
      </c>
      <c r="R26" s="1686">
        <f t="shared" si="4"/>
        <v>88.333333333333329</v>
      </c>
      <c r="S26" s="1035"/>
      <c r="T26" s="1123">
        <v>58</v>
      </c>
      <c r="U26" s="1126">
        <v>59</v>
      </c>
      <c r="V26" s="1125">
        <v>318</v>
      </c>
    </row>
    <row r="27" spans="1:22">
      <c r="A27" s="1067" t="s">
        <v>70</v>
      </c>
      <c r="B27" s="1694" t="s">
        <v>210</v>
      </c>
      <c r="C27" s="598">
        <v>504</v>
      </c>
      <c r="D27" s="1055"/>
      <c r="E27" s="1056">
        <v>0</v>
      </c>
      <c r="F27" s="1056">
        <v>0</v>
      </c>
      <c r="G27" s="1125">
        <v>0</v>
      </c>
      <c r="H27" s="1125">
        <v>0</v>
      </c>
      <c r="I27" s="1125">
        <v>0</v>
      </c>
      <c r="J27" s="1125">
        <v>0</v>
      </c>
      <c r="K27" s="1153"/>
      <c r="L27" s="1684"/>
      <c r="M27" s="1129"/>
      <c r="N27" s="1663">
        <f t="shared" si="5"/>
        <v>0</v>
      </c>
      <c r="O27" s="1130">
        <f t="shared" si="2"/>
        <v>0</v>
      </c>
      <c r="P27" s="1131">
        <f t="shared" si="2"/>
        <v>0</v>
      </c>
      <c r="Q27" s="1132">
        <f t="shared" si="3"/>
        <v>0</v>
      </c>
      <c r="R27" s="1686" t="e">
        <f t="shared" si="4"/>
        <v>#DIV/0!</v>
      </c>
      <c r="S27" s="1035"/>
      <c r="T27" s="1123">
        <v>0</v>
      </c>
      <c r="U27" s="1126">
        <v>0</v>
      </c>
      <c r="V27" s="1125">
        <v>0</v>
      </c>
    </row>
    <row r="28" spans="1:22">
      <c r="A28" s="1067" t="s">
        <v>72</v>
      </c>
      <c r="B28" s="1694" t="s">
        <v>211</v>
      </c>
      <c r="C28" s="598">
        <v>511</v>
      </c>
      <c r="D28" s="1055">
        <v>323</v>
      </c>
      <c r="E28" s="1056">
        <v>86</v>
      </c>
      <c r="F28" s="1056">
        <v>424</v>
      </c>
      <c r="G28" s="1125">
        <v>66</v>
      </c>
      <c r="H28" s="1125">
        <v>464</v>
      </c>
      <c r="I28" s="1125">
        <v>374</v>
      </c>
      <c r="J28" s="1125">
        <v>284</v>
      </c>
      <c r="K28" s="1153">
        <v>300</v>
      </c>
      <c r="L28" s="1684">
        <v>173</v>
      </c>
      <c r="M28" s="1129">
        <v>15</v>
      </c>
      <c r="N28" s="1663">
        <f t="shared" si="5"/>
        <v>9</v>
      </c>
      <c r="O28" s="1130">
        <f t="shared" si="2"/>
        <v>6</v>
      </c>
      <c r="P28" s="1131">
        <f t="shared" si="2"/>
        <v>36</v>
      </c>
      <c r="Q28" s="1132">
        <f t="shared" si="3"/>
        <v>66</v>
      </c>
      <c r="R28" s="1686">
        <f t="shared" si="4"/>
        <v>38.150289017341038</v>
      </c>
      <c r="S28" s="1035"/>
      <c r="T28" s="1123">
        <v>24</v>
      </c>
      <c r="U28" s="1126">
        <v>30</v>
      </c>
      <c r="V28" s="1125">
        <v>66</v>
      </c>
    </row>
    <row r="29" spans="1:22">
      <c r="A29" s="1067" t="s">
        <v>74</v>
      </c>
      <c r="B29" s="1694" t="s">
        <v>212</v>
      </c>
      <c r="C29" s="598">
        <v>518</v>
      </c>
      <c r="D29" s="1055">
        <v>152</v>
      </c>
      <c r="E29" s="1056">
        <v>328</v>
      </c>
      <c r="F29" s="1056">
        <v>279</v>
      </c>
      <c r="G29" s="1125">
        <v>240</v>
      </c>
      <c r="H29" s="1125">
        <v>251</v>
      </c>
      <c r="I29" s="1125">
        <v>328</v>
      </c>
      <c r="J29" s="1125">
        <v>246</v>
      </c>
      <c r="K29" s="1153">
        <v>230</v>
      </c>
      <c r="L29" s="1684">
        <v>230</v>
      </c>
      <c r="M29" s="1129">
        <v>54</v>
      </c>
      <c r="N29" s="1663">
        <f t="shared" si="5"/>
        <v>98</v>
      </c>
      <c r="O29" s="1130">
        <f t="shared" si="2"/>
        <v>33</v>
      </c>
      <c r="P29" s="1131">
        <f t="shared" si="2"/>
        <v>62</v>
      </c>
      <c r="Q29" s="1132">
        <f t="shared" si="3"/>
        <v>247</v>
      </c>
      <c r="R29" s="1686">
        <f t="shared" si="4"/>
        <v>107.39130434782609</v>
      </c>
      <c r="S29" s="1035"/>
      <c r="T29" s="1123">
        <v>152</v>
      </c>
      <c r="U29" s="1126">
        <v>185</v>
      </c>
      <c r="V29" s="1125">
        <v>247</v>
      </c>
    </row>
    <row r="30" spans="1:22">
      <c r="A30" s="1067" t="s">
        <v>76</v>
      </c>
      <c r="B30" s="1698" t="s">
        <v>214</v>
      </c>
      <c r="C30" s="598">
        <v>521</v>
      </c>
      <c r="D30" s="1055">
        <v>1518</v>
      </c>
      <c r="E30" s="1056">
        <v>1553</v>
      </c>
      <c r="F30" s="1056">
        <v>1816</v>
      </c>
      <c r="G30" s="1125">
        <v>1907</v>
      </c>
      <c r="H30" s="1125">
        <v>2314</v>
      </c>
      <c r="I30" s="1125">
        <v>2220</v>
      </c>
      <c r="J30" s="1125">
        <v>2197</v>
      </c>
      <c r="K30" s="1153">
        <v>2000</v>
      </c>
      <c r="L30" s="1684">
        <v>2050.1999999999998</v>
      </c>
      <c r="M30" s="1129">
        <v>540</v>
      </c>
      <c r="N30" s="1663">
        <f t="shared" si="5"/>
        <v>530</v>
      </c>
      <c r="O30" s="1130">
        <f t="shared" si="2"/>
        <v>576</v>
      </c>
      <c r="P30" s="1131">
        <f t="shared" si="2"/>
        <v>615</v>
      </c>
      <c r="Q30" s="1132">
        <f t="shared" si="3"/>
        <v>2261</v>
      </c>
      <c r="R30" s="1686">
        <f t="shared" si="4"/>
        <v>110.28192371475956</v>
      </c>
      <c r="S30" s="1035"/>
      <c r="T30" s="1123">
        <v>1070</v>
      </c>
      <c r="U30" s="1126">
        <v>1646</v>
      </c>
      <c r="V30" s="1125">
        <v>2261</v>
      </c>
    </row>
    <row r="31" spans="1:22">
      <c r="A31" s="1067" t="s">
        <v>78</v>
      </c>
      <c r="B31" s="1698" t="s">
        <v>215</v>
      </c>
      <c r="C31" s="598" t="s">
        <v>80</v>
      </c>
      <c r="D31" s="1055">
        <v>586</v>
      </c>
      <c r="E31" s="1056">
        <v>571</v>
      </c>
      <c r="F31" s="1056">
        <v>643</v>
      </c>
      <c r="G31" s="1125">
        <v>658</v>
      </c>
      <c r="H31" s="1125">
        <v>810</v>
      </c>
      <c r="I31" s="1125">
        <v>782</v>
      </c>
      <c r="J31" s="1125">
        <v>772</v>
      </c>
      <c r="K31" s="1153">
        <v>700</v>
      </c>
      <c r="L31" s="1684">
        <v>717.5</v>
      </c>
      <c r="M31" s="1129">
        <v>191</v>
      </c>
      <c r="N31" s="1663">
        <f t="shared" si="5"/>
        <v>184</v>
      </c>
      <c r="O31" s="1130">
        <f t="shared" si="2"/>
        <v>202</v>
      </c>
      <c r="P31" s="1131">
        <f t="shared" si="2"/>
        <v>215</v>
      </c>
      <c r="Q31" s="1132">
        <f t="shared" si="3"/>
        <v>792</v>
      </c>
      <c r="R31" s="1686">
        <f t="shared" si="4"/>
        <v>110.38327526132403</v>
      </c>
      <c r="S31" s="1035"/>
      <c r="T31" s="1123">
        <v>375</v>
      </c>
      <c r="U31" s="1126">
        <v>577</v>
      </c>
      <c r="V31" s="1125">
        <v>792</v>
      </c>
    </row>
    <row r="32" spans="1:22">
      <c r="A32" s="1067" t="s">
        <v>81</v>
      </c>
      <c r="B32" s="1694" t="s">
        <v>216</v>
      </c>
      <c r="C32" s="598">
        <v>557</v>
      </c>
      <c r="D32" s="1055"/>
      <c r="E32" s="1056">
        <v>0</v>
      </c>
      <c r="F32" s="1056">
        <v>0</v>
      </c>
      <c r="G32" s="1125">
        <v>0</v>
      </c>
      <c r="H32" s="1125">
        <v>0</v>
      </c>
      <c r="I32" s="1125">
        <v>0</v>
      </c>
      <c r="J32" s="1125">
        <v>0</v>
      </c>
      <c r="K32" s="1153"/>
      <c r="L32" s="1684"/>
      <c r="M32" s="1129"/>
      <c r="N32" s="1663">
        <f t="shared" si="5"/>
        <v>0</v>
      </c>
      <c r="O32" s="1130">
        <f t="shared" si="2"/>
        <v>0</v>
      </c>
      <c r="P32" s="1131">
        <f t="shared" si="2"/>
        <v>0</v>
      </c>
      <c r="Q32" s="1132">
        <f t="shared" si="3"/>
        <v>0</v>
      </c>
      <c r="R32" s="1686" t="e">
        <f t="shared" si="4"/>
        <v>#DIV/0!</v>
      </c>
      <c r="S32" s="1035"/>
      <c r="T32" s="1123">
        <v>0</v>
      </c>
      <c r="U32" s="1126">
        <v>0</v>
      </c>
      <c r="V32" s="1125">
        <v>0</v>
      </c>
    </row>
    <row r="33" spans="1:22">
      <c r="A33" s="1067" t="s">
        <v>83</v>
      </c>
      <c r="B33" s="1694" t="s">
        <v>217</v>
      </c>
      <c r="C33" s="598">
        <v>551</v>
      </c>
      <c r="D33" s="1055"/>
      <c r="E33" s="1056">
        <v>0</v>
      </c>
      <c r="F33" s="1056">
        <v>0</v>
      </c>
      <c r="G33" s="1125">
        <v>0</v>
      </c>
      <c r="H33" s="1125">
        <v>0</v>
      </c>
      <c r="I33" s="1125">
        <v>0</v>
      </c>
      <c r="J33" s="1125">
        <v>0</v>
      </c>
      <c r="K33" s="1153"/>
      <c r="L33" s="1684"/>
      <c r="M33" s="1129"/>
      <c r="N33" s="1663">
        <f t="shared" si="5"/>
        <v>0</v>
      </c>
      <c r="O33" s="1130">
        <f t="shared" si="2"/>
        <v>0</v>
      </c>
      <c r="P33" s="1131">
        <f t="shared" si="2"/>
        <v>10</v>
      </c>
      <c r="Q33" s="1132">
        <f t="shared" si="3"/>
        <v>10</v>
      </c>
      <c r="R33" s="1686" t="e">
        <f t="shared" si="4"/>
        <v>#DIV/0!</v>
      </c>
      <c r="S33" s="1035"/>
      <c r="T33" s="1123">
        <v>0</v>
      </c>
      <c r="U33" s="1126">
        <v>0</v>
      </c>
      <c r="V33" s="1125">
        <v>10</v>
      </c>
    </row>
    <row r="34" spans="1:22" ht="15.75" thickBot="1">
      <c r="A34" s="1022" t="s">
        <v>85</v>
      </c>
      <c r="B34" s="1699" t="s">
        <v>218</v>
      </c>
      <c r="C34" s="623" t="s">
        <v>86</v>
      </c>
      <c r="D34" s="1075">
        <v>9</v>
      </c>
      <c r="E34" s="1076">
        <v>11</v>
      </c>
      <c r="F34" s="1076">
        <v>16</v>
      </c>
      <c r="G34" s="1159">
        <v>18</v>
      </c>
      <c r="H34" s="1159">
        <v>18</v>
      </c>
      <c r="I34" s="1159">
        <v>14</v>
      </c>
      <c r="J34" s="1159">
        <v>15</v>
      </c>
      <c r="K34" s="1160">
        <v>34</v>
      </c>
      <c r="L34" s="1708">
        <v>34</v>
      </c>
      <c r="M34" s="1162">
        <v>2</v>
      </c>
      <c r="N34" s="1740">
        <f t="shared" si="5"/>
        <v>4</v>
      </c>
      <c r="O34" s="1164">
        <f t="shared" si="2"/>
        <v>0</v>
      </c>
      <c r="P34" s="1741">
        <f t="shared" si="2"/>
        <v>121</v>
      </c>
      <c r="Q34" s="1146">
        <f t="shared" si="3"/>
        <v>127</v>
      </c>
      <c r="R34" s="1690">
        <f t="shared" si="4"/>
        <v>373.52941176470591</v>
      </c>
      <c r="S34" s="1035"/>
      <c r="T34" s="1681">
        <v>6</v>
      </c>
      <c r="U34" s="1166">
        <v>6</v>
      </c>
      <c r="V34" s="1159">
        <v>127</v>
      </c>
    </row>
    <row r="35" spans="1:22" ht="15.75" thickBot="1">
      <c r="A35" s="1167" t="s">
        <v>87</v>
      </c>
      <c r="B35" s="1701" t="s">
        <v>88</v>
      </c>
      <c r="C35" s="1702"/>
      <c r="D35" s="1086">
        <f t="shared" ref="D35:P35" si="6">SUM(D25:D34)</f>
        <v>3198</v>
      </c>
      <c r="E35" s="1087">
        <f t="shared" si="6"/>
        <v>3212</v>
      </c>
      <c r="F35" s="1087">
        <f t="shared" si="6"/>
        <v>4042</v>
      </c>
      <c r="G35" s="1087">
        <f t="shared" si="6"/>
        <v>3921</v>
      </c>
      <c r="H35" s="1087">
        <f>SUM(H25:H34)</f>
        <v>4706</v>
      </c>
      <c r="I35" s="1087">
        <f>SUM(I25:I34)</f>
        <v>4447</v>
      </c>
      <c r="J35" s="1087">
        <v>4291</v>
      </c>
      <c r="K35" s="1170">
        <f t="shared" si="6"/>
        <v>3834</v>
      </c>
      <c r="L35" s="1703">
        <f t="shared" si="6"/>
        <v>3774.7</v>
      </c>
      <c r="M35" s="1704">
        <f t="shared" si="6"/>
        <v>908</v>
      </c>
      <c r="N35" s="1704">
        <f t="shared" si="6"/>
        <v>884</v>
      </c>
      <c r="O35" s="1705">
        <f t="shared" si="6"/>
        <v>851</v>
      </c>
      <c r="P35" s="1742">
        <f t="shared" si="6"/>
        <v>1564</v>
      </c>
      <c r="Q35" s="1086">
        <f t="shared" si="3"/>
        <v>4207</v>
      </c>
      <c r="R35" s="1196">
        <f t="shared" si="4"/>
        <v>111.45256576681591</v>
      </c>
      <c r="S35" s="1035"/>
      <c r="T35" s="1087">
        <f>SUM(T25:T34)</f>
        <v>1792</v>
      </c>
      <c r="U35" s="1087">
        <f>SUM(U25:U34)</f>
        <v>2643</v>
      </c>
      <c r="V35" s="1087">
        <f>SUM(V25:V34)</f>
        <v>4207</v>
      </c>
    </row>
    <row r="36" spans="1:22">
      <c r="A36" s="1052" t="s">
        <v>89</v>
      </c>
      <c r="B36" s="1691" t="s">
        <v>220</v>
      </c>
      <c r="C36" s="589">
        <v>601</v>
      </c>
      <c r="D36" s="1176"/>
      <c r="E36" s="1096">
        <v>0</v>
      </c>
      <c r="F36" s="1096">
        <v>0</v>
      </c>
      <c r="G36" s="1147">
        <v>0</v>
      </c>
      <c r="H36" s="1147">
        <v>0</v>
      </c>
      <c r="I36" s="1147">
        <v>0</v>
      </c>
      <c r="J36" s="1147">
        <v>0</v>
      </c>
      <c r="K36" s="1148"/>
      <c r="L36" s="1707"/>
      <c r="M36" s="1115"/>
      <c r="N36" s="1663">
        <f>T36-M36</f>
        <v>0</v>
      </c>
      <c r="O36" s="1117">
        <f t="shared" si="2"/>
        <v>0</v>
      </c>
      <c r="P36" s="1180">
        <f t="shared" si="2"/>
        <v>0</v>
      </c>
      <c r="Q36" s="1119">
        <f t="shared" si="3"/>
        <v>0</v>
      </c>
      <c r="R36" s="1185" t="e">
        <f t="shared" si="4"/>
        <v>#DIV/0!</v>
      </c>
      <c r="S36" s="1035"/>
      <c r="T36" s="1177">
        <v>0</v>
      </c>
      <c r="U36" s="1112">
        <v>0</v>
      </c>
      <c r="V36" s="1147">
        <v>0</v>
      </c>
    </row>
    <row r="37" spans="1:22">
      <c r="A37" s="1067" t="s">
        <v>91</v>
      </c>
      <c r="B37" s="1694" t="s">
        <v>221</v>
      </c>
      <c r="C37" s="598">
        <v>602</v>
      </c>
      <c r="D37" s="1055">
        <v>167</v>
      </c>
      <c r="E37" s="1056">
        <v>189</v>
      </c>
      <c r="F37" s="1056">
        <v>288</v>
      </c>
      <c r="G37" s="1125">
        <v>403</v>
      </c>
      <c r="H37" s="1125">
        <v>380</v>
      </c>
      <c r="I37" s="1125">
        <v>375</v>
      </c>
      <c r="J37" s="1125">
        <v>342</v>
      </c>
      <c r="K37" s="1153"/>
      <c r="L37" s="1684"/>
      <c r="M37" s="1129">
        <v>113</v>
      </c>
      <c r="N37" s="1663">
        <f>T37-M37</f>
        <v>129</v>
      </c>
      <c r="O37" s="1130">
        <f t="shared" si="2"/>
        <v>34</v>
      </c>
      <c r="P37" s="1131">
        <f t="shared" si="2"/>
        <v>112</v>
      </c>
      <c r="Q37" s="1132">
        <f t="shared" si="3"/>
        <v>388</v>
      </c>
      <c r="R37" s="1686" t="e">
        <f t="shared" si="4"/>
        <v>#DIV/0!</v>
      </c>
      <c r="S37" s="1035"/>
      <c r="T37" s="1123">
        <v>242</v>
      </c>
      <c r="U37" s="1126">
        <v>276</v>
      </c>
      <c r="V37" s="1125">
        <v>388</v>
      </c>
    </row>
    <row r="38" spans="1:22">
      <c r="A38" s="1067" t="s">
        <v>93</v>
      </c>
      <c r="B38" s="1694" t="s">
        <v>222</v>
      </c>
      <c r="C38" s="598">
        <v>604</v>
      </c>
      <c r="D38" s="1055"/>
      <c r="E38" s="1056">
        <v>0</v>
      </c>
      <c r="F38" s="1056">
        <v>0</v>
      </c>
      <c r="G38" s="1125">
        <v>0</v>
      </c>
      <c r="H38" s="1125">
        <v>0</v>
      </c>
      <c r="I38" s="1125">
        <v>0</v>
      </c>
      <c r="J38" s="1125">
        <v>0</v>
      </c>
      <c r="K38" s="1153"/>
      <c r="L38" s="1684"/>
      <c r="M38" s="1129"/>
      <c r="N38" s="1663">
        <f>T38-M38</f>
        <v>0</v>
      </c>
      <c r="O38" s="1130">
        <f t="shared" si="2"/>
        <v>0</v>
      </c>
      <c r="P38" s="1131">
        <f t="shared" si="2"/>
        <v>0</v>
      </c>
      <c r="Q38" s="1132">
        <f t="shared" si="3"/>
        <v>0</v>
      </c>
      <c r="R38" s="1686" t="e">
        <f t="shared" si="4"/>
        <v>#DIV/0!</v>
      </c>
      <c r="S38" s="1035"/>
      <c r="T38" s="1123">
        <v>0</v>
      </c>
      <c r="U38" s="1126">
        <v>0</v>
      </c>
      <c r="V38" s="1125">
        <v>0</v>
      </c>
    </row>
    <row r="39" spans="1:22">
      <c r="A39" s="1067" t="s">
        <v>95</v>
      </c>
      <c r="B39" s="1694" t="s">
        <v>223</v>
      </c>
      <c r="C39" s="598" t="s">
        <v>97</v>
      </c>
      <c r="D39" s="1055">
        <v>2886</v>
      </c>
      <c r="E39" s="1056">
        <v>3036</v>
      </c>
      <c r="F39" s="1056">
        <v>3517</v>
      </c>
      <c r="G39" s="1125">
        <v>3654</v>
      </c>
      <c r="H39" s="1125">
        <v>4308</v>
      </c>
      <c r="I39" s="1125">
        <v>4226</v>
      </c>
      <c r="J39" s="1125">
        <v>3842</v>
      </c>
      <c r="K39" s="1153">
        <v>3834</v>
      </c>
      <c r="L39" s="1684">
        <v>3774.7</v>
      </c>
      <c r="M39" s="1129">
        <v>1235</v>
      </c>
      <c r="N39" s="1663">
        <f>T39-M39</f>
        <v>1292</v>
      </c>
      <c r="O39" s="1130">
        <f t="shared" si="2"/>
        <v>659</v>
      </c>
      <c r="P39" s="1131">
        <f t="shared" si="2"/>
        <v>716</v>
      </c>
      <c r="Q39" s="1132">
        <f t="shared" si="3"/>
        <v>3902</v>
      </c>
      <c r="R39" s="1686">
        <f t="shared" si="4"/>
        <v>103.37245344000847</v>
      </c>
      <c r="S39" s="1035"/>
      <c r="T39" s="1123">
        <v>2527</v>
      </c>
      <c r="U39" s="1126">
        <v>3186</v>
      </c>
      <c r="V39" s="1125">
        <v>3902</v>
      </c>
    </row>
    <row r="40" spans="1:22" ht="15.75" thickBot="1">
      <c r="A40" s="1022" t="s">
        <v>98</v>
      </c>
      <c r="B40" s="1699" t="s">
        <v>218</v>
      </c>
      <c r="C40" s="623" t="s">
        <v>99</v>
      </c>
      <c r="D40" s="1075">
        <v>236</v>
      </c>
      <c r="E40" s="1076">
        <v>101</v>
      </c>
      <c r="F40" s="1076">
        <v>237</v>
      </c>
      <c r="G40" s="1159"/>
      <c r="H40" s="1159">
        <v>42</v>
      </c>
      <c r="I40" s="1159">
        <v>29</v>
      </c>
      <c r="J40" s="1159">
        <v>107</v>
      </c>
      <c r="K40" s="1160"/>
      <c r="L40" s="1708"/>
      <c r="M40" s="1162"/>
      <c r="N40" s="1663">
        <f>T40-M40</f>
        <v>13</v>
      </c>
      <c r="O40" s="1164">
        <f t="shared" si="2"/>
        <v>1</v>
      </c>
      <c r="P40" s="1145">
        <f t="shared" si="2"/>
        <v>0</v>
      </c>
      <c r="Q40" s="1146">
        <f t="shared" si="3"/>
        <v>14</v>
      </c>
      <c r="R40" s="1690" t="e">
        <f t="shared" si="4"/>
        <v>#DIV/0!</v>
      </c>
      <c r="S40" s="1035"/>
      <c r="T40" s="1681">
        <v>13</v>
      </c>
      <c r="U40" s="1166">
        <v>14</v>
      </c>
      <c r="V40" s="1159">
        <v>14</v>
      </c>
    </row>
    <row r="41" spans="1:22" ht="15.75" thickBot="1">
      <c r="A41" s="1167" t="s">
        <v>100</v>
      </c>
      <c r="B41" s="1701" t="s">
        <v>101</v>
      </c>
      <c r="C41" s="1702" t="s">
        <v>33</v>
      </c>
      <c r="D41" s="1086">
        <f t="shared" ref="D41:P41" si="7">SUM(D36:D40)</f>
        <v>3289</v>
      </c>
      <c r="E41" s="1087">
        <f t="shared" si="7"/>
        <v>3326</v>
      </c>
      <c r="F41" s="1087">
        <f t="shared" si="7"/>
        <v>4042</v>
      </c>
      <c r="G41" s="1087">
        <f t="shared" si="7"/>
        <v>4057</v>
      </c>
      <c r="H41" s="1087">
        <f>SUM(H36:H40)</f>
        <v>4730</v>
      </c>
      <c r="I41" s="1087">
        <f>SUM(I36:I40)</f>
        <v>4630</v>
      </c>
      <c r="J41" s="1087">
        <v>4291</v>
      </c>
      <c r="K41" s="1170">
        <f t="shared" si="7"/>
        <v>3834</v>
      </c>
      <c r="L41" s="1703">
        <f t="shared" si="7"/>
        <v>3774.7</v>
      </c>
      <c r="M41" s="1087">
        <f t="shared" si="7"/>
        <v>1348</v>
      </c>
      <c r="N41" s="1087">
        <f t="shared" si="7"/>
        <v>1434</v>
      </c>
      <c r="O41" s="1743">
        <f t="shared" si="7"/>
        <v>694</v>
      </c>
      <c r="P41" s="1743">
        <f t="shared" si="7"/>
        <v>828</v>
      </c>
      <c r="Q41" s="1087">
        <f t="shared" si="3"/>
        <v>4304</v>
      </c>
      <c r="R41" s="1744">
        <f t="shared" si="4"/>
        <v>114.0223064084563</v>
      </c>
      <c r="S41" s="1035"/>
      <c r="T41" s="1087">
        <f>SUM(T36:T40)</f>
        <v>2782</v>
      </c>
      <c r="U41" s="1087">
        <f>SUM(U36:U40)</f>
        <v>3476</v>
      </c>
      <c r="V41" s="1087">
        <f>SUM(V36:V40)</f>
        <v>4304</v>
      </c>
    </row>
    <row r="42" spans="1:22" ht="6.75" customHeight="1" thickBot="1">
      <c r="A42" s="1022"/>
      <c r="B42" s="1186"/>
      <c r="C42" s="663"/>
      <c r="D42" s="1075"/>
      <c r="E42" s="1076"/>
      <c r="F42" s="1076"/>
      <c r="G42" s="1086"/>
      <c r="H42" s="1086"/>
      <c r="I42" s="1086"/>
      <c r="J42" s="1086"/>
      <c r="K42" s="1188"/>
      <c r="L42" s="1711"/>
      <c r="M42" s="1076"/>
      <c r="N42" s="1663"/>
      <c r="O42" s="1745"/>
      <c r="P42" s="1192"/>
      <c r="Q42" s="1746"/>
      <c r="R42" s="1185"/>
      <c r="S42" s="1035"/>
      <c r="T42" s="1158"/>
      <c r="U42" s="1158"/>
      <c r="V42" s="1158"/>
    </row>
    <row r="43" spans="1:22" ht="15.75" thickBot="1">
      <c r="A43" s="1194" t="s">
        <v>102</v>
      </c>
      <c r="B43" s="1168" t="s">
        <v>64</v>
      </c>
      <c r="C43" s="1702" t="s">
        <v>33</v>
      </c>
      <c r="D43" s="1086">
        <f t="shared" ref="D43:P43" si="8">D41-D39</f>
        <v>403</v>
      </c>
      <c r="E43" s="1087">
        <f t="shared" si="8"/>
        <v>290</v>
      </c>
      <c r="F43" s="1087">
        <f t="shared" si="8"/>
        <v>525</v>
      </c>
      <c r="G43" s="1087">
        <f t="shared" si="8"/>
        <v>403</v>
      </c>
      <c r="H43" s="1087">
        <f>H41-H39</f>
        <v>422</v>
      </c>
      <c r="I43" s="1087">
        <f>I41-I39</f>
        <v>404</v>
      </c>
      <c r="J43" s="1087">
        <v>449</v>
      </c>
      <c r="K43" s="1087">
        <f>K41-K39</f>
        <v>0</v>
      </c>
      <c r="L43" s="1713">
        <f t="shared" si="8"/>
        <v>0</v>
      </c>
      <c r="M43" s="1087">
        <f>M41-M39</f>
        <v>113</v>
      </c>
      <c r="N43" s="1087">
        <f t="shared" si="8"/>
        <v>142</v>
      </c>
      <c r="O43" s="1087">
        <f t="shared" si="8"/>
        <v>35</v>
      </c>
      <c r="P43" s="1086">
        <f t="shared" si="8"/>
        <v>112</v>
      </c>
      <c r="Q43" s="1712">
        <f t="shared" si="3"/>
        <v>402</v>
      </c>
      <c r="R43" s="1185" t="e">
        <f t="shared" si="4"/>
        <v>#DIV/0!</v>
      </c>
      <c r="S43" s="1035"/>
      <c r="T43" s="1087">
        <f>T41-T39</f>
        <v>255</v>
      </c>
      <c r="U43" s="1087">
        <f>U41-U39</f>
        <v>290</v>
      </c>
      <c r="V43" s="1087">
        <f>V41-V39</f>
        <v>402</v>
      </c>
    </row>
    <row r="44" spans="1:22" ht="15.75" thickBot="1">
      <c r="A44" s="1167" t="s">
        <v>103</v>
      </c>
      <c r="B44" s="1168" t="s">
        <v>104</v>
      </c>
      <c r="C44" s="1702" t="s">
        <v>33</v>
      </c>
      <c r="D44" s="1086">
        <f t="shared" ref="D44:P44" si="9">D41-D35</f>
        <v>91</v>
      </c>
      <c r="E44" s="1087">
        <f t="shared" si="9"/>
        <v>114</v>
      </c>
      <c r="F44" s="1087">
        <f t="shared" si="9"/>
        <v>0</v>
      </c>
      <c r="G44" s="1087">
        <f t="shared" si="9"/>
        <v>136</v>
      </c>
      <c r="H44" s="1087">
        <f>H41-H35</f>
        <v>24</v>
      </c>
      <c r="I44" s="1087">
        <f>I41-I35</f>
        <v>183</v>
      </c>
      <c r="J44" s="1087">
        <v>0</v>
      </c>
      <c r="K44" s="1087">
        <f>K41-K35</f>
        <v>0</v>
      </c>
      <c r="L44" s="1713">
        <f t="shared" si="9"/>
        <v>0</v>
      </c>
      <c r="M44" s="1087">
        <f t="shared" si="9"/>
        <v>440</v>
      </c>
      <c r="N44" s="1087">
        <f t="shared" si="9"/>
        <v>550</v>
      </c>
      <c r="O44" s="1087">
        <f t="shared" si="9"/>
        <v>-157</v>
      </c>
      <c r="P44" s="1086">
        <f t="shared" si="9"/>
        <v>-736</v>
      </c>
      <c r="Q44" s="1193">
        <f t="shared" si="3"/>
        <v>97</v>
      </c>
      <c r="R44" s="1185" t="e">
        <f t="shared" si="4"/>
        <v>#DIV/0!</v>
      </c>
      <c r="S44" s="1035"/>
      <c r="T44" s="1087">
        <f>T41-T35</f>
        <v>990</v>
      </c>
      <c r="U44" s="1087">
        <f>U41-U35</f>
        <v>833</v>
      </c>
      <c r="V44" s="1087">
        <f>V41-V35</f>
        <v>97</v>
      </c>
    </row>
    <row r="45" spans="1:22" ht="15.75" thickBot="1">
      <c r="A45" s="1199" t="s">
        <v>105</v>
      </c>
      <c r="B45" s="1200" t="s">
        <v>64</v>
      </c>
      <c r="C45" s="1714" t="s">
        <v>33</v>
      </c>
      <c r="D45" s="1086">
        <f t="shared" ref="D45:P45" si="10">D44-D39</f>
        <v>-2795</v>
      </c>
      <c r="E45" s="1087">
        <f t="shared" si="10"/>
        <v>-2922</v>
      </c>
      <c r="F45" s="1087">
        <f t="shared" si="10"/>
        <v>-3517</v>
      </c>
      <c r="G45" s="1087">
        <f t="shared" si="10"/>
        <v>-3518</v>
      </c>
      <c r="H45" s="1087">
        <f>H44-H39</f>
        <v>-4284</v>
      </c>
      <c r="I45" s="1087">
        <f>I44-I39</f>
        <v>-4043</v>
      </c>
      <c r="J45" s="1087">
        <v>-3842</v>
      </c>
      <c r="K45" s="1087">
        <f t="shared" si="10"/>
        <v>-3834</v>
      </c>
      <c r="L45" s="1713">
        <f t="shared" si="10"/>
        <v>-3774.7</v>
      </c>
      <c r="M45" s="1087">
        <f t="shared" si="10"/>
        <v>-795</v>
      </c>
      <c r="N45" s="1087">
        <f t="shared" si="10"/>
        <v>-742</v>
      </c>
      <c r="O45" s="1087">
        <f t="shared" si="10"/>
        <v>-816</v>
      </c>
      <c r="P45" s="1715">
        <f t="shared" si="10"/>
        <v>-1452</v>
      </c>
      <c r="Q45" s="1747">
        <f t="shared" si="3"/>
        <v>-3805</v>
      </c>
      <c r="R45" s="1203">
        <f t="shared" si="4"/>
        <v>100.80271279836808</v>
      </c>
      <c r="S45" s="1035"/>
      <c r="T45" s="1087">
        <f>T44-T39</f>
        <v>-1537</v>
      </c>
      <c r="U45" s="1087">
        <f>U44-U39</f>
        <v>-2353</v>
      </c>
      <c r="V45" s="1087">
        <f>V44-V39</f>
        <v>-3805</v>
      </c>
    </row>
    <row r="46" spans="1:22">
      <c r="A46" s="1204"/>
    </row>
    <row r="47" spans="1:22">
      <c r="A47" s="1204"/>
    </row>
    <row r="48" spans="1:22">
      <c r="A48" s="1205" t="s">
        <v>224</v>
      </c>
      <c r="Q48"/>
      <c r="R48"/>
      <c r="S48"/>
      <c r="T48"/>
      <c r="U48"/>
      <c r="V48"/>
    </row>
    <row r="49" spans="1:22">
      <c r="A49" s="1748" t="s">
        <v>225</v>
      </c>
      <c r="Q49"/>
      <c r="R49"/>
      <c r="S49"/>
      <c r="T49"/>
      <c r="U49"/>
      <c r="V49"/>
    </row>
    <row r="50" spans="1:22">
      <c r="A50" s="1749" t="s">
        <v>226</v>
      </c>
      <c r="Q50"/>
      <c r="R50"/>
      <c r="S50"/>
      <c r="T50"/>
      <c r="U50"/>
      <c r="V50"/>
    </row>
    <row r="51" spans="1:22">
      <c r="A51" s="1208"/>
      <c r="Q51"/>
      <c r="R51"/>
      <c r="S51"/>
      <c r="T51"/>
      <c r="U51"/>
      <c r="V51"/>
    </row>
    <row r="52" spans="1:22">
      <c r="A52" s="1204" t="s">
        <v>234</v>
      </c>
      <c r="Q52"/>
      <c r="R52"/>
      <c r="S52"/>
      <c r="T52"/>
      <c r="U52"/>
      <c r="V52"/>
    </row>
    <row r="53" spans="1:22">
      <c r="A53" s="1204"/>
      <c r="Q53"/>
      <c r="R53"/>
      <c r="S53"/>
      <c r="T53"/>
      <c r="U53"/>
      <c r="V53"/>
    </row>
    <row r="54" spans="1:22">
      <c r="A54" s="1204" t="s">
        <v>241</v>
      </c>
      <c r="Q54"/>
      <c r="R54"/>
      <c r="S54"/>
      <c r="T54"/>
      <c r="U54"/>
      <c r="V54"/>
    </row>
    <row r="55" spans="1:22">
      <c r="A55" s="1204"/>
    </row>
    <row r="56" spans="1:22">
      <c r="A56" s="1750" t="s">
        <v>244</v>
      </c>
      <c r="B56" s="1751"/>
      <c r="C56" s="1752"/>
      <c r="D56" s="1751"/>
      <c r="E56" s="1751"/>
      <c r="F56" s="1751"/>
      <c r="G56" s="1753"/>
      <c r="H56" s="1753"/>
      <c r="I56" s="1753"/>
      <c r="J56" s="1753"/>
      <c r="K56" s="1753"/>
      <c r="L56" s="1753"/>
      <c r="M56" s="1753"/>
      <c r="N56" s="1753"/>
      <c r="O56" s="1753"/>
      <c r="P56" s="1753"/>
    </row>
    <row r="57" spans="1:22">
      <c r="A57" s="1750" t="s">
        <v>245</v>
      </c>
      <c r="B57" s="1751"/>
      <c r="C57" s="1752"/>
      <c r="D57" s="1751"/>
      <c r="E57" s="1751"/>
      <c r="F57" s="1751"/>
      <c r="G57" s="1753"/>
      <c r="H57" s="1753"/>
      <c r="I57" s="1753"/>
      <c r="J57" s="1753"/>
      <c r="K57" s="1753"/>
      <c r="L57" s="1753"/>
      <c r="M57" s="1753"/>
      <c r="N57" s="1753"/>
      <c r="O57" s="1753"/>
      <c r="P57" s="1753"/>
    </row>
    <row r="58" spans="1:22">
      <c r="A58" s="1204"/>
    </row>
    <row r="59" spans="1:22">
      <c r="A59" t="s">
        <v>242</v>
      </c>
    </row>
  </sheetData>
  <mergeCells count="12">
    <mergeCell ref="M7:P7"/>
    <mergeCell ref="T7:V7"/>
    <mergeCell ref="A1:V1"/>
    <mergeCell ref="A7:A8"/>
    <mergeCell ref="B7:B8"/>
    <mergeCell ref="C7:C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66"/>
  <sheetViews>
    <sheetView workbookViewId="0">
      <selection activeCell="N21" sqref="N21"/>
    </sheetView>
  </sheetViews>
  <sheetFormatPr defaultRowHeight="15"/>
  <cols>
    <col min="1" max="1" width="30" customWidth="1"/>
    <col min="2" max="2" width="13.5703125" hidden="1" customWidth="1"/>
    <col min="3" max="3" width="6.42578125" style="467" customWidth="1"/>
    <col min="4" max="4" width="11.7109375" hidden="1" customWidth="1"/>
    <col min="5" max="6" width="11.5703125" hidden="1" customWidth="1"/>
    <col min="7" max="10" width="11.5703125" style="262" hidden="1" customWidth="1"/>
    <col min="11" max="11" width="11.5703125" style="262" customWidth="1"/>
    <col min="12" max="12" width="11.42578125" style="262" customWidth="1"/>
    <col min="13" max="13" width="9.85546875" style="262" customWidth="1"/>
    <col min="14" max="14" width="10.7109375" style="262" customWidth="1"/>
    <col min="15" max="15" width="9.28515625" style="262" customWidth="1"/>
    <col min="16" max="16" width="9.140625" style="262" customWidth="1"/>
    <col min="17" max="17" width="12" style="262" customWidth="1"/>
    <col min="18" max="18" width="9.140625" style="244" customWidth="1"/>
    <col min="19" max="19" width="3.42578125" style="262" customWidth="1"/>
    <col min="20" max="20" width="12.5703125" style="262" customWidth="1"/>
    <col min="21" max="21" width="11.85546875" style="262" customWidth="1"/>
    <col min="22" max="22" width="12" style="262" customWidth="1"/>
  </cols>
  <sheetData>
    <row r="1" spans="1:22" ht="26.25">
      <c r="A1" s="1754" t="s">
        <v>186</v>
      </c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1755"/>
      <c r="Q1" s="1755"/>
      <c r="R1" s="1755"/>
      <c r="S1" s="1755"/>
      <c r="T1" s="1755"/>
      <c r="U1" s="1755"/>
      <c r="V1" s="1755"/>
    </row>
    <row r="2" spans="1:22" ht="18">
      <c r="A2" s="982" t="s">
        <v>108</v>
      </c>
      <c r="B2" s="983"/>
      <c r="C2" s="984"/>
      <c r="D2" s="985"/>
      <c r="E2" s="985"/>
      <c r="F2" s="985"/>
      <c r="G2" s="986"/>
      <c r="H2" s="986"/>
      <c r="I2" s="986"/>
      <c r="J2" s="986"/>
      <c r="K2" s="986"/>
      <c r="L2" s="987"/>
      <c r="M2" s="987"/>
      <c r="N2" s="986"/>
      <c r="O2" s="986"/>
      <c r="P2" s="986"/>
      <c r="Q2" s="986"/>
      <c r="R2" s="988"/>
      <c r="S2" s="986"/>
      <c r="T2" s="986"/>
      <c r="U2" s="986"/>
      <c r="V2" s="986"/>
    </row>
    <row r="3" spans="1:22">
      <c r="A3" s="989"/>
      <c r="B3" s="985"/>
      <c r="C3" s="984"/>
      <c r="D3" s="985"/>
      <c r="E3" s="985"/>
      <c r="F3" s="985"/>
      <c r="G3" s="986"/>
      <c r="H3" s="986"/>
      <c r="I3" s="986"/>
      <c r="J3" s="986"/>
      <c r="K3" s="986"/>
      <c r="L3" s="987"/>
      <c r="M3" s="987"/>
      <c r="N3" s="986"/>
      <c r="O3" s="986"/>
      <c r="P3" s="986"/>
      <c r="Q3" s="986"/>
      <c r="R3" s="988"/>
      <c r="S3" s="986"/>
      <c r="T3" s="986"/>
      <c r="U3" s="986"/>
      <c r="V3" s="986"/>
    </row>
    <row r="4" spans="1:22" ht="15.75" thickBot="1">
      <c r="A4" s="990"/>
      <c r="B4" s="991"/>
      <c r="C4" s="992"/>
      <c r="D4" s="991"/>
      <c r="E4" s="991"/>
      <c r="F4" s="985"/>
      <c r="G4" s="986"/>
      <c r="H4" s="986"/>
      <c r="I4" s="986"/>
      <c r="J4" s="986"/>
      <c r="K4" s="986"/>
      <c r="L4" s="987"/>
      <c r="M4" s="987"/>
      <c r="N4" s="986"/>
      <c r="O4" s="986"/>
      <c r="P4" s="986"/>
      <c r="Q4" s="986"/>
      <c r="R4" s="988"/>
      <c r="S4" s="986"/>
      <c r="T4" s="986"/>
      <c r="U4" s="986"/>
      <c r="V4" s="986"/>
    </row>
    <row r="5" spans="1:22" ht="16.5" thickBot="1">
      <c r="A5" s="1756" t="s">
        <v>236</v>
      </c>
      <c r="B5" s="994"/>
      <c r="C5" s="1757" t="s">
        <v>246</v>
      </c>
      <c r="D5" s="1758"/>
      <c r="E5" s="1759"/>
      <c r="F5" s="1758"/>
      <c r="G5" s="1760"/>
      <c r="H5" s="1723"/>
      <c r="I5" s="1723"/>
      <c r="J5" s="1723"/>
      <c r="K5" s="999"/>
      <c r="L5" s="1000"/>
      <c r="M5" s="1000"/>
      <c r="N5" s="986"/>
      <c r="O5" s="986"/>
      <c r="P5" s="986"/>
      <c r="Q5" s="986"/>
      <c r="R5" s="988"/>
      <c r="S5" s="986"/>
      <c r="T5" s="986"/>
      <c r="U5" s="986"/>
      <c r="V5" s="986"/>
    </row>
    <row r="6" spans="1:22" ht="15.75" thickBot="1">
      <c r="A6" s="989" t="s">
        <v>4</v>
      </c>
      <c r="B6" s="985"/>
      <c r="C6" s="984"/>
      <c r="D6" s="985"/>
      <c r="E6" s="985"/>
      <c r="F6" s="985"/>
      <c r="G6" s="986"/>
      <c r="H6" s="986"/>
      <c r="I6" s="986"/>
      <c r="J6" s="986"/>
      <c r="K6" s="986"/>
      <c r="L6" s="987"/>
      <c r="M6" s="987"/>
      <c r="N6" s="986"/>
      <c r="O6" s="986"/>
      <c r="P6" s="986"/>
      <c r="Q6" s="986"/>
      <c r="R6" s="988"/>
      <c r="S6" s="986"/>
      <c r="T6" s="986"/>
      <c r="U6" s="986"/>
      <c r="V6" s="986"/>
    </row>
    <row r="7" spans="1:22" ht="15.75" thickBot="1">
      <c r="A7" s="1761" t="s">
        <v>9</v>
      </c>
      <c r="B7" s="1762" t="s">
        <v>10</v>
      </c>
      <c r="C7" s="1762" t="s">
        <v>13</v>
      </c>
      <c r="D7" s="1763"/>
      <c r="E7" s="1763"/>
      <c r="F7" s="1762" t="s">
        <v>190</v>
      </c>
      <c r="G7" s="1764" t="s">
        <v>191</v>
      </c>
      <c r="H7" s="1764" t="s">
        <v>192</v>
      </c>
      <c r="I7" s="1764" t="s">
        <v>193</v>
      </c>
      <c r="J7" s="1764" t="s">
        <v>194</v>
      </c>
      <c r="K7" s="1765" t="s">
        <v>195</v>
      </c>
      <c r="L7" s="1766"/>
      <c r="M7" s="1765" t="s">
        <v>196</v>
      </c>
      <c r="N7" s="1767"/>
      <c r="O7" s="1767"/>
      <c r="P7" s="1768"/>
      <c r="Q7" s="1769" t="s">
        <v>197</v>
      </c>
      <c r="R7" s="1770" t="s">
        <v>8</v>
      </c>
      <c r="S7" s="986"/>
      <c r="T7" s="1771" t="s">
        <v>230</v>
      </c>
      <c r="U7" s="1772"/>
      <c r="V7" s="1766"/>
    </row>
    <row r="8" spans="1:22" ht="15.75" thickBot="1">
      <c r="A8" s="1773"/>
      <c r="B8" s="1774"/>
      <c r="C8" s="1774"/>
      <c r="D8" s="1775" t="s">
        <v>188</v>
      </c>
      <c r="E8" s="1775" t="s">
        <v>189</v>
      </c>
      <c r="F8" s="1774"/>
      <c r="G8" s="1774"/>
      <c r="H8" s="1774"/>
      <c r="I8" s="1774"/>
      <c r="J8" s="1774"/>
      <c r="K8" s="1776" t="s">
        <v>199</v>
      </c>
      <c r="L8" s="1777" t="s">
        <v>200</v>
      </c>
      <c r="M8" s="1778" t="s">
        <v>20</v>
      </c>
      <c r="N8" s="1779" t="s">
        <v>23</v>
      </c>
      <c r="O8" s="1780" t="s">
        <v>26</v>
      </c>
      <c r="P8" s="1781" t="s">
        <v>29</v>
      </c>
      <c r="Q8" s="1776" t="s">
        <v>30</v>
      </c>
      <c r="R8" s="1782" t="s">
        <v>31</v>
      </c>
      <c r="S8" s="986"/>
      <c r="T8" s="1783" t="s">
        <v>201</v>
      </c>
      <c r="U8" s="1783" t="s">
        <v>202</v>
      </c>
      <c r="V8" s="1783" t="s">
        <v>203</v>
      </c>
    </row>
    <row r="9" spans="1:22">
      <c r="A9" s="1784" t="s">
        <v>32</v>
      </c>
      <c r="B9" s="1785"/>
      <c r="C9" s="1024"/>
      <c r="D9" s="1786">
        <v>36</v>
      </c>
      <c r="E9" s="1786">
        <v>35</v>
      </c>
      <c r="F9" s="1786">
        <v>33</v>
      </c>
      <c r="G9" s="1787">
        <v>32</v>
      </c>
      <c r="H9" s="1787">
        <v>32</v>
      </c>
      <c r="I9" s="1787">
        <v>35</v>
      </c>
      <c r="J9" s="1788">
        <f>P9</f>
        <v>36</v>
      </c>
      <c r="K9" s="1789"/>
      <c r="L9" s="1790"/>
      <c r="M9" s="1791">
        <v>36</v>
      </c>
      <c r="N9" s="1032">
        <f>T9</f>
        <v>36</v>
      </c>
      <c r="O9" s="1792">
        <f>U9</f>
        <v>36</v>
      </c>
      <c r="P9" s="1788">
        <f>V9</f>
        <v>36</v>
      </c>
      <c r="Q9" s="1793" t="s">
        <v>33</v>
      </c>
      <c r="R9" s="1794" t="s">
        <v>33</v>
      </c>
      <c r="S9" s="1035"/>
      <c r="T9" s="1795">
        <v>36</v>
      </c>
      <c r="U9" s="1796">
        <v>36</v>
      </c>
      <c r="V9" s="1796">
        <v>36</v>
      </c>
    </row>
    <row r="10" spans="1:22" ht="15.75" thickBot="1">
      <c r="A10" s="1797" t="s">
        <v>34</v>
      </c>
      <c r="B10" s="1798"/>
      <c r="C10" s="1799"/>
      <c r="D10" s="1800">
        <v>34</v>
      </c>
      <c r="E10" s="1800">
        <v>33</v>
      </c>
      <c r="F10" s="1800">
        <v>31</v>
      </c>
      <c r="G10" s="1801">
        <v>20</v>
      </c>
      <c r="H10" s="1801">
        <v>31</v>
      </c>
      <c r="I10" s="1801">
        <v>32</v>
      </c>
      <c r="J10" s="1802">
        <f t="shared" ref="J10:J21" si="0">P10</f>
        <v>34</v>
      </c>
      <c r="K10" s="1803"/>
      <c r="L10" s="1804"/>
      <c r="M10" s="1805">
        <v>34</v>
      </c>
      <c r="N10" s="1048">
        <f t="shared" ref="N10:P21" si="1">T10</f>
        <v>34</v>
      </c>
      <c r="O10" s="1806">
        <f t="shared" si="1"/>
        <v>34</v>
      </c>
      <c r="P10" s="1802">
        <f t="shared" si="1"/>
        <v>34</v>
      </c>
      <c r="Q10" s="1807" t="s">
        <v>33</v>
      </c>
      <c r="R10" s="1808" t="s">
        <v>33</v>
      </c>
      <c r="S10" s="1035"/>
      <c r="T10" s="1809">
        <v>34</v>
      </c>
      <c r="U10" s="1810">
        <v>34</v>
      </c>
      <c r="V10" s="1810">
        <v>34</v>
      </c>
    </row>
    <row r="11" spans="1:22">
      <c r="A11" s="1811" t="s">
        <v>35</v>
      </c>
      <c r="B11" s="1812" t="s">
        <v>36</v>
      </c>
      <c r="C11" s="1813" t="s">
        <v>37</v>
      </c>
      <c r="D11" s="1814">
        <v>7222</v>
      </c>
      <c r="E11" s="1814">
        <v>7967</v>
      </c>
      <c r="F11" s="1814">
        <v>8446</v>
      </c>
      <c r="G11" s="1815">
        <v>9366</v>
      </c>
      <c r="H11" s="1815">
        <v>9946</v>
      </c>
      <c r="I11" s="1816">
        <v>10459</v>
      </c>
      <c r="J11" s="1817">
        <f t="shared" si="0"/>
        <v>11473</v>
      </c>
      <c r="K11" s="1818" t="s">
        <v>33</v>
      </c>
      <c r="L11" s="1819" t="s">
        <v>33</v>
      </c>
      <c r="M11" s="1820">
        <v>11051</v>
      </c>
      <c r="N11" s="1062">
        <f t="shared" si="1"/>
        <v>11065</v>
      </c>
      <c r="O11" s="1821">
        <f t="shared" si="1"/>
        <v>11118</v>
      </c>
      <c r="P11" s="1817">
        <f t="shared" si="1"/>
        <v>11473</v>
      </c>
      <c r="Q11" s="1822" t="s">
        <v>33</v>
      </c>
      <c r="R11" s="1823" t="s">
        <v>33</v>
      </c>
      <c r="S11" s="1035"/>
      <c r="T11" s="1824">
        <v>11065</v>
      </c>
      <c r="U11" s="1815">
        <v>11118</v>
      </c>
      <c r="V11" s="1815">
        <v>11473</v>
      </c>
    </row>
    <row r="12" spans="1:22">
      <c r="A12" s="1825" t="s">
        <v>38</v>
      </c>
      <c r="B12" s="1826" t="s">
        <v>39</v>
      </c>
      <c r="C12" s="1813" t="s">
        <v>40</v>
      </c>
      <c r="D12" s="1814">
        <v>-6890</v>
      </c>
      <c r="E12" s="1814">
        <v>-7363</v>
      </c>
      <c r="F12" s="1814">
        <v>8049</v>
      </c>
      <c r="G12" s="1815">
        <v>9072</v>
      </c>
      <c r="H12" s="1815">
        <v>9747</v>
      </c>
      <c r="I12" s="1815">
        <v>10149</v>
      </c>
      <c r="J12" s="1827">
        <f t="shared" si="0"/>
        <v>11036</v>
      </c>
      <c r="K12" s="1828" t="s">
        <v>33</v>
      </c>
      <c r="L12" s="1829" t="s">
        <v>33</v>
      </c>
      <c r="M12" s="1830">
        <v>10824</v>
      </c>
      <c r="N12" s="1072">
        <f t="shared" si="1"/>
        <v>10855</v>
      </c>
      <c r="O12" s="1831">
        <f t="shared" si="1"/>
        <v>10925</v>
      </c>
      <c r="P12" s="1827">
        <f t="shared" si="1"/>
        <v>11036</v>
      </c>
      <c r="Q12" s="1822" t="s">
        <v>33</v>
      </c>
      <c r="R12" s="1823" t="s">
        <v>33</v>
      </c>
      <c r="S12" s="1035"/>
      <c r="T12" s="1814">
        <v>10855</v>
      </c>
      <c r="U12" s="1815">
        <v>10925</v>
      </c>
      <c r="V12" s="1815">
        <v>11036</v>
      </c>
    </row>
    <row r="13" spans="1:22">
      <c r="A13" s="1825" t="s">
        <v>41</v>
      </c>
      <c r="B13" s="1826" t="s">
        <v>204</v>
      </c>
      <c r="C13" s="1813" t="s">
        <v>43</v>
      </c>
      <c r="D13" s="1814">
        <v>511</v>
      </c>
      <c r="E13" s="1814">
        <v>476</v>
      </c>
      <c r="F13" s="1814">
        <v>323</v>
      </c>
      <c r="G13" s="1815">
        <v>177</v>
      </c>
      <c r="H13" s="1815">
        <v>135</v>
      </c>
      <c r="I13" s="1815">
        <v>196</v>
      </c>
      <c r="J13" s="1827">
        <f t="shared" si="0"/>
        <v>241</v>
      </c>
      <c r="K13" s="1828" t="s">
        <v>33</v>
      </c>
      <c r="L13" s="1829" t="s">
        <v>33</v>
      </c>
      <c r="M13" s="1830">
        <v>222</v>
      </c>
      <c r="N13" s="1072">
        <f t="shared" si="1"/>
        <v>206</v>
      </c>
      <c r="O13" s="1831">
        <f t="shared" si="1"/>
        <v>264</v>
      </c>
      <c r="P13" s="1827">
        <f t="shared" si="1"/>
        <v>241</v>
      </c>
      <c r="Q13" s="1822" t="s">
        <v>33</v>
      </c>
      <c r="R13" s="1823" t="s">
        <v>33</v>
      </c>
      <c r="S13" s="1035"/>
      <c r="T13" s="1814">
        <v>206</v>
      </c>
      <c r="U13" s="1815">
        <v>264</v>
      </c>
      <c r="V13" s="1815">
        <v>241</v>
      </c>
    </row>
    <row r="14" spans="1:22">
      <c r="A14" s="1825" t="s">
        <v>44</v>
      </c>
      <c r="B14" s="1826" t="s">
        <v>205</v>
      </c>
      <c r="C14" s="1813" t="s">
        <v>33</v>
      </c>
      <c r="D14" s="1814">
        <v>907</v>
      </c>
      <c r="E14" s="1814">
        <v>1398</v>
      </c>
      <c r="F14" s="1814">
        <v>962</v>
      </c>
      <c r="G14" s="1815">
        <v>470</v>
      </c>
      <c r="H14" s="1815">
        <v>494</v>
      </c>
      <c r="I14" s="1815">
        <v>449</v>
      </c>
      <c r="J14" s="1827">
        <f t="shared" si="0"/>
        <v>480</v>
      </c>
      <c r="K14" s="1828" t="s">
        <v>33</v>
      </c>
      <c r="L14" s="1829" t="s">
        <v>33</v>
      </c>
      <c r="M14" s="1830">
        <v>661</v>
      </c>
      <c r="N14" s="1072">
        <f t="shared" si="1"/>
        <v>2289</v>
      </c>
      <c r="O14" s="1831">
        <f t="shared" si="1"/>
        <v>1051</v>
      </c>
      <c r="P14" s="1827">
        <f t="shared" si="1"/>
        <v>480</v>
      </c>
      <c r="Q14" s="1822" t="s">
        <v>33</v>
      </c>
      <c r="R14" s="1823" t="s">
        <v>33</v>
      </c>
      <c r="S14" s="1035"/>
      <c r="T14" s="1814">
        <v>2289</v>
      </c>
      <c r="U14" s="1815">
        <v>1051</v>
      </c>
      <c r="V14" s="1815">
        <v>480</v>
      </c>
    </row>
    <row r="15" spans="1:22" ht="15.75" thickBot="1">
      <c r="A15" s="1784" t="s">
        <v>46</v>
      </c>
      <c r="B15" s="1832" t="s">
        <v>206</v>
      </c>
      <c r="C15" s="1833" t="s">
        <v>48</v>
      </c>
      <c r="D15" s="1834">
        <v>1671</v>
      </c>
      <c r="E15" s="1834">
        <v>975</v>
      </c>
      <c r="F15" s="1834">
        <v>1677</v>
      </c>
      <c r="G15" s="1835">
        <v>2159</v>
      </c>
      <c r="H15" s="1835">
        <v>2740</v>
      </c>
      <c r="I15" s="1835">
        <v>2194</v>
      </c>
      <c r="J15" s="1836">
        <f t="shared" si="0"/>
        <v>2468</v>
      </c>
      <c r="K15" s="1837" t="s">
        <v>33</v>
      </c>
      <c r="L15" s="1838" t="s">
        <v>33</v>
      </c>
      <c r="M15" s="1839">
        <v>4197</v>
      </c>
      <c r="N15" s="1081">
        <f t="shared" si="1"/>
        <v>5684</v>
      </c>
      <c r="O15" s="1840">
        <f t="shared" si="1"/>
        <v>4785</v>
      </c>
      <c r="P15" s="1836">
        <f t="shared" si="1"/>
        <v>2468</v>
      </c>
      <c r="Q15" s="1793" t="s">
        <v>33</v>
      </c>
      <c r="R15" s="1794" t="s">
        <v>33</v>
      </c>
      <c r="S15" s="1035"/>
      <c r="T15" s="1800">
        <v>5684</v>
      </c>
      <c r="U15" s="1835">
        <v>4785</v>
      </c>
      <c r="V15" s="1835">
        <v>2468</v>
      </c>
    </row>
    <row r="16" spans="1:22" ht="15.75" thickBot="1">
      <c r="A16" s="1841" t="s">
        <v>49</v>
      </c>
      <c r="B16" s="1842"/>
      <c r="C16" s="1843"/>
      <c r="D16" s="1747">
        <v>3421</v>
      </c>
      <c r="E16" s="1747">
        <v>3453</v>
      </c>
      <c r="F16" s="1747">
        <f>F11-F12+F13+F14+F15</f>
        <v>3359</v>
      </c>
      <c r="G16" s="1747">
        <f>G11-G12+G13+G14+G15</f>
        <v>3100</v>
      </c>
      <c r="H16" s="1844">
        <f>H11-H12+H13+H14+H15</f>
        <v>3568</v>
      </c>
      <c r="I16" s="1844">
        <f>I11-I12+I13+I14+I15</f>
        <v>3149</v>
      </c>
      <c r="J16" s="1844">
        <f>J11-J12+J13+J14+J15</f>
        <v>3626</v>
      </c>
      <c r="K16" s="1093" t="s">
        <v>33</v>
      </c>
      <c r="L16" s="1845" t="s">
        <v>33</v>
      </c>
      <c r="M16" s="1846">
        <f>M11-M12+M13+M14+M15</f>
        <v>5307</v>
      </c>
      <c r="N16" s="1846">
        <f>N11-N12+N13+N14+N15</f>
        <v>8389</v>
      </c>
      <c r="O16" s="1846">
        <f>O11-O12+O13+O14+O15</f>
        <v>6293</v>
      </c>
      <c r="P16" s="1844">
        <f>P11-P12+P13+P14+P15</f>
        <v>3626</v>
      </c>
      <c r="Q16" s="1847" t="s">
        <v>33</v>
      </c>
      <c r="R16" s="1848" t="s">
        <v>33</v>
      </c>
      <c r="S16" s="1035"/>
      <c r="T16" s="1844">
        <f>T11-T12+T13+T14+T15</f>
        <v>8389</v>
      </c>
      <c r="U16" s="1844">
        <f>U11-U12+U13+U14+U15</f>
        <v>6293</v>
      </c>
      <c r="V16" s="1844">
        <f>V11-V12+V13+V14+V15</f>
        <v>3626</v>
      </c>
    </row>
    <row r="17" spans="1:23">
      <c r="A17" s="1784" t="s">
        <v>50</v>
      </c>
      <c r="B17" s="1812" t="s">
        <v>51</v>
      </c>
      <c r="C17" s="1833">
        <v>401</v>
      </c>
      <c r="D17" s="1834">
        <v>413</v>
      </c>
      <c r="E17" s="1834">
        <v>685</v>
      </c>
      <c r="F17" s="1834">
        <v>479</v>
      </c>
      <c r="G17" s="1835">
        <v>375</v>
      </c>
      <c r="H17" s="1835">
        <v>280</v>
      </c>
      <c r="I17" s="1835">
        <v>392</v>
      </c>
      <c r="J17" s="1817">
        <f t="shared" si="0"/>
        <v>518</v>
      </c>
      <c r="K17" s="1818" t="s">
        <v>33</v>
      </c>
      <c r="L17" s="1819" t="s">
        <v>33</v>
      </c>
      <c r="M17" s="1839">
        <v>308</v>
      </c>
      <c r="N17" s="1849">
        <f t="shared" si="1"/>
        <v>292</v>
      </c>
      <c r="O17" s="1850">
        <f>U17</f>
        <v>275</v>
      </c>
      <c r="P17" s="1817">
        <f t="shared" si="1"/>
        <v>518</v>
      </c>
      <c r="Q17" s="1793" t="s">
        <v>33</v>
      </c>
      <c r="R17" s="1794" t="s">
        <v>33</v>
      </c>
      <c r="S17" s="1035"/>
      <c r="T17" s="1851">
        <v>292</v>
      </c>
      <c r="U17" s="1835">
        <v>275</v>
      </c>
      <c r="V17" s="1835">
        <v>518</v>
      </c>
    </row>
    <row r="18" spans="1:23">
      <c r="A18" s="1825" t="s">
        <v>52</v>
      </c>
      <c r="B18" s="1826" t="s">
        <v>53</v>
      </c>
      <c r="C18" s="1813" t="s">
        <v>54</v>
      </c>
      <c r="D18" s="1814">
        <v>781</v>
      </c>
      <c r="E18" s="1814">
        <v>349</v>
      </c>
      <c r="F18" s="1814">
        <v>835</v>
      </c>
      <c r="G18" s="1815">
        <v>704</v>
      </c>
      <c r="H18" s="1815">
        <v>1212</v>
      </c>
      <c r="I18" s="1815">
        <v>782</v>
      </c>
      <c r="J18" s="1827">
        <f t="shared" si="0"/>
        <v>817</v>
      </c>
      <c r="K18" s="1828" t="s">
        <v>33</v>
      </c>
      <c r="L18" s="1829" t="s">
        <v>33</v>
      </c>
      <c r="M18" s="1830">
        <v>910</v>
      </c>
      <c r="N18" s="1130">
        <f t="shared" si="1"/>
        <v>1374</v>
      </c>
      <c r="O18" s="1850">
        <f>U18</f>
        <v>798</v>
      </c>
      <c r="P18" s="1827">
        <f t="shared" si="1"/>
        <v>817</v>
      </c>
      <c r="Q18" s="1822" t="s">
        <v>33</v>
      </c>
      <c r="R18" s="1823" t="s">
        <v>33</v>
      </c>
      <c r="S18" s="1035"/>
      <c r="T18" s="1852">
        <v>1374</v>
      </c>
      <c r="U18" s="1815">
        <v>798</v>
      </c>
      <c r="V18" s="1815">
        <v>817</v>
      </c>
    </row>
    <row r="19" spans="1:23">
      <c r="A19" s="1825" t="s">
        <v>55</v>
      </c>
      <c r="B19" s="1826" t="s">
        <v>183</v>
      </c>
      <c r="C19" s="1813" t="s">
        <v>33</v>
      </c>
      <c r="D19" s="1814">
        <v>0</v>
      </c>
      <c r="E19" s="1814">
        <v>0</v>
      </c>
      <c r="F19" s="1814">
        <v>0</v>
      </c>
      <c r="G19" s="1815">
        <v>0</v>
      </c>
      <c r="H19" s="1815">
        <v>0</v>
      </c>
      <c r="I19" s="1815">
        <v>0</v>
      </c>
      <c r="J19" s="1827">
        <f t="shared" si="0"/>
        <v>0</v>
      </c>
      <c r="K19" s="1828" t="s">
        <v>33</v>
      </c>
      <c r="L19" s="1829" t="s">
        <v>33</v>
      </c>
      <c r="M19" s="1830">
        <v>0</v>
      </c>
      <c r="N19" s="1130">
        <f t="shared" si="1"/>
        <v>0</v>
      </c>
      <c r="O19" s="1850">
        <f>U19</f>
        <v>0</v>
      </c>
      <c r="P19" s="1827">
        <f t="shared" si="1"/>
        <v>0</v>
      </c>
      <c r="Q19" s="1822" t="s">
        <v>33</v>
      </c>
      <c r="R19" s="1823" t="s">
        <v>33</v>
      </c>
      <c r="S19" s="1035"/>
      <c r="T19" s="1852">
        <v>0</v>
      </c>
      <c r="U19" s="1815">
        <v>0</v>
      </c>
      <c r="V19" s="1815">
        <v>0</v>
      </c>
    </row>
    <row r="20" spans="1:23">
      <c r="A20" s="1825" t="s">
        <v>57</v>
      </c>
      <c r="B20" s="1826" t="s">
        <v>56</v>
      </c>
      <c r="C20" s="1813" t="s">
        <v>33</v>
      </c>
      <c r="D20" s="1814">
        <v>1685</v>
      </c>
      <c r="E20" s="1814">
        <v>1849</v>
      </c>
      <c r="F20" s="1814">
        <v>1975</v>
      </c>
      <c r="G20" s="1815">
        <v>1876</v>
      </c>
      <c r="H20" s="1815">
        <v>1894</v>
      </c>
      <c r="I20" s="1815">
        <v>1874</v>
      </c>
      <c r="J20" s="1827">
        <f t="shared" si="0"/>
        <v>2073</v>
      </c>
      <c r="K20" s="1828" t="s">
        <v>33</v>
      </c>
      <c r="L20" s="1829" t="s">
        <v>33</v>
      </c>
      <c r="M20" s="1830">
        <v>3923</v>
      </c>
      <c r="N20" s="1130">
        <f t="shared" si="1"/>
        <v>6721</v>
      </c>
      <c r="O20" s="1850">
        <f>U20</f>
        <v>5218</v>
      </c>
      <c r="P20" s="1827">
        <f t="shared" si="1"/>
        <v>2073</v>
      </c>
      <c r="Q20" s="1822" t="s">
        <v>33</v>
      </c>
      <c r="R20" s="1823" t="s">
        <v>33</v>
      </c>
      <c r="S20" s="1035"/>
      <c r="T20" s="1852">
        <v>6721</v>
      </c>
      <c r="U20" s="1815">
        <v>5218</v>
      </c>
      <c r="V20" s="1815">
        <v>2073</v>
      </c>
    </row>
    <row r="21" spans="1:23" ht="15.75" thickBot="1">
      <c r="A21" s="1797" t="s">
        <v>59</v>
      </c>
      <c r="B21" s="1853"/>
      <c r="C21" s="1854" t="s">
        <v>33</v>
      </c>
      <c r="D21" s="1814">
        <v>0</v>
      </c>
      <c r="E21" s="1814">
        <v>0</v>
      </c>
      <c r="F21" s="1814">
        <v>0</v>
      </c>
      <c r="G21" s="1855">
        <v>0</v>
      </c>
      <c r="H21" s="1856"/>
      <c r="I21" s="1855">
        <v>0</v>
      </c>
      <c r="J21" s="1857">
        <f t="shared" si="0"/>
        <v>0</v>
      </c>
      <c r="K21" s="1803" t="s">
        <v>33</v>
      </c>
      <c r="L21" s="1804" t="s">
        <v>33</v>
      </c>
      <c r="M21" s="1858">
        <v>0</v>
      </c>
      <c r="N21" s="1144">
        <f t="shared" si="1"/>
        <v>0</v>
      </c>
      <c r="O21" s="1859">
        <f>U21</f>
        <v>0</v>
      </c>
      <c r="P21" s="1857">
        <f t="shared" si="1"/>
        <v>0</v>
      </c>
      <c r="Q21" s="1856" t="s">
        <v>33</v>
      </c>
      <c r="R21" s="1860" t="s">
        <v>33</v>
      </c>
      <c r="S21" s="1035"/>
      <c r="T21" s="1861">
        <v>0</v>
      </c>
      <c r="U21" s="1855">
        <v>0</v>
      </c>
      <c r="V21" s="1855">
        <v>0</v>
      </c>
    </row>
    <row r="22" spans="1:23">
      <c r="A22" s="1862" t="s">
        <v>61</v>
      </c>
      <c r="B22" s="1812" t="s">
        <v>62</v>
      </c>
      <c r="C22" s="1863" t="s">
        <v>33</v>
      </c>
      <c r="D22" s="1824">
        <v>13454</v>
      </c>
      <c r="E22" s="1824">
        <v>13860</v>
      </c>
      <c r="F22" s="1824">
        <v>13442</v>
      </c>
      <c r="G22" s="1864">
        <v>14664</v>
      </c>
      <c r="H22" s="1864">
        <v>14584</v>
      </c>
      <c r="I22" s="1864">
        <v>15272</v>
      </c>
      <c r="J22" s="1865">
        <v>15545</v>
      </c>
      <c r="K22" s="1866">
        <f>K35</f>
        <v>15883</v>
      </c>
      <c r="L22" s="1867">
        <v>17467</v>
      </c>
      <c r="M22" s="1868">
        <v>3946</v>
      </c>
      <c r="N22" s="1869">
        <f>T22-M22</f>
        <v>3777</v>
      </c>
      <c r="O22" s="1817">
        <f>U22-T22</f>
        <v>4273</v>
      </c>
      <c r="P22" s="1870">
        <f>V22-U22</f>
        <v>5268</v>
      </c>
      <c r="Q22" s="1871">
        <f>SUM(M22:P22)</f>
        <v>17264</v>
      </c>
      <c r="R22" s="1872">
        <f>(Q22/L22)*100</f>
        <v>98.837808438770253</v>
      </c>
      <c r="S22" s="1035"/>
      <c r="T22" s="1824">
        <v>7723</v>
      </c>
      <c r="U22" s="1873">
        <v>11996</v>
      </c>
      <c r="V22" s="1864">
        <v>17264</v>
      </c>
      <c r="W22" s="1874"/>
    </row>
    <row r="23" spans="1:23">
      <c r="A23" s="1825" t="s">
        <v>63</v>
      </c>
      <c r="B23" s="1826" t="s">
        <v>64</v>
      </c>
      <c r="C23" s="1875" t="s">
        <v>33</v>
      </c>
      <c r="D23" s="1814"/>
      <c r="E23" s="1814"/>
      <c r="F23" s="1814"/>
      <c r="G23" s="1876"/>
      <c r="H23" s="1876"/>
      <c r="I23" s="1876"/>
      <c r="J23" s="1876">
        <v>0</v>
      </c>
      <c r="K23" s="1877"/>
      <c r="L23" s="1878">
        <v>584</v>
      </c>
      <c r="M23" s="1879">
        <v>0</v>
      </c>
      <c r="N23" s="1880">
        <f>T23-M23</f>
        <v>304</v>
      </c>
      <c r="O23" s="1827">
        <f t="shared" ref="O23:P40" si="2">U23-T23</f>
        <v>0</v>
      </c>
      <c r="P23" s="1881">
        <f t="shared" si="2"/>
        <v>280</v>
      </c>
      <c r="Q23" s="1882">
        <f t="shared" ref="Q23:Q45" si="3">SUM(M23:P23)</f>
        <v>584</v>
      </c>
      <c r="R23" s="1883">
        <f t="shared" ref="R23:R45" si="4">(Q23/L23)*100</f>
        <v>100</v>
      </c>
      <c r="S23" s="1035"/>
      <c r="T23" s="1814">
        <v>304</v>
      </c>
      <c r="U23" s="1884">
        <v>304</v>
      </c>
      <c r="V23" s="1876">
        <v>584</v>
      </c>
    </row>
    <row r="24" spans="1:23" ht="15.75" thickBot="1">
      <c r="A24" s="1797" t="s">
        <v>65</v>
      </c>
      <c r="B24" s="1853" t="s">
        <v>64</v>
      </c>
      <c r="C24" s="1885">
        <v>672</v>
      </c>
      <c r="D24" s="1886">
        <v>2805</v>
      </c>
      <c r="E24" s="1886">
        <v>3030</v>
      </c>
      <c r="F24" s="1886">
        <v>3000</v>
      </c>
      <c r="G24" s="1887">
        <v>3400</v>
      </c>
      <c r="H24" s="1887">
        <v>3450</v>
      </c>
      <c r="I24" s="1887">
        <v>3500</v>
      </c>
      <c r="J24" s="1887">
        <v>3300</v>
      </c>
      <c r="K24" s="1888">
        <f>SUM(K25:K29)</f>
        <v>3400</v>
      </c>
      <c r="L24" s="1889">
        <v>2816</v>
      </c>
      <c r="M24" s="1890">
        <v>840</v>
      </c>
      <c r="N24" s="1891">
        <f t="shared" ref="N24:N40" si="5">T24-M24</f>
        <v>756</v>
      </c>
      <c r="O24" s="1836">
        <f t="shared" si="2"/>
        <v>750</v>
      </c>
      <c r="P24" s="1892">
        <f t="shared" si="2"/>
        <v>470</v>
      </c>
      <c r="Q24" s="1893">
        <f t="shared" si="3"/>
        <v>2816</v>
      </c>
      <c r="R24" s="1894">
        <f t="shared" si="4"/>
        <v>100</v>
      </c>
      <c r="S24" s="1035"/>
      <c r="T24" s="1800">
        <v>1596</v>
      </c>
      <c r="U24" s="1895">
        <v>2346</v>
      </c>
      <c r="V24" s="1887">
        <v>2816</v>
      </c>
    </row>
    <row r="25" spans="1:23">
      <c r="A25" s="1811" t="s">
        <v>66</v>
      </c>
      <c r="B25" s="1896" t="s">
        <v>208</v>
      </c>
      <c r="C25" s="1897">
        <v>501</v>
      </c>
      <c r="D25" s="1814">
        <v>3042</v>
      </c>
      <c r="E25" s="1814">
        <v>2862</v>
      </c>
      <c r="F25" s="1814">
        <v>2431</v>
      </c>
      <c r="G25" s="1865">
        <v>3440</v>
      </c>
      <c r="H25" s="1865">
        <v>2922</v>
      </c>
      <c r="I25" s="1865">
        <v>2849</v>
      </c>
      <c r="J25" s="1865">
        <v>2182</v>
      </c>
      <c r="K25" s="1866">
        <v>800</v>
      </c>
      <c r="L25" s="1867">
        <v>800</v>
      </c>
      <c r="M25" s="1898">
        <v>549</v>
      </c>
      <c r="N25" s="1899">
        <f t="shared" si="5"/>
        <v>552</v>
      </c>
      <c r="O25" s="1817">
        <f t="shared" si="2"/>
        <v>425</v>
      </c>
      <c r="P25" s="1870">
        <f t="shared" si="2"/>
        <v>360</v>
      </c>
      <c r="Q25" s="1900">
        <f t="shared" si="3"/>
        <v>1886</v>
      </c>
      <c r="R25" s="1872">
        <f t="shared" si="4"/>
        <v>235.75</v>
      </c>
      <c r="S25" s="1035"/>
      <c r="T25" s="1901">
        <v>1101</v>
      </c>
      <c r="U25" s="1902">
        <v>1526</v>
      </c>
      <c r="V25" s="1865">
        <v>1886</v>
      </c>
    </row>
    <row r="26" spans="1:23">
      <c r="A26" s="1825" t="s">
        <v>68</v>
      </c>
      <c r="B26" s="1903" t="s">
        <v>209</v>
      </c>
      <c r="C26" s="1904">
        <v>502</v>
      </c>
      <c r="D26" s="1814">
        <v>812</v>
      </c>
      <c r="E26" s="1814">
        <v>951</v>
      </c>
      <c r="F26" s="1814">
        <v>1318</v>
      </c>
      <c r="G26" s="1876">
        <v>1425</v>
      </c>
      <c r="H26" s="1876">
        <v>1283</v>
      </c>
      <c r="I26" s="1876">
        <v>1482</v>
      </c>
      <c r="J26" s="1876">
        <v>1107</v>
      </c>
      <c r="K26" s="1877">
        <v>1400</v>
      </c>
      <c r="L26" s="1878">
        <v>1120</v>
      </c>
      <c r="M26" s="1879">
        <v>417</v>
      </c>
      <c r="N26" s="1880">
        <f t="shared" si="5"/>
        <v>206</v>
      </c>
      <c r="O26" s="1827">
        <f t="shared" si="2"/>
        <v>-3</v>
      </c>
      <c r="P26" s="1881">
        <f t="shared" si="2"/>
        <v>424</v>
      </c>
      <c r="Q26" s="1905">
        <f t="shared" si="3"/>
        <v>1044</v>
      </c>
      <c r="R26" s="1906">
        <f t="shared" si="4"/>
        <v>93.214285714285722</v>
      </c>
      <c r="S26" s="1035"/>
      <c r="T26" s="1814">
        <v>623</v>
      </c>
      <c r="U26" s="1884">
        <v>620</v>
      </c>
      <c r="V26" s="1876">
        <v>1044</v>
      </c>
    </row>
    <row r="27" spans="1:23">
      <c r="A27" s="1825" t="s">
        <v>70</v>
      </c>
      <c r="B27" s="1903" t="s">
        <v>210</v>
      </c>
      <c r="C27" s="1904">
        <v>504</v>
      </c>
      <c r="D27" s="1814">
        <v>80</v>
      </c>
      <c r="E27" s="1814">
        <v>26</v>
      </c>
      <c r="F27" s="1814">
        <v>0</v>
      </c>
      <c r="G27" s="1876">
        <v>14</v>
      </c>
      <c r="H27" s="1876">
        <v>14</v>
      </c>
      <c r="I27" s="1876">
        <v>4</v>
      </c>
      <c r="J27" s="1876">
        <v>0</v>
      </c>
      <c r="K27" s="1877"/>
      <c r="L27" s="1878"/>
      <c r="M27" s="1879">
        <v>0</v>
      </c>
      <c r="N27" s="1880">
        <f t="shared" si="5"/>
        <v>0</v>
      </c>
      <c r="O27" s="1827">
        <f t="shared" si="2"/>
        <v>0</v>
      </c>
      <c r="P27" s="1881">
        <f t="shared" si="2"/>
        <v>0</v>
      </c>
      <c r="Q27" s="1905">
        <f t="shared" si="3"/>
        <v>0</v>
      </c>
      <c r="R27" s="1906" t="e">
        <f t="shared" si="4"/>
        <v>#DIV/0!</v>
      </c>
      <c r="S27" s="1035"/>
      <c r="T27" s="1814">
        <v>0</v>
      </c>
      <c r="U27" s="1884">
        <v>0</v>
      </c>
      <c r="V27" s="1876">
        <v>0</v>
      </c>
    </row>
    <row r="28" spans="1:23">
      <c r="A28" s="1825" t="s">
        <v>72</v>
      </c>
      <c r="B28" s="1903" t="s">
        <v>211</v>
      </c>
      <c r="C28" s="1904">
        <v>511</v>
      </c>
      <c r="D28" s="1814">
        <v>300</v>
      </c>
      <c r="E28" s="1814">
        <v>676</v>
      </c>
      <c r="F28" s="1814">
        <v>375</v>
      </c>
      <c r="G28" s="1876">
        <v>197</v>
      </c>
      <c r="H28" s="1876">
        <v>540</v>
      </c>
      <c r="I28" s="1876">
        <v>484</v>
      </c>
      <c r="J28" s="1876">
        <v>549</v>
      </c>
      <c r="K28" s="1877">
        <v>600</v>
      </c>
      <c r="L28" s="1878">
        <v>600</v>
      </c>
      <c r="M28" s="1879">
        <v>31</v>
      </c>
      <c r="N28" s="1880">
        <f t="shared" si="5"/>
        <v>97</v>
      </c>
      <c r="O28" s="1827">
        <f t="shared" si="2"/>
        <v>239</v>
      </c>
      <c r="P28" s="1881">
        <f t="shared" si="2"/>
        <v>118</v>
      </c>
      <c r="Q28" s="1905">
        <f t="shared" si="3"/>
        <v>485</v>
      </c>
      <c r="R28" s="1906">
        <f t="shared" si="4"/>
        <v>80.833333333333329</v>
      </c>
      <c r="S28" s="1035"/>
      <c r="T28" s="1814">
        <v>128</v>
      </c>
      <c r="U28" s="1884">
        <v>367</v>
      </c>
      <c r="V28" s="1876">
        <v>485</v>
      </c>
    </row>
    <row r="29" spans="1:23">
      <c r="A29" s="1825" t="s">
        <v>74</v>
      </c>
      <c r="B29" s="1903" t="s">
        <v>212</v>
      </c>
      <c r="C29" s="1904">
        <v>518</v>
      </c>
      <c r="D29" s="1814">
        <v>497</v>
      </c>
      <c r="E29" s="1814">
        <v>585</v>
      </c>
      <c r="F29" s="1814">
        <v>465</v>
      </c>
      <c r="G29" s="1876">
        <v>713</v>
      </c>
      <c r="H29" s="1876">
        <v>464</v>
      </c>
      <c r="I29" s="1876">
        <v>672</v>
      </c>
      <c r="J29" s="1876">
        <v>618</v>
      </c>
      <c r="K29" s="1877">
        <v>600</v>
      </c>
      <c r="L29" s="1878">
        <v>291</v>
      </c>
      <c r="M29" s="1879">
        <v>96</v>
      </c>
      <c r="N29" s="1880">
        <f t="shared" si="5"/>
        <v>153</v>
      </c>
      <c r="O29" s="1827">
        <f t="shared" si="2"/>
        <v>213</v>
      </c>
      <c r="P29" s="1881">
        <f t="shared" si="2"/>
        <v>553</v>
      </c>
      <c r="Q29" s="1905">
        <f t="shared" si="3"/>
        <v>1015</v>
      </c>
      <c r="R29" s="1906">
        <f t="shared" si="4"/>
        <v>348.79725085910655</v>
      </c>
      <c r="S29" s="1035"/>
      <c r="T29" s="1814">
        <v>249</v>
      </c>
      <c r="U29" s="1884">
        <v>462</v>
      </c>
      <c r="V29" s="1876">
        <v>1015</v>
      </c>
    </row>
    <row r="30" spans="1:23">
      <c r="A30" s="1825" t="s">
        <v>76</v>
      </c>
      <c r="B30" s="1907" t="s">
        <v>214</v>
      </c>
      <c r="C30" s="1904">
        <v>521</v>
      </c>
      <c r="D30" s="1814">
        <v>7861</v>
      </c>
      <c r="E30" s="1814">
        <v>7950</v>
      </c>
      <c r="F30" s="1814">
        <v>7842</v>
      </c>
      <c r="G30" s="1876">
        <v>7959</v>
      </c>
      <c r="H30" s="1876">
        <v>8264</v>
      </c>
      <c r="I30" s="1876">
        <v>8850</v>
      </c>
      <c r="J30" s="1876">
        <v>9203</v>
      </c>
      <c r="K30" s="1877">
        <v>9001</v>
      </c>
      <c r="L30" s="1878">
        <f>9494+5</f>
        <v>9499</v>
      </c>
      <c r="M30" s="1879">
        <v>2402</v>
      </c>
      <c r="N30" s="1880">
        <f t="shared" si="5"/>
        <v>2439</v>
      </c>
      <c r="O30" s="1827">
        <f t="shared" si="2"/>
        <v>2377</v>
      </c>
      <c r="P30" s="1881">
        <f t="shared" si="2"/>
        <v>2693</v>
      </c>
      <c r="Q30" s="1905">
        <f t="shared" si="3"/>
        <v>9911</v>
      </c>
      <c r="R30" s="1906">
        <f t="shared" si="4"/>
        <v>104.33729866301715</v>
      </c>
      <c r="S30" s="1035"/>
      <c r="T30" s="1814">
        <v>4841</v>
      </c>
      <c r="U30" s="1884">
        <v>7218</v>
      </c>
      <c r="V30" s="1876">
        <v>9911</v>
      </c>
    </row>
    <row r="31" spans="1:23">
      <c r="A31" s="1825" t="s">
        <v>78</v>
      </c>
      <c r="B31" s="1907" t="s">
        <v>215</v>
      </c>
      <c r="C31" s="1904" t="s">
        <v>80</v>
      </c>
      <c r="D31" s="1814">
        <v>2897</v>
      </c>
      <c r="E31" s="1814">
        <v>2910</v>
      </c>
      <c r="F31" s="1814">
        <v>2905</v>
      </c>
      <c r="G31" s="1876">
        <v>2848</v>
      </c>
      <c r="H31" s="1876">
        <v>2916</v>
      </c>
      <c r="I31" s="1876">
        <v>3073</v>
      </c>
      <c r="J31" s="1876">
        <v>3278</v>
      </c>
      <c r="K31" s="1877">
        <v>3150</v>
      </c>
      <c r="L31" s="1878">
        <v>3321</v>
      </c>
      <c r="M31" s="1879">
        <v>842</v>
      </c>
      <c r="N31" s="1880">
        <f t="shared" si="5"/>
        <v>865</v>
      </c>
      <c r="O31" s="1827">
        <f t="shared" si="2"/>
        <v>1093</v>
      </c>
      <c r="P31" s="1881">
        <f t="shared" si="2"/>
        <v>936</v>
      </c>
      <c r="Q31" s="1905">
        <f t="shared" si="3"/>
        <v>3736</v>
      </c>
      <c r="R31" s="1906">
        <f t="shared" si="4"/>
        <v>112.49623607347186</v>
      </c>
      <c r="S31" s="1035"/>
      <c r="T31" s="1814">
        <v>1707</v>
      </c>
      <c r="U31" s="1884">
        <v>2800</v>
      </c>
      <c r="V31" s="1876">
        <v>3736</v>
      </c>
    </row>
    <row r="32" spans="1:23">
      <c r="A32" s="1825" t="s">
        <v>81</v>
      </c>
      <c r="B32" s="1903" t="s">
        <v>216</v>
      </c>
      <c r="C32" s="1904">
        <v>557</v>
      </c>
      <c r="D32" s="1814">
        <v>0</v>
      </c>
      <c r="E32" s="1814">
        <v>0</v>
      </c>
      <c r="F32" s="1814">
        <v>0</v>
      </c>
      <c r="G32" s="1876">
        <v>0</v>
      </c>
      <c r="H32" s="1876"/>
      <c r="I32" s="1876"/>
      <c r="J32" s="1876">
        <v>0</v>
      </c>
      <c r="K32" s="1877"/>
      <c r="L32" s="1878"/>
      <c r="M32" s="1879">
        <v>0</v>
      </c>
      <c r="N32" s="1880">
        <f t="shared" si="5"/>
        <v>0</v>
      </c>
      <c r="O32" s="1827">
        <f t="shared" si="2"/>
        <v>0</v>
      </c>
      <c r="P32" s="1881">
        <f t="shared" si="2"/>
        <v>3</v>
      </c>
      <c r="Q32" s="1905">
        <f t="shared" si="3"/>
        <v>3</v>
      </c>
      <c r="R32" s="1906" t="e">
        <f t="shared" si="4"/>
        <v>#DIV/0!</v>
      </c>
      <c r="S32" s="1035"/>
      <c r="T32" s="1814">
        <v>0</v>
      </c>
      <c r="U32" s="1884">
        <v>0</v>
      </c>
      <c r="V32" s="1876">
        <v>3</v>
      </c>
    </row>
    <row r="33" spans="1:22">
      <c r="A33" s="1825" t="s">
        <v>83</v>
      </c>
      <c r="B33" s="1903" t="s">
        <v>217</v>
      </c>
      <c r="C33" s="1904">
        <v>551</v>
      </c>
      <c r="D33" s="1814">
        <v>73</v>
      </c>
      <c r="E33" s="1814">
        <v>97</v>
      </c>
      <c r="F33" s="1814">
        <v>103</v>
      </c>
      <c r="G33" s="1876">
        <v>103</v>
      </c>
      <c r="H33" s="1876">
        <v>95</v>
      </c>
      <c r="I33" s="1876">
        <v>73</v>
      </c>
      <c r="J33" s="1876">
        <v>66</v>
      </c>
      <c r="K33" s="1877"/>
      <c r="L33" s="1878">
        <v>0</v>
      </c>
      <c r="M33" s="1879">
        <v>17</v>
      </c>
      <c r="N33" s="1880">
        <f t="shared" si="5"/>
        <v>16</v>
      </c>
      <c r="O33" s="1827">
        <f t="shared" si="2"/>
        <v>17</v>
      </c>
      <c r="P33" s="1881">
        <f t="shared" si="2"/>
        <v>16</v>
      </c>
      <c r="Q33" s="1905">
        <f t="shared" si="3"/>
        <v>66</v>
      </c>
      <c r="R33" s="1906" t="e">
        <f t="shared" si="4"/>
        <v>#DIV/0!</v>
      </c>
      <c r="S33" s="1035"/>
      <c r="T33" s="1814">
        <v>33</v>
      </c>
      <c r="U33" s="1884">
        <v>50</v>
      </c>
      <c r="V33" s="1876">
        <v>66</v>
      </c>
    </row>
    <row r="34" spans="1:22" ht="15.75" thickBot="1">
      <c r="A34" s="1784" t="s">
        <v>247</v>
      </c>
      <c r="B34" s="1908" t="s">
        <v>218</v>
      </c>
      <c r="C34" s="1909" t="s">
        <v>86</v>
      </c>
      <c r="D34" s="1834">
        <v>449</v>
      </c>
      <c r="E34" s="1834">
        <v>210</v>
      </c>
      <c r="F34" s="1834">
        <v>221</v>
      </c>
      <c r="G34" s="1910">
        <v>173</v>
      </c>
      <c r="H34" s="1910">
        <v>96</v>
      </c>
      <c r="I34" s="1910">
        <v>91</v>
      </c>
      <c r="J34" s="1910">
        <v>497</v>
      </c>
      <c r="K34" s="1911">
        <v>332</v>
      </c>
      <c r="L34" s="1912">
        <f>339+913</f>
        <v>1252</v>
      </c>
      <c r="M34" s="1913">
        <v>249</v>
      </c>
      <c r="N34" s="1880">
        <f t="shared" si="5"/>
        <v>43</v>
      </c>
      <c r="O34" s="1836">
        <f t="shared" si="2"/>
        <v>73</v>
      </c>
      <c r="P34" s="1881">
        <f t="shared" si="2"/>
        <v>232</v>
      </c>
      <c r="Q34" s="1914">
        <f t="shared" si="3"/>
        <v>597</v>
      </c>
      <c r="R34" s="1894">
        <f t="shared" si="4"/>
        <v>47.683706070287542</v>
      </c>
      <c r="S34" s="1035"/>
      <c r="T34" s="1915">
        <v>292</v>
      </c>
      <c r="U34" s="1916">
        <v>365</v>
      </c>
      <c r="V34" s="1910">
        <v>597</v>
      </c>
    </row>
    <row r="35" spans="1:22" ht="15.75" thickBot="1">
      <c r="A35" s="1917" t="s">
        <v>87</v>
      </c>
      <c r="B35" s="1918" t="s">
        <v>88</v>
      </c>
      <c r="C35" s="1919"/>
      <c r="D35" s="1747">
        <f t="shared" ref="D35:P35" si="6">SUM(D25:D34)</f>
        <v>16011</v>
      </c>
      <c r="E35" s="1747">
        <f t="shared" si="6"/>
        <v>16267</v>
      </c>
      <c r="F35" s="1747">
        <f t="shared" si="6"/>
        <v>15660</v>
      </c>
      <c r="G35" s="1747">
        <f t="shared" si="6"/>
        <v>16872</v>
      </c>
      <c r="H35" s="1747">
        <f>SUM(H25:H34)</f>
        <v>16594</v>
      </c>
      <c r="I35" s="1747">
        <f>SUM(I25:I34)</f>
        <v>17578</v>
      </c>
      <c r="J35" s="1747">
        <v>17500</v>
      </c>
      <c r="K35" s="1920">
        <f t="shared" si="6"/>
        <v>15883</v>
      </c>
      <c r="L35" s="1921">
        <f t="shared" si="6"/>
        <v>16883</v>
      </c>
      <c r="M35" s="1922">
        <f t="shared" si="6"/>
        <v>4603</v>
      </c>
      <c r="N35" s="1174">
        <f t="shared" si="6"/>
        <v>4371</v>
      </c>
      <c r="O35" s="1174">
        <f t="shared" si="6"/>
        <v>4434</v>
      </c>
      <c r="P35" s="1923">
        <f t="shared" si="6"/>
        <v>5335</v>
      </c>
      <c r="Q35" s="1924">
        <f t="shared" si="3"/>
        <v>18743</v>
      </c>
      <c r="R35" s="1925">
        <f t="shared" si="4"/>
        <v>111.01699934845703</v>
      </c>
      <c r="S35" s="1035"/>
      <c r="T35" s="1747">
        <f>SUM(T25:T34)</f>
        <v>8974</v>
      </c>
      <c r="U35" s="1747">
        <f>SUM(U25:U34)</f>
        <v>13408</v>
      </c>
      <c r="V35" s="1747">
        <f>SUM(V25:V34)</f>
        <v>18743</v>
      </c>
    </row>
    <row r="36" spans="1:22">
      <c r="A36" s="1811" t="s">
        <v>89</v>
      </c>
      <c r="B36" s="1896" t="s">
        <v>220</v>
      </c>
      <c r="C36" s="1897">
        <v>601</v>
      </c>
      <c r="D36" s="1901">
        <v>1998</v>
      </c>
      <c r="E36" s="1901">
        <v>1958</v>
      </c>
      <c r="F36" s="1901">
        <v>2032</v>
      </c>
      <c r="G36" s="1865">
        <v>1931</v>
      </c>
      <c r="H36" s="1865">
        <v>2001</v>
      </c>
      <c r="I36" s="1865">
        <v>2039</v>
      </c>
      <c r="J36" s="1865">
        <v>1857</v>
      </c>
      <c r="K36" s="1866"/>
      <c r="L36" s="1867"/>
      <c r="M36" s="1868">
        <v>527</v>
      </c>
      <c r="N36" s="1880">
        <f t="shared" si="5"/>
        <v>533</v>
      </c>
      <c r="O36" s="1817">
        <f t="shared" si="2"/>
        <v>122</v>
      </c>
      <c r="P36" s="1881">
        <f t="shared" si="2"/>
        <v>183</v>
      </c>
      <c r="Q36" s="1900">
        <f t="shared" si="3"/>
        <v>1365</v>
      </c>
      <c r="R36" s="1926" t="e">
        <f t="shared" si="4"/>
        <v>#DIV/0!</v>
      </c>
      <c r="S36" s="1035"/>
      <c r="T36" s="1901">
        <v>1060</v>
      </c>
      <c r="U36" s="1902">
        <v>1182</v>
      </c>
      <c r="V36" s="1865">
        <v>1365</v>
      </c>
    </row>
    <row r="37" spans="1:22">
      <c r="A37" s="1825" t="s">
        <v>91</v>
      </c>
      <c r="B37" s="1903" t="s">
        <v>221</v>
      </c>
      <c r="C37" s="1904">
        <v>602</v>
      </c>
      <c r="D37" s="1814">
        <v>112</v>
      </c>
      <c r="E37" s="1814">
        <v>100</v>
      </c>
      <c r="F37" s="1814">
        <v>50</v>
      </c>
      <c r="G37" s="1876">
        <v>53</v>
      </c>
      <c r="H37" s="1876">
        <v>49</v>
      </c>
      <c r="I37" s="1876">
        <v>57</v>
      </c>
      <c r="J37" s="1876">
        <v>61</v>
      </c>
      <c r="K37" s="1877"/>
      <c r="L37" s="1878"/>
      <c r="M37" s="1879">
        <v>0</v>
      </c>
      <c r="N37" s="1880">
        <f t="shared" si="5"/>
        <v>42</v>
      </c>
      <c r="O37" s="1827">
        <f t="shared" si="2"/>
        <v>0</v>
      </c>
      <c r="P37" s="1881">
        <f t="shared" si="2"/>
        <v>41</v>
      </c>
      <c r="Q37" s="1905">
        <f t="shared" si="3"/>
        <v>83</v>
      </c>
      <c r="R37" s="1906" t="e">
        <f t="shared" si="4"/>
        <v>#DIV/0!</v>
      </c>
      <c r="S37" s="1035"/>
      <c r="T37" s="1814">
        <v>42</v>
      </c>
      <c r="U37" s="1884">
        <v>42</v>
      </c>
      <c r="V37" s="1876">
        <v>83</v>
      </c>
    </row>
    <row r="38" spans="1:22">
      <c r="A38" s="1825" t="s">
        <v>93</v>
      </c>
      <c r="B38" s="1903" t="s">
        <v>222</v>
      </c>
      <c r="C38" s="1904">
        <v>604</v>
      </c>
      <c r="D38" s="1814">
        <v>87</v>
      </c>
      <c r="E38" s="1814">
        <v>28</v>
      </c>
      <c r="F38" s="1814">
        <v>0</v>
      </c>
      <c r="G38" s="1876">
        <v>15</v>
      </c>
      <c r="H38" s="1876">
        <v>14</v>
      </c>
      <c r="I38" s="1876">
        <v>5</v>
      </c>
      <c r="J38" s="1876">
        <v>0</v>
      </c>
      <c r="K38" s="1877"/>
      <c r="L38" s="1878"/>
      <c r="M38" s="1879">
        <v>0</v>
      </c>
      <c r="N38" s="1880">
        <f t="shared" si="5"/>
        <v>0</v>
      </c>
      <c r="O38" s="1827">
        <f t="shared" si="2"/>
        <v>0</v>
      </c>
      <c r="P38" s="1881">
        <f t="shared" si="2"/>
        <v>0</v>
      </c>
      <c r="Q38" s="1905">
        <f t="shared" si="3"/>
        <v>0</v>
      </c>
      <c r="R38" s="1906" t="e">
        <f t="shared" si="4"/>
        <v>#DIV/0!</v>
      </c>
      <c r="S38" s="1035"/>
      <c r="T38" s="1814">
        <v>0</v>
      </c>
      <c r="U38" s="1884">
        <v>0</v>
      </c>
      <c r="V38" s="1876">
        <v>0</v>
      </c>
    </row>
    <row r="39" spans="1:22">
      <c r="A39" s="1825" t="s">
        <v>95</v>
      </c>
      <c r="B39" s="1903" t="s">
        <v>223</v>
      </c>
      <c r="C39" s="1904" t="s">
        <v>97</v>
      </c>
      <c r="D39" s="1814">
        <v>13454</v>
      </c>
      <c r="E39" s="1814">
        <v>13860</v>
      </c>
      <c r="F39" s="1814">
        <v>13442</v>
      </c>
      <c r="G39" s="1876">
        <v>14664</v>
      </c>
      <c r="H39" s="1876">
        <v>14584</v>
      </c>
      <c r="I39" s="1876">
        <v>15272</v>
      </c>
      <c r="J39" s="1876">
        <v>15545</v>
      </c>
      <c r="K39" s="1877">
        <v>15883</v>
      </c>
      <c r="L39" s="1878">
        <v>16883</v>
      </c>
      <c r="M39" s="1879">
        <v>3946</v>
      </c>
      <c r="N39" s="1880">
        <f t="shared" si="5"/>
        <v>3777</v>
      </c>
      <c r="O39" s="1827">
        <f t="shared" si="2"/>
        <v>4273</v>
      </c>
      <c r="P39" s="1881">
        <f t="shared" si="2"/>
        <v>5268</v>
      </c>
      <c r="Q39" s="1905">
        <f t="shared" si="3"/>
        <v>17264</v>
      </c>
      <c r="R39" s="1906">
        <f t="shared" si="4"/>
        <v>102.2567079310549</v>
      </c>
      <c r="S39" s="1035"/>
      <c r="T39" s="1814">
        <v>7723</v>
      </c>
      <c r="U39" s="1884">
        <v>11996</v>
      </c>
      <c r="V39" s="1876">
        <v>17264</v>
      </c>
    </row>
    <row r="40" spans="1:22" ht="15.75" thickBot="1">
      <c r="A40" s="1784" t="s">
        <v>98</v>
      </c>
      <c r="B40" s="1908" t="s">
        <v>218</v>
      </c>
      <c r="C40" s="1909" t="s">
        <v>99</v>
      </c>
      <c r="D40" s="1834">
        <v>399</v>
      </c>
      <c r="E40" s="1834">
        <v>331</v>
      </c>
      <c r="F40" s="1834">
        <v>206</v>
      </c>
      <c r="G40" s="1910">
        <v>354</v>
      </c>
      <c r="H40" s="1910">
        <v>129</v>
      </c>
      <c r="I40" s="1910">
        <v>303</v>
      </c>
      <c r="J40" s="1910">
        <v>200</v>
      </c>
      <c r="K40" s="1911"/>
      <c r="L40" s="1912"/>
      <c r="M40" s="1913">
        <v>130</v>
      </c>
      <c r="N40" s="1891">
        <f t="shared" si="5"/>
        <v>19</v>
      </c>
      <c r="O40" s="1836">
        <f t="shared" si="2"/>
        <v>39</v>
      </c>
      <c r="P40" s="1892">
        <f t="shared" si="2"/>
        <v>61</v>
      </c>
      <c r="Q40" s="1893">
        <f t="shared" si="3"/>
        <v>249</v>
      </c>
      <c r="R40" s="1894" t="e">
        <f t="shared" si="4"/>
        <v>#DIV/0!</v>
      </c>
      <c r="S40" s="1035"/>
      <c r="T40" s="1915">
        <v>149</v>
      </c>
      <c r="U40" s="1916">
        <v>188</v>
      </c>
      <c r="V40" s="1910">
        <v>249</v>
      </c>
    </row>
    <row r="41" spans="1:22" ht="15.75" thickBot="1">
      <c r="A41" s="1917" t="s">
        <v>100</v>
      </c>
      <c r="B41" s="1918" t="s">
        <v>101</v>
      </c>
      <c r="C41" s="1919" t="s">
        <v>33</v>
      </c>
      <c r="D41" s="1747">
        <f t="shared" ref="D41:P41" si="7">SUM(D36:D40)</f>
        <v>16050</v>
      </c>
      <c r="E41" s="1747">
        <f t="shared" si="7"/>
        <v>16277</v>
      </c>
      <c r="F41" s="1747">
        <f t="shared" si="7"/>
        <v>15730</v>
      </c>
      <c r="G41" s="1747">
        <f t="shared" si="7"/>
        <v>17017</v>
      </c>
      <c r="H41" s="1747">
        <f>SUM(H36:H40)</f>
        <v>16777</v>
      </c>
      <c r="I41" s="1747">
        <f>SUM(I36:I40)</f>
        <v>17676</v>
      </c>
      <c r="J41" s="1747">
        <v>17663</v>
      </c>
      <c r="K41" s="1920">
        <f t="shared" si="7"/>
        <v>15883</v>
      </c>
      <c r="L41" s="1921">
        <f t="shared" si="7"/>
        <v>16883</v>
      </c>
      <c r="M41" s="1747">
        <f t="shared" si="7"/>
        <v>4603</v>
      </c>
      <c r="N41" s="1747">
        <f t="shared" si="7"/>
        <v>4371</v>
      </c>
      <c r="O41" s="1747">
        <f t="shared" si="7"/>
        <v>4434</v>
      </c>
      <c r="P41" s="1747">
        <f t="shared" si="7"/>
        <v>5553</v>
      </c>
      <c r="Q41" s="1927">
        <f t="shared" si="3"/>
        <v>18961</v>
      </c>
      <c r="R41" s="1926">
        <f t="shared" si="4"/>
        <v>112.30823905703961</v>
      </c>
      <c r="S41" s="1035"/>
      <c r="T41" s="1747">
        <f>SUM(T36:T40)</f>
        <v>8974</v>
      </c>
      <c r="U41" s="1747">
        <f>SUM(U36:U40)</f>
        <v>13408</v>
      </c>
      <c r="V41" s="1747">
        <f>SUM(V36:V40)</f>
        <v>18961</v>
      </c>
    </row>
    <row r="42" spans="1:22" ht="15.75" thickBot="1">
      <c r="A42" s="1784"/>
      <c r="B42" s="1928"/>
      <c r="C42" s="1187"/>
      <c r="D42" s="1834"/>
      <c r="E42" s="1834"/>
      <c r="F42" s="1834"/>
      <c r="G42" s="1924"/>
      <c r="H42" s="1924"/>
      <c r="I42" s="1924"/>
      <c r="J42" s="1924"/>
      <c r="K42" s="1929"/>
      <c r="L42" s="1930"/>
      <c r="M42" s="1834"/>
      <c r="N42" s="1931"/>
      <c r="O42" s="1932"/>
      <c r="P42" s="1192"/>
      <c r="Q42" s="1933"/>
      <c r="R42" s="1872"/>
      <c r="S42" s="1035"/>
      <c r="T42" s="1834"/>
      <c r="U42" s="1834"/>
      <c r="V42" s="1834"/>
    </row>
    <row r="43" spans="1:22" ht="15.75" thickBot="1">
      <c r="A43" s="1934" t="s">
        <v>102</v>
      </c>
      <c r="B43" s="1935" t="s">
        <v>64</v>
      </c>
      <c r="C43" s="1919" t="s">
        <v>33</v>
      </c>
      <c r="D43" s="1747">
        <f t="shared" ref="D43:P43" si="8">D41-D39</f>
        <v>2596</v>
      </c>
      <c r="E43" s="1747">
        <f t="shared" si="8"/>
        <v>2417</v>
      </c>
      <c r="F43" s="1747">
        <f t="shared" si="8"/>
        <v>2288</v>
      </c>
      <c r="G43" s="1747">
        <f t="shared" si="8"/>
        <v>2353</v>
      </c>
      <c r="H43" s="1747">
        <f>H41-H39</f>
        <v>2193</v>
      </c>
      <c r="I43" s="1747">
        <f>I41-I39</f>
        <v>2404</v>
      </c>
      <c r="J43" s="1747">
        <v>2118</v>
      </c>
      <c r="K43" s="1747">
        <f>K41-K39</f>
        <v>0</v>
      </c>
      <c r="L43" s="1936">
        <f t="shared" si="8"/>
        <v>0</v>
      </c>
      <c r="M43" s="1747">
        <f t="shared" si="8"/>
        <v>657</v>
      </c>
      <c r="N43" s="1747">
        <f t="shared" si="8"/>
        <v>594</v>
      </c>
      <c r="O43" s="1747">
        <f t="shared" si="8"/>
        <v>161</v>
      </c>
      <c r="P43" s="1924">
        <f t="shared" si="8"/>
        <v>285</v>
      </c>
      <c r="Q43" s="1933">
        <f t="shared" si="3"/>
        <v>1697</v>
      </c>
      <c r="R43" s="1872" t="e">
        <f t="shared" si="4"/>
        <v>#DIV/0!</v>
      </c>
      <c r="S43" s="1035"/>
      <c r="T43" s="1747">
        <f>T41-T39</f>
        <v>1251</v>
      </c>
      <c r="U43" s="1747">
        <f>U41-U39</f>
        <v>1412</v>
      </c>
      <c r="V43" s="1747">
        <f>V41-V39</f>
        <v>1697</v>
      </c>
    </row>
    <row r="44" spans="1:22" ht="15.75" thickBot="1">
      <c r="A44" s="1917" t="s">
        <v>103</v>
      </c>
      <c r="B44" s="1935" t="s">
        <v>104</v>
      </c>
      <c r="C44" s="1919" t="s">
        <v>33</v>
      </c>
      <c r="D44" s="1747">
        <f t="shared" ref="D44:P44" si="9">D41-D35</f>
        <v>39</v>
      </c>
      <c r="E44" s="1747">
        <f t="shared" si="9"/>
        <v>10</v>
      </c>
      <c r="F44" s="1747">
        <f t="shared" si="9"/>
        <v>70</v>
      </c>
      <c r="G44" s="1747">
        <f t="shared" si="9"/>
        <v>145</v>
      </c>
      <c r="H44" s="1747">
        <f>H41-H35</f>
        <v>183</v>
      </c>
      <c r="I44" s="1747">
        <f>I41-I35</f>
        <v>98</v>
      </c>
      <c r="J44" s="1747">
        <v>163</v>
      </c>
      <c r="K44" s="1747">
        <f>K41-K35</f>
        <v>0</v>
      </c>
      <c r="L44" s="1936">
        <f t="shared" si="9"/>
        <v>0</v>
      </c>
      <c r="M44" s="1747">
        <f t="shared" si="9"/>
        <v>0</v>
      </c>
      <c r="N44" s="1747">
        <f t="shared" si="9"/>
        <v>0</v>
      </c>
      <c r="O44" s="1747">
        <f t="shared" si="9"/>
        <v>0</v>
      </c>
      <c r="P44" s="1924">
        <f t="shared" si="9"/>
        <v>218</v>
      </c>
      <c r="Q44" s="1933">
        <f t="shared" si="3"/>
        <v>218</v>
      </c>
      <c r="R44" s="1872" t="e">
        <f t="shared" si="4"/>
        <v>#DIV/0!</v>
      </c>
      <c r="S44" s="1035"/>
      <c r="T44" s="1747">
        <f>T41-T35</f>
        <v>0</v>
      </c>
      <c r="U44" s="1747">
        <f>U41-U35</f>
        <v>0</v>
      </c>
      <c r="V44" s="1747">
        <f>V41-V35</f>
        <v>218</v>
      </c>
    </row>
    <row r="45" spans="1:22" ht="15.75" thickBot="1">
      <c r="A45" s="1937" t="s">
        <v>105</v>
      </c>
      <c r="B45" s="1938" t="s">
        <v>64</v>
      </c>
      <c r="C45" s="1201" t="s">
        <v>33</v>
      </c>
      <c r="D45" s="1747">
        <f t="shared" ref="D45:P45" si="10">D44-D39</f>
        <v>-13415</v>
      </c>
      <c r="E45" s="1747">
        <f t="shared" si="10"/>
        <v>-13850</v>
      </c>
      <c r="F45" s="1747">
        <f t="shared" si="10"/>
        <v>-13372</v>
      </c>
      <c r="G45" s="1747">
        <f t="shared" si="10"/>
        <v>-14519</v>
      </c>
      <c r="H45" s="1747">
        <f>H44-H39</f>
        <v>-14401</v>
      </c>
      <c r="I45" s="1747">
        <f>I44-I39</f>
        <v>-15174</v>
      </c>
      <c r="J45" s="1747">
        <v>-15382</v>
      </c>
      <c r="K45" s="1747">
        <f t="shared" si="10"/>
        <v>-15883</v>
      </c>
      <c r="L45" s="1936">
        <f t="shared" si="10"/>
        <v>-16883</v>
      </c>
      <c r="M45" s="1747">
        <f t="shared" si="10"/>
        <v>-3946</v>
      </c>
      <c r="N45" s="1747">
        <f t="shared" si="10"/>
        <v>-3777</v>
      </c>
      <c r="O45" s="1747">
        <f t="shared" si="10"/>
        <v>-4273</v>
      </c>
      <c r="P45" s="1924">
        <f t="shared" si="10"/>
        <v>-5050</v>
      </c>
      <c r="Q45" s="1747">
        <f t="shared" si="3"/>
        <v>-17046</v>
      </c>
      <c r="R45" s="1925">
        <f t="shared" si="4"/>
        <v>100.9654682224723</v>
      </c>
      <c r="S45" s="1035"/>
      <c r="T45" s="1747">
        <f>T44-T39</f>
        <v>-7723</v>
      </c>
      <c r="U45" s="1747">
        <f>U44-U39</f>
        <v>-11996</v>
      </c>
      <c r="V45" s="1747">
        <f>V44-V39</f>
        <v>-17046</v>
      </c>
    </row>
    <row r="46" spans="1:22">
      <c r="A46" s="1204"/>
    </row>
    <row r="47" spans="1:22">
      <c r="A47" s="1204"/>
    </row>
    <row r="48" spans="1:22">
      <c r="A48" s="1874"/>
      <c r="B48" s="1939"/>
      <c r="C48" s="1940"/>
    </row>
    <row r="49" spans="1:22">
      <c r="A49" s="1204"/>
    </row>
    <row r="50" spans="1:22">
      <c r="A50" s="1205" t="s">
        <v>224</v>
      </c>
      <c r="Q50"/>
      <c r="R50"/>
      <c r="S50"/>
      <c r="T50"/>
      <c r="U50"/>
      <c r="V50"/>
    </row>
    <row r="51" spans="1:22">
      <c r="A51" s="1941" t="s">
        <v>225</v>
      </c>
      <c r="Q51"/>
      <c r="R51"/>
      <c r="S51"/>
      <c r="T51"/>
      <c r="U51"/>
      <c r="V51"/>
    </row>
    <row r="52" spans="1:22">
      <c r="A52" s="1942" t="s">
        <v>226</v>
      </c>
      <c r="Q52"/>
      <c r="R52"/>
      <c r="S52"/>
      <c r="T52"/>
      <c r="U52"/>
      <c r="V52"/>
    </row>
    <row r="53" spans="1:22">
      <c r="A53" s="1943"/>
      <c r="Q53"/>
      <c r="R53"/>
      <c r="S53"/>
      <c r="T53"/>
      <c r="U53"/>
      <c r="V53"/>
    </row>
    <row r="54" spans="1:22">
      <c r="A54" s="1204" t="s">
        <v>248</v>
      </c>
      <c r="Q54"/>
      <c r="R54"/>
      <c r="S54"/>
      <c r="T54"/>
      <c r="U54"/>
      <c r="V54"/>
    </row>
    <row r="55" spans="1:22">
      <c r="A55" s="1204"/>
      <c r="Q55"/>
      <c r="R55"/>
      <c r="S55"/>
      <c r="T55"/>
      <c r="U55"/>
      <c r="V55"/>
    </row>
    <row r="56" spans="1:22">
      <c r="A56" s="1204" t="s">
        <v>249</v>
      </c>
      <c r="Q56"/>
      <c r="R56"/>
      <c r="S56"/>
      <c r="T56"/>
      <c r="U56"/>
      <c r="V56"/>
    </row>
    <row r="57" spans="1:22">
      <c r="A57" s="1204"/>
    </row>
    <row r="58" spans="1:22">
      <c r="A58" s="1204" t="s">
        <v>250</v>
      </c>
    </row>
    <row r="59" spans="1:22">
      <c r="A59" s="1204"/>
    </row>
    <row r="60" spans="1:22">
      <c r="A60" s="1204"/>
    </row>
    <row r="61" spans="1:22">
      <c r="A61" s="1204"/>
    </row>
    <row r="62" spans="1:22">
      <c r="A62" s="1204"/>
    </row>
    <row r="63" spans="1:22">
      <c r="A63" s="1204"/>
    </row>
    <row r="64" spans="1:22">
      <c r="A64" s="1204"/>
    </row>
    <row r="65" spans="1:1">
      <c r="A65" s="1204"/>
    </row>
    <row r="66" spans="1:1">
      <c r="A66" s="1204"/>
    </row>
  </sheetData>
  <mergeCells count="12">
    <mergeCell ref="M7:P7"/>
    <mergeCell ref="T7:V7"/>
    <mergeCell ref="A1:V1"/>
    <mergeCell ref="A7:A8"/>
    <mergeCell ref="B7:B8"/>
    <mergeCell ref="C7:C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63"/>
  <sheetViews>
    <sheetView workbookViewId="0">
      <selection activeCell="L15" sqref="L15"/>
    </sheetView>
  </sheetViews>
  <sheetFormatPr defaultRowHeight="15"/>
  <cols>
    <col min="1" max="1" width="37.7109375" customWidth="1"/>
    <col min="2" max="2" width="13.5703125" hidden="1" customWidth="1"/>
    <col min="3" max="3" width="6.42578125" style="467" customWidth="1"/>
    <col min="4" max="4" width="11.7109375" hidden="1" customWidth="1"/>
    <col min="5" max="7" width="11.5703125" hidden="1" customWidth="1"/>
    <col min="8" max="11" width="11.5703125" style="262" hidden="1" customWidth="1"/>
    <col min="12" max="12" width="11.5703125" style="262" customWidth="1"/>
    <col min="13" max="13" width="11.42578125" style="262" customWidth="1"/>
    <col min="14" max="14" width="9.85546875" style="262" customWidth="1"/>
    <col min="15" max="15" width="11.42578125" style="262" customWidth="1"/>
    <col min="16" max="16" width="9.28515625" style="262" customWidth="1"/>
    <col min="17" max="17" width="9.140625" style="262" customWidth="1"/>
    <col min="18" max="18" width="12" style="262" customWidth="1"/>
    <col min="19" max="19" width="9.140625" style="244" customWidth="1"/>
    <col min="20" max="20" width="3.42578125" style="262" customWidth="1"/>
    <col min="21" max="21" width="12.5703125" style="262" customWidth="1"/>
    <col min="22" max="22" width="11.85546875" style="262" customWidth="1"/>
    <col min="23" max="23" width="12" style="262" customWidth="1"/>
    <col min="24" max="24" width="9.140625" style="1946" customWidth="1"/>
  </cols>
  <sheetData>
    <row r="1" spans="1:23" ht="26.25">
      <c r="A1" s="1944" t="s">
        <v>186</v>
      </c>
      <c r="B1" s="1945"/>
      <c r="C1" s="1945"/>
      <c r="D1" s="1945"/>
      <c r="E1" s="1945"/>
      <c r="F1" s="1945"/>
      <c r="G1" s="1945"/>
      <c r="H1" s="1945"/>
      <c r="I1" s="1945"/>
      <c r="J1" s="1945"/>
      <c r="K1" s="1945"/>
      <c r="L1" s="1945"/>
      <c r="M1" s="1945"/>
      <c r="N1" s="1945"/>
      <c r="O1" s="1945"/>
      <c r="P1" s="1945"/>
      <c r="Q1" s="1945"/>
      <c r="R1" s="1945"/>
      <c r="S1" s="1945"/>
      <c r="T1" s="1945"/>
      <c r="U1" s="1945"/>
      <c r="V1" s="1945"/>
      <c r="W1" s="1945"/>
    </row>
    <row r="2" spans="1:23" ht="18">
      <c r="A2" s="982" t="s">
        <v>108</v>
      </c>
      <c r="B2" s="983"/>
      <c r="C2" s="984"/>
      <c r="D2" s="985"/>
      <c r="E2" s="985"/>
      <c r="F2" s="985"/>
      <c r="G2" s="985"/>
      <c r="H2" s="986"/>
      <c r="I2" s="986"/>
      <c r="J2" s="986"/>
      <c r="K2" s="986"/>
      <c r="L2" s="986"/>
      <c r="M2" s="987"/>
      <c r="N2" s="987"/>
      <c r="O2" s="986"/>
      <c r="P2" s="986"/>
      <c r="Q2" s="986"/>
      <c r="R2" s="986"/>
      <c r="S2" s="988"/>
      <c r="T2" s="986"/>
      <c r="U2" s="986"/>
      <c r="V2" s="986"/>
      <c r="W2" s="986"/>
    </row>
    <row r="3" spans="1:23">
      <c r="A3" s="989"/>
      <c r="B3" s="985"/>
      <c r="C3" s="984"/>
      <c r="D3" s="985"/>
      <c r="E3" s="985"/>
      <c r="F3" s="985"/>
      <c r="G3" s="985"/>
      <c r="H3" s="986"/>
      <c r="I3" s="986"/>
      <c r="J3" s="986"/>
      <c r="K3" s="986"/>
      <c r="L3" s="986"/>
      <c r="M3" s="987"/>
      <c r="N3" s="987"/>
      <c r="O3" s="986"/>
      <c r="P3" s="986"/>
      <c r="Q3" s="986"/>
      <c r="R3" s="986"/>
      <c r="S3" s="988"/>
      <c r="T3" s="986"/>
      <c r="U3" s="986"/>
      <c r="V3" s="986"/>
      <c r="W3" s="986"/>
    </row>
    <row r="4" spans="1:23" ht="15.75" thickBot="1">
      <c r="A4" s="990"/>
      <c r="B4" s="991"/>
      <c r="C4" s="992"/>
      <c r="D4" s="991"/>
      <c r="E4" s="991"/>
      <c r="F4" s="985"/>
      <c r="G4" s="985"/>
      <c r="H4" s="986"/>
      <c r="I4" s="986"/>
      <c r="J4" s="986"/>
      <c r="K4" s="986"/>
      <c r="L4" s="986"/>
      <c r="M4" s="987"/>
      <c r="N4" s="987"/>
      <c r="O4" s="986"/>
      <c r="P4" s="986"/>
      <c r="Q4" s="986"/>
      <c r="R4" s="986"/>
      <c r="S4" s="988"/>
      <c r="T4" s="986"/>
      <c r="U4" s="986"/>
      <c r="V4" s="986"/>
      <c r="W4" s="986"/>
    </row>
    <row r="5" spans="1:23" ht="16.5" thickBot="1">
      <c r="A5" s="1756" t="s">
        <v>236</v>
      </c>
      <c r="B5" s="994"/>
      <c r="C5" s="1757" t="s">
        <v>251</v>
      </c>
      <c r="D5" s="1758"/>
      <c r="E5" s="1759"/>
      <c r="F5" s="1758"/>
      <c r="G5" s="1758"/>
      <c r="H5" s="1760"/>
      <c r="I5" s="1723"/>
      <c r="J5" s="1723"/>
      <c r="K5" s="1723"/>
      <c r="L5" s="999"/>
      <c r="M5" s="1000"/>
      <c r="N5" s="1000"/>
      <c r="O5" s="986"/>
      <c r="P5" s="986"/>
      <c r="Q5" s="986"/>
      <c r="R5" s="986"/>
      <c r="S5" s="988"/>
      <c r="T5" s="986"/>
      <c r="U5" s="986"/>
      <c r="V5" s="986"/>
      <c r="W5" s="986"/>
    </row>
    <row r="6" spans="1:23" ht="15.75" thickBot="1">
      <c r="A6" s="989" t="s">
        <v>4</v>
      </c>
      <c r="B6" s="985"/>
      <c r="C6" s="984"/>
      <c r="D6" s="985"/>
      <c r="E6" s="985"/>
      <c r="F6" s="985"/>
      <c r="G6" s="985"/>
      <c r="H6" s="986"/>
      <c r="I6" s="986"/>
      <c r="J6" s="986"/>
      <c r="K6" s="986"/>
      <c r="L6" s="986"/>
      <c r="M6" s="987"/>
      <c r="N6" s="987"/>
      <c r="O6" s="986"/>
      <c r="P6" s="986"/>
      <c r="Q6" s="986"/>
      <c r="R6" s="986"/>
      <c r="S6" s="988"/>
      <c r="T6" s="986"/>
      <c r="U6" s="986"/>
      <c r="V6" s="986"/>
      <c r="W6" s="986"/>
    </row>
    <row r="7" spans="1:23" ht="15.75" thickBot="1">
      <c r="A7" s="1761" t="s">
        <v>9</v>
      </c>
      <c r="B7" s="1762" t="s">
        <v>10</v>
      </c>
      <c r="C7" s="1762" t="s">
        <v>13</v>
      </c>
      <c r="D7" s="1763"/>
      <c r="E7" s="1763"/>
      <c r="F7" s="1762" t="s">
        <v>252</v>
      </c>
      <c r="G7" s="1764" t="s">
        <v>190</v>
      </c>
      <c r="H7" s="1764" t="s">
        <v>191</v>
      </c>
      <c r="I7" s="1764" t="s">
        <v>192</v>
      </c>
      <c r="J7" s="1764" t="s">
        <v>193</v>
      </c>
      <c r="K7" s="1764" t="s">
        <v>194</v>
      </c>
      <c r="L7" s="1765" t="s">
        <v>195</v>
      </c>
      <c r="M7" s="1947"/>
      <c r="N7" s="1765" t="s">
        <v>196</v>
      </c>
      <c r="O7" s="1772"/>
      <c r="P7" s="1772"/>
      <c r="Q7" s="1766"/>
      <c r="R7" s="1769" t="s">
        <v>197</v>
      </c>
      <c r="S7" s="1770" t="s">
        <v>8</v>
      </c>
      <c r="T7" s="986"/>
      <c r="U7" s="1771" t="s">
        <v>230</v>
      </c>
      <c r="V7" s="1772"/>
      <c r="W7" s="1766"/>
    </row>
    <row r="8" spans="1:23" ht="15.75" thickBot="1">
      <c r="A8" s="1773"/>
      <c r="B8" s="1774"/>
      <c r="C8" s="1774"/>
      <c r="D8" s="1775" t="s">
        <v>188</v>
      </c>
      <c r="E8" s="1775" t="s">
        <v>189</v>
      </c>
      <c r="F8" s="1774"/>
      <c r="G8" s="1774"/>
      <c r="H8" s="1774"/>
      <c r="I8" s="1774"/>
      <c r="J8" s="1774"/>
      <c r="K8" s="1774"/>
      <c r="L8" s="1776" t="s">
        <v>199</v>
      </c>
      <c r="M8" s="1777" t="s">
        <v>200</v>
      </c>
      <c r="N8" s="1778" t="s">
        <v>20</v>
      </c>
      <c r="O8" s="1779" t="s">
        <v>23</v>
      </c>
      <c r="P8" s="1779" t="s">
        <v>26</v>
      </c>
      <c r="Q8" s="1781" t="s">
        <v>29</v>
      </c>
      <c r="R8" s="1776" t="s">
        <v>30</v>
      </c>
      <c r="S8" s="1782" t="s">
        <v>31</v>
      </c>
      <c r="T8" s="986"/>
      <c r="U8" s="1948" t="s">
        <v>201</v>
      </c>
      <c r="V8" s="1949" t="s">
        <v>202</v>
      </c>
      <c r="W8" s="1949" t="s">
        <v>203</v>
      </c>
    </row>
    <row r="9" spans="1:23">
      <c r="A9" s="1784" t="s">
        <v>32</v>
      </c>
      <c r="B9" s="1785"/>
      <c r="C9" s="1024"/>
      <c r="D9" s="1786">
        <v>30</v>
      </c>
      <c r="E9" s="1786">
        <v>31</v>
      </c>
      <c r="F9" s="1786">
        <v>30</v>
      </c>
      <c r="G9" s="1950">
        <v>30</v>
      </c>
      <c r="H9" s="1787">
        <v>30</v>
      </c>
      <c r="I9" s="1787">
        <v>30</v>
      </c>
      <c r="J9" s="1787">
        <v>31</v>
      </c>
      <c r="K9" s="1032">
        <f>Q9</f>
        <v>30</v>
      </c>
      <c r="L9" s="1789"/>
      <c r="M9" s="1951"/>
      <c r="N9" s="1791">
        <v>31</v>
      </c>
      <c r="O9" s="1952">
        <f>U9</f>
        <v>31</v>
      </c>
      <c r="P9" s="1031">
        <f>V9</f>
        <v>31</v>
      </c>
      <c r="Q9" s="1032">
        <f>W9</f>
        <v>30</v>
      </c>
      <c r="R9" s="1793" t="s">
        <v>33</v>
      </c>
      <c r="S9" s="1794" t="s">
        <v>33</v>
      </c>
      <c r="T9" s="1035"/>
      <c r="U9" s="1953">
        <v>31</v>
      </c>
      <c r="V9" s="1796">
        <v>31</v>
      </c>
      <c r="W9" s="1796">
        <v>30</v>
      </c>
    </row>
    <row r="10" spans="1:23" ht="15.75" thickBot="1">
      <c r="A10" s="1797" t="s">
        <v>34</v>
      </c>
      <c r="B10" s="1798"/>
      <c r="C10" s="1799"/>
      <c r="D10" s="1800">
        <v>28</v>
      </c>
      <c r="E10" s="1800">
        <v>29</v>
      </c>
      <c r="F10" s="1800">
        <v>29</v>
      </c>
      <c r="G10" s="1954">
        <v>29</v>
      </c>
      <c r="H10" s="1801">
        <v>31</v>
      </c>
      <c r="I10" s="1801">
        <v>29</v>
      </c>
      <c r="J10" s="1801">
        <v>30</v>
      </c>
      <c r="K10" s="1048">
        <f t="shared" ref="K10:K21" si="0">Q10</f>
        <v>29.73</v>
      </c>
      <c r="L10" s="1803"/>
      <c r="M10" s="1955"/>
      <c r="N10" s="1805">
        <v>29.681000000000001</v>
      </c>
      <c r="O10" s="1956">
        <f t="shared" ref="O10:Q21" si="1">U10</f>
        <v>30.55</v>
      </c>
      <c r="P10" s="1047">
        <f t="shared" si="1"/>
        <v>30.544</v>
      </c>
      <c r="Q10" s="1048">
        <f t="shared" si="1"/>
        <v>29.73</v>
      </c>
      <c r="R10" s="1807" t="s">
        <v>33</v>
      </c>
      <c r="S10" s="1808" t="s">
        <v>33</v>
      </c>
      <c r="T10" s="1035"/>
      <c r="U10" s="1957">
        <v>30.55</v>
      </c>
      <c r="V10" s="1810">
        <v>30.544</v>
      </c>
      <c r="W10" s="1810">
        <v>29.73</v>
      </c>
    </row>
    <row r="11" spans="1:23">
      <c r="A11" s="1811" t="s">
        <v>35</v>
      </c>
      <c r="B11" s="1812" t="s">
        <v>36</v>
      </c>
      <c r="C11" s="1813" t="s">
        <v>37</v>
      </c>
      <c r="D11" s="1814">
        <v>6049</v>
      </c>
      <c r="E11" s="1814">
        <v>6122</v>
      </c>
      <c r="F11" s="1814">
        <v>6544</v>
      </c>
      <c r="G11" s="1958">
        <v>6823</v>
      </c>
      <c r="H11" s="1815">
        <v>6905</v>
      </c>
      <c r="I11" s="1815">
        <v>7201</v>
      </c>
      <c r="J11" s="1816">
        <v>7604</v>
      </c>
      <c r="K11" s="1032">
        <f t="shared" si="0"/>
        <v>7897</v>
      </c>
      <c r="L11" s="1818" t="s">
        <v>33</v>
      </c>
      <c r="M11" s="1959" t="s">
        <v>33</v>
      </c>
      <c r="N11" s="1820">
        <v>7732</v>
      </c>
      <c r="O11" s="1821">
        <f t="shared" si="1"/>
        <v>7753</v>
      </c>
      <c r="P11" s="1063">
        <f t="shared" si="1"/>
        <v>8073</v>
      </c>
      <c r="Q11" s="1032">
        <f t="shared" si="1"/>
        <v>7897</v>
      </c>
      <c r="R11" s="1822" t="s">
        <v>33</v>
      </c>
      <c r="S11" s="1823" t="s">
        <v>33</v>
      </c>
      <c r="T11" s="1035"/>
      <c r="U11" s="1960">
        <v>7753</v>
      </c>
      <c r="V11" s="1815">
        <v>8073</v>
      </c>
      <c r="W11" s="1815">
        <v>7897</v>
      </c>
    </row>
    <row r="12" spans="1:23">
      <c r="A12" s="1825" t="s">
        <v>38</v>
      </c>
      <c r="B12" s="1826" t="s">
        <v>39</v>
      </c>
      <c r="C12" s="1813" t="s">
        <v>40</v>
      </c>
      <c r="D12" s="1814">
        <v>-5541</v>
      </c>
      <c r="E12" s="1814">
        <v>-5584</v>
      </c>
      <c r="F12" s="1814">
        <v>-6014</v>
      </c>
      <c r="G12" s="1958">
        <v>6351</v>
      </c>
      <c r="H12" s="1815">
        <v>6490</v>
      </c>
      <c r="I12" s="1815">
        <v>6792</v>
      </c>
      <c r="J12" s="1815">
        <v>7240</v>
      </c>
      <c r="K12" s="1073">
        <f t="shared" si="0"/>
        <v>7431</v>
      </c>
      <c r="L12" s="1828" t="s">
        <v>33</v>
      </c>
      <c r="M12" s="1961" t="s">
        <v>33</v>
      </c>
      <c r="N12" s="1830">
        <v>7436</v>
      </c>
      <c r="O12" s="1831">
        <f t="shared" si="1"/>
        <v>7468</v>
      </c>
      <c r="P12" s="1072">
        <f t="shared" si="1"/>
        <v>7595</v>
      </c>
      <c r="Q12" s="1073">
        <f t="shared" si="1"/>
        <v>7431</v>
      </c>
      <c r="R12" s="1822" t="s">
        <v>33</v>
      </c>
      <c r="S12" s="1823" t="s">
        <v>33</v>
      </c>
      <c r="T12" s="1035"/>
      <c r="U12" s="1962">
        <v>7468</v>
      </c>
      <c r="V12" s="1815">
        <v>7595</v>
      </c>
      <c r="W12" s="1815">
        <v>7431</v>
      </c>
    </row>
    <row r="13" spans="1:23">
      <c r="A13" s="1825" t="s">
        <v>41</v>
      </c>
      <c r="B13" s="1826" t="s">
        <v>204</v>
      </c>
      <c r="C13" s="1813" t="s">
        <v>43</v>
      </c>
      <c r="D13" s="1814">
        <v>116</v>
      </c>
      <c r="E13" s="1814">
        <v>96</v>
      </c>
      <c r="F13" s="1814">
        <v>113</v>
      </c>
      <c r="G13" s="1958">
        <v>92</v>
      </c>
      <c r="H13" s="1815">
        <v>154</v>
      </c>
      <c r="I13" s="1815">
        <v>78</v>
      </c>
      <c r="J13" s="1815">
        <v>112</v>
      </c>
      <c r="K13" s="1073">
        <f t="shared" si="0"/>
        <v>73</v>
      </c>
      <c r="L13" s="1828" t="s">
        <v>33</v>
      </c>
      <c r="M13" s="1961" t="s">
        <v>33</v>
      </c>
      <c r="N13" s="1830">
        <v>98</v>
      </c>
      <c r="O13" s="1831">
        <f t="shared" si="1"/>
        <v>63</v>
      </c>
      <c r="P13" s="1072">
        <f t="shared" si="1"/>
        <v>107</v>
      </c>
      <c r="Q13" s="1073">
        <f t="shared" si="1"/>
        <v>73</v>
      </c>
      <c r="R13" s="1822" t="s">
        <v>33</v>
      </c>
      <c r="S13" s="1823" t="s">
        <v>33</v>
      </c>
      <c r="T13" s="1035"/>
      <c r="U13" s="1963">
        <v>63</v>
      </c>
      <c r="V13" s="1815">
        <v>107</v>
      </c>
      <c r="W13" s="1815">
        <v>73</v>
      </c>
    </row>
    <row r="14" spans="1:23">
      <c r="A14" s="1825" t="s">
        <v>44</v>
      </c>
      <c r="B14" s="1826" t="s">
        <v>205</v>
      </c>
      <c r="C14" s="1813" t="s">
        <v>33</v>
      </c>
      <c r="D14" s="1814">
        <v>468</v>
      </c>
      <c r="E14" s="1814">
        <v>594</v>
      </c>
      <c r="F14" s="1814">
        <v>719</v>
      </c>
      <c r="G14" s="1958">
        <v>673</v>
      </c>
      <c r="H14" s="1815">
        <v>542</v>
      </c>
      <c r="I14" s="1815">
        <v>353</v>
      </c>
      <c r="J14" s="1815">
        <v>296</v>
      </c>
      <c r="K14" s="1073">
        <f t="shared" si="0"/>
        <v>390</v>
      </c>
      <c r="L14" s="1828" t="s">
        <v>33</v>
      </c>
      <c r="M14" s="1961" t="s">
        <v>33</v>
      </c>
      <c r="N14" s="1830">
        <v>279</v>
      </c>
      <c r="O14" s="1831">
        <f t="shared" si="1"/>
        <v>1862</v>
      </c>
      <c r="P14" s="1072">
        <f t="shared" si="1"/>
        <v>1183</v>
      </c>
      <c r="Q14" s="1073">
        <f t="shared" si="1"/>
        <v>390</v>
      </c>
      <c r="R14" s="1822" t="s">
        <v>33</v>
      </c>
      <c r="S14" s="1823" t="s">
        <v>33</v>
      </c>
      <c r="T14" s="1035"/>
      <c r="U14" s="1963">
        <v>1862</v>
      </c>
      <c r="V14" s="1815">
        <v>1183</v>
      </c>
      <c r="W14" s="1815">
        <v>390</v>
      </c>
    </row>
    <row r="15" spans="1:23" ht="15.75" thickBot="1">
      <c r="A15" s="1784" t="s">
        <v>46</v>
      </c>
      <c r="B15" s="1832" t="s">
        <v>206</v>
      </c>
      <c r="C15" s="1833" t="s">
        <v>48</v>
      </c>
      <c r="D15" s="1834">
        <v>980</v>
      </c>
      <c r="E15" s="1834">
        <v>1183</v>
      </c>
      <c r="F15" s="1834">
        <v>976</v>
      </c>
      <c r="G15" s="1964">
        <v>1028</v>
      </c>
      <c r="H15" s="1835">
        <v>1046</v>
      </c>
      <c r="I15" s="1835">
        <v>1799</v>
      </c>
      <c r="J15" s="1835">
        <v>1270</v>
      </c>
      <c r="K15" s="1073">
        <f t="shared" si="0"/>
        <v>1469</v>
      </c>
      <c r="L15" s="1837" t="s">
        <v>33</v>
      </c>
      <c r="M15" s="1965" t="s">
        <v>33</v>
      </c>
      <c r="N15" s="1839">
        <v>2889</v>
      </c>
      <c r="O15" s="1840">
        <f t="shared" si="1"/>
        <v>3942</v>
      </c>
      <c r="P15" s="1072">
        <f t="shared" si="1"/>
        <v>2925</v>
      </c>
      <c r="Q15" s="1073">
        <f t="shared" si="1"/>
        <v>1469</v>
      </c>
      <c r="R15" s="1793" t="s">
        <v>33</v>
      </c>
      <c r="S15" s="1794" t="s">
        <v>33</v>
      </c>
      <c r="T15" s="1035"/>
      <c r="U15" s="1966">
        <v>3942</v>
      </c>
      <c r="V15" s="1835">
        <v>2925</v>
      </c>
      <c r="W15" s="1835">
        <v>1469</v>
      </c>
    </row>
    <row r="16" spans="1:23" ht="15.75" thickBot="1">
      <c r="A16" s="1841" t="s">
        <v>49</v>
      </c>
      <c r="B16" s="1842"/>
      <c r="C16" s="1843"/>
      <c r="D16" s="1747">
        <v>2081</v>
      </c>
      <c r="E16" s="1747">
        <v>2411</v>
      </c>
      <c r="F16" s="1747">
        <v>2340</v>
      </c>
      <c r="G16" s="1093">
        <v>2265</v>
      </c>
      <c r="H16" s="1967">
        <f>H11-H12+H13+H14+H15</f>
        <v>2157</v>
      </c>
      <c r="I16" s="1967">
        <f>I11-I12+I13+I14+I15</f>
        <v>2639</v>
      </c>
      <c r="J16" s="1967">
        <f>J11-J12+J13+J14+J15</f>
        <v>2042</v>
      </c>
      <c r="K16" s="1967">
        <f>K11-K12+K13+K14+K15</f>
        <v>2398</v>
      </c>
      <c r="L16" s="1093" t="s">
        <v>33</v>
      </c>
      <c r="M16" s="1968" t="s">
        <v>33</v>
      </c>
      <c r="N16" s="1969">
        <f>N11-N12+N13+N14+N15</f>
        <v>3562</v>
      </c>
      <c r="O16" s="1969">
        <f>O11-O12+O13+O14+O15</f>
        <v>6152</v>
      </c>
      <c r="P16" s="1969">
        <f>P11-P12+P13+P14+P15</f>
        <v>4693</v>
      </c>
      <c r="Q16" s="1967">
        <f>Q11-Q12+Q13+Q14+Q15</f>
        <v>2398</v>
      </c>
      <c r="R16" s="1847" t="s">
        <v>33</v>
      </c>
      <c r="S16" s="1848" t="s">
        <v>33</v>
      </c>
      <c r="T16" s="1035"/>
      <c r="U16" s="1967">
        <f>U11-U12+U13+U14+U15</f>
        <v>6152</v>
      </c>
      <c r="V16" s="1967">
        <f>V11-V12+V13+V14+V15</f>
        <v>4693</v>
      </c>
      <c r="W16" s="1967">
        <f>W11-W12+W13+W14+W15</f>
        <v>2398</v>
      </c>
    </row>
    <row r="17" spans="1:24">
      <c r="A17" s="1784" t="s">
        <v>50</v>
      </c>
      <c r="B17" s="1812" t="s">
        <v>51</v>
      </c>
      <c r="C17" s="1833">
        <v>401</v>
      </c>
      <c r="D17" s="1834">
        <v>508</v>
      </c>
      <c r="E17" s="1834">
        <v>537</v>
      </c>
      <c r="F17" s="1970">
        <v>530</v>
      </c>
      <c r="G17" s="1964">
        <v>472</v>
      </c>
      <c r="H17" s="1835">
        <v>429</v>
      </c>
      <c r="I17" s="1835">
        <v>409</v>
      </c>
      <c r="J17" s="1835">
        <v>364</v>
      </c>
      <c r="K17" s="1073">
        <f t="shared" si="0"/>
        <v>466</v>
      </c>
      <c r="L17" s="1971" t="s">
        <v>33</v>
      </c>
      <c r="M17" s="1972" t="s">
        <v>33</v>
      </c>
      <c r="N17" s="1839">
        <v>296</v>
      </c>
      <c r="O17" s="1821">
        <f t="shared" si="1"/>
        <v>285</v>
      </c>
      <c r="P17" s="1072">
        <f t="shared" si="1"/>
        <v>478</v>
      </c>
      <c r="Q17" s="1073">
        <f t="shared" si="1"/>
        <v>466</v>
      </c>
      <c r="R17" s="1793" t="s">
        <v>33</v>
      </c>
      <c r="S17" s="1794" t="s">
        <v>33</v>
      </c>
      <c r="T17" s="1035"/>
      <c r="U17" s="1973">
        <v>285</v>
      </c>
      <c r="V17" s="1835">
        <v>478</v>
      </c>
      <c r="W17" s="1835">
        <v>466</v>
      </c>
    </row>
    <row r="18" spans="1:24">
      <c r="A18" s="1825" t="s">
        <v>52</v>
      </c>
      <c r="B18" s="1826" t="s">
        <v>53</v>
      </c>
      <c r="C18" s="1813" t="s">
        <v>54</v>
      </c>
      <c r="D18" s="1814">
        <v>112</v>
      </c>
      <c r="E18" s="1814">
        <v>106</v>
      </c>
      <c r="F18" s="1852">
        <v>160</v>
      </c>
      <c r="G18" s="1958">
        <v>85</v>
      </c>
      <c r="H18" s="1815">
        <v>432</v>
      </c>
      <c r="I18" s="1815">
        <v>595</v>
      </c>
      <c r="J18" s="1815">
        <v>267</v>
      </c>
      <c r="K18" s="1073">
        <f t="shared" si="0"/>
        <v>135</v>
      </c>
      <c r="L18" s="1958" t="s">
        <v>33</v>
      </c>
      <c r="M18" s="1974" t="s">
        <v>33</v>
      </c>
      <c r="N18" s="1830">
        <v>259</v>
      </c>
      <c r="O18" s="1831">
        <f t="shared" si="1"/>
        <v>438</v>
      </c>
      <c r="P18" s="1072">
        <f t="shared" si="1"/>
        <v>270</v>
      </c>
      <c r="Q18" s="1073">
        <f t="shared" si="1"/>
        <v>135</v>
      </c>
      <c r="R18" s="1822" t="s">
        <v>33</v>
      </c>
      <c r="S18" s="1823" t="s">
        <v>33</v>
      </c>
      <c r="T18" s="1035"/>
      <c r="U18" s="1963">
        <v>438</v>
      </c>
      <c r="V18" s="1815">
        <v>270</v>
      </c>
      <c r="W18" s="1815">
        <v>135</v>
      </c>
    </row>
    <row r="19" spans="1:24">
      <c r="A19" s="1825" t="s">
        <v>55</v>
      </c>
      <c r="B19" s="1826" t="s">
        <v>183</v>
      </c>
      <c r="C19" s="1813" t="s">
        <v>33</v>
      </c>
      <c r="D19" s="1814"/>
      <c r="E19" s="1814"/>
      <c r="F19" s="1852"/>
      <c r="G19" s="1958"/>
      <c r="H19" s="1815"/>
      <c r="I19" s="1815"/>
      <c r="J19" s="1815"/>
      <c r="K19" s="1073">
        <f t="shared" si="0"/>
        <v>0</v>
      </c>
      <c r="L19" s="1958" t="s">
        <v>33</v>
      </c>
      <c r="M19" s="1974" t="s">
        <v>33</v>
      </c>
      <c r="N19" s="1830">
        <v>0</v>
      </c>
      <c r="O19" s="1831">
        <f t="shared" si="1"/>
        <v>0</v>
      </c>
      <c r="P19" s="1072">
        <f t="shared" si="1"/>
        <v>0</v>
      </c>
      <c r="Q19" s="1073">
        <f t="shared" si="1"/>
        <v>0</v>
      </c>
      <c r="R19" s="1822" t="s">
        <v>33</v>
      </c>
      <c r="S19" s="1823" t="s">
        <v>33</v>
      </c>
      <c r="T19" s="1035"/>
      <c r="U19" s="1963">
        <v>0</v>
      </c>
      <c r="V19" s="1815"/>
      <c r="W19" s="1815"/>
    </row>
    <row r="20" spans="1:24">
      <c r="A20" s="1825" t="s">
        <v>57</v>
      </c>
      <c r="B20" s="1826" t="s">
        <v>56</v>
      </c>
      <c r="C20" s="1813" t="s">
        <v>33</v>
      </c>
      <c r="D20" s="1814">
        <v>894</v>
      </c>
      <c r="E20" s="1814">
        <v>1172</v>
      </c>
      <c r="F20" s="1852">
        <v>1069</v>
      </c>
      <c r="G20" s="1958">
        <v>1701</v>
      </c>
      <c r="H20" s="1815">
        <v>1296</v>
      </c>
      <c r="I20" s="1815">
        <v>1506</v>
      </c>
      <c r="J20" s="1815">
        <v>1411</v>
      </c>
      <c r="K20" s="1073">
        <f t="shared" si="0"/>
        <v>1620</v>
      </c>
      <c r="L20" s="1958" t="s">
        <v>33</v>
      </c>
      <c r="M20" s="1974" t="s">
        <v>33</v>
      </c>
      <c r="N20" s="1830">
        <v>2840</v>
      </c>
      <c r="O20" s="1831">
        <f t="shared" si="1"/>
        <v>5430</v>
      </c>
      <c r="P20" s="1072">
        <f t="shared" si="1"/>
        <v>3945</v>
      </c>
      <c r="Q20" s="1073">
        <f t="shared" si="1"/>
        <v>1620</v>
      </c>
      <c r="R20" s="1822" t="s">
        <v>33</v>
      </c>
      <c r="S20" s="1823" t="s">
        <v>33</v>
      </c>
      <c r="T20" s="1035"/>
      <c r="U20" s="1963">
        <v>5430</v>
      </c>
      <c r="V20" s="1815">
        <v>3945</v>
      </c>
      <c r="W20" s="1815">
        <v>1620</v>
      </c>
    </row>
    <row r="21" spans="1:24" ht="15.75" thickBot="1">
      <c r="A21" s="1797" t="s">
        <v>59</v>
      </c>
      <c r="B21" s="1853"/>
      <c r="C21" s="1854" t="s">
        <v>33</v>
      </c>
      <c r="D21" s="1814"/>
      <c r="E21" s="1814"/>
      <c r="F21" s="1852"/>
      <c r="G21" s="1954"/>
      <c r="H21" s="1807"/>
      <c r="I21" s="1856"/>
      <c r="J21" s="1856"/>
      <c r="K21" s="1048">
        <f t="shared" si="0"/>
        <v>0</v>
      </c>
      <c r="L21" s="1954" t="s">
        <v>33</v>
      </c>
      <c r="M21" s="1975" t="s">
        <v>33</v>
      </c>
      <c r="N21" s="1858"/>
      <c r="O21" s="1840">
        <f t="shared" si="1"/>
        <v>0</v>
      </c>
      <c r="P21" s="1081">
        <f t="shared" si="1"/>
        <v>0</v>
      </c>
      <c r="Q21" s="1048">
        <f t="shared" si="1"/>
        <v>0</v>
      </c>
      <c r="R21" s="1856" t="s">
        <v>33</v>
      </c>
      <c r="S21" s="1976" t="s">
        <v>33</v>
      </c>
      <c r="T21" s="1035"/>
      <c r="U21" s="1861">
        <v>0</v>
      </c>
      <c r="V21" s="1855"/>
      <c r="W21" s="1856"/>
    </row>
    <row r="22" spans="1:24">
      <c r="A22" s="1862" t="s">
        <v>61</v>
      </c>
      <c r="B22" s="1812" t="s">
        <v>62</v>
      </c>
      <c r="C22" s="1863" t="s">
        <v>33</v>
      </c>
      <c r="D22" s="1824">
        <v>11510</v>
      </c>
      <c r="E22" s="1824">
        <v>11943</v>
      </c>
      <c r="F22" s="1977">
        <v>13364</v>
      </c>
      <c r="G22" s="1864">
        <v>12980</v>
      </c>
      <c r="H22" s="1864">
        <v>12991</v>
      </c>
      <c r="I22" s="1864">
        <v>13186</v>
      </c>
      <c r="J22" s="1864">
        <v>13852</v>
      </c>
      <c r="K22" s="1865">
        <v>13813</v>
      </c>
      <c r="L22" s="1866">
        <f>L35</f>
        <v>13728</v>
      </c>
      <c r="M22" s="1867">
        <f>M35</f>
        <v>14473</v>
      </c>
      <c r="N22" s="1978">
        <v>3833</v>
      </c>
      <c r="O22" s="1821">
        <f>U22-N22</f>
        <v>3642</v>
      </c>
      <c r="P22" s="1979">
        <f>V22-U22</f>
        <v>2651</v>
      </c>
      <c r="Q22" s="1118">
        <f>W22-V22</f>
        <v>4347</v>
      </c>
      <c r="R22" s="1980">
        <f>SUM(N22:Q22)</f>
        <v>14473</v>
      </c>
      <c r="S22" s="1981">
        <f>(R22/M22)*100</f>
        <v>100</v>
      </c>
      <c r="T22" s="1035"/>
      <c r="U22" s="1982">
        <v>7475</v>
      </c>
      <c r="V22" s="1873">
        <v>10126</v>
      </c>
      <c r="W22" s="1864">
        <v>14473</v>
      </c>
      <c r="X22" s="1983"/>
    </row>
    <row r="23" spans="1:24">
      <c r="A23" s="1825" t="s">
        <v>63</v>
      </c>
      <c r="B23" s="1826" t="s">
        <v>64</v>
      </c>
      <c r="C23" s="1875" t="s">
        <v>33</v>
      </c>
      <c r="D23" s="1814">
        <v>200</v>
      </c>
      <c r="E23" s="1814"/>
      <c r="F23" s="1852"/>
      <c r="G23" s="1876"/>
      <c r="H23" s="1876">
        <v>0</v>
      </c>
      <c r="I23" s="1876">
        <v>1281</v>
      </c>
      <c r="J23" s="1876">
        <v>0</v>
      </c>
      <c r="K23" s="1876">
        <v>0</v>
      </c>
      <c r="L23" s="1877"/>
      <c r="M23" s="1878"/>
      <c r="N23" s="1877"/>
      <c r="O23" s="1931"/>
      <c r="P23" s="1979">
        <f t="shared" ref="P23:Q40" si="2">V23-U23</f>
        <v>0</v>
      </c>
      <c r="Q23" s="1180"/>
      <c r="R23" s="1984">
        <f t="shared" ref="R23:R45" si="3">SUM(N23:Q23)</f>
        <v>0</v>
      </c>
      <c r="S23" s="1883" t="e">
        <f t="shared" ref="S23:S45" si="4">(R23/M23)*100</f>
        <v>#DIV/0!</v>
      </c>
      <c r="T23" s="1035"/>
      <c r="U23" s="1962">
        <v>0</v>
      </c>
      <c r="V23" s="1884"/>
      <c r="W23" s="1876"/>
    </row>
    <row r="24" spans="1:24" ht="15.75" thickBot="1">
      <c r="A24" s="1797" t="s">
        <v>65</v>
      </c>
      <c r="B24" s="1853" t="s">
        <v>64</v>
      </c>
      <c r="C24" s="1885">
        <v>672</v>
      </c>
      <c r="D24" s="1886">
        <v>2755</v>
      </c>
      <c r="E24" s="1886">
        <v>2972</v>
      </c>
      <c r="F24" s="1985">
        <v>3417</v>
      </c>
      <c r="G24" s="1887">
        <v>3050</v>
      </c>
      <c r="H24" s="1887">
        <v>2800</v>
      </c>
      <c r="I24" s="1887">
        <v>2850</v>
      </c>
      <c r="J24" s="1887">
        <v>2910</v>
      </c>
      <c r="K24" s="1887">
        <v>2900</v>
      </c>
      <c r="L24" s="1888">
        <f>SUM(L25:L29)</f>
        <v>3100</v>
      </c>
      <c r="M24" s="1889">
        <v>3100</v>
      </c>
      <c r="N24" s="1986">
        <v>780</v>
      </c>
      <c r="O24" s="1987">
        <f>U24-N24</f>
        <v>780</v>
      </c>
      <c r="P24" s="1979">
        <f t="shared" si="2"/>
        <v>780</v>
      </c>
      <c r="Q24" s="1988">
        <f t="shared" si="2"/>
        <v>1150</v>
      </c>
      <c r="R24" s="1989">
        <f t="shared" si="3"/>
        <v>3490</v>
      </c>
      <c r="S24" s="1990">
        <f>(R24/M24)*100</f>
        <v>112.58064516129032</v>
      </c>
      <c r="T24" s="1035"/>
      <c r="U24" s="1991">
        <v>1560</v>
      </c>
      <c r="V24" s="1895">
        <v>2340</v>
      </c>
      <c r="W24" s="1887">
        <v>3490</v>
      </c>
    </row>
    <row r="25" spans="1:24">
      <c r="A25" s="1811" t="s">
        <v>66</v>
      </c>
      <c r="B25" s="1896" t="s">
        <v>208</v>
      </c>
      <c r="C25" s="1897">
        <v>501</v>
      </c>
      <c r="D25" s="1814">
        <v>1767</v>
      </c>
      <c r="E25" s="1814">
        <v>1661</v>
      </c>
      <c r="F25" s="1852">
        <v>1939</v>
      </c>
      <c r="G25" s="1865">
        <v>1685</v>
      </c>
      <c r="H25" s="1865">
        <v>1754</v>
      </c>
      <c r="I25" s="1865">
        <v>1448</v>
      </c>
      <c r="J25" s="1865">
        <v>1821</v>
      </c>
      <c r="K25" s="1865">
        <v>1771</v>
      </c>
      <c r="L25" s="1866">
        <v>1330</v>
      </c>
      <c r="M25" s="1867">
        <v>1330</v>
      </c>
      <c r="N25" s="1866">
        <v>401</v>
      </c>
      <c r="O25" s="1931">
        <f t="shared" ref="O25:O40" si="5">U25-N25</f>
        <v>455</v>
      </c>
      <c r="P25" s="1979">
        <f t="shared" si="2"/>
        <v>245</v>
      </c>
      <c r="Q25" s="1118">
        <f t="shared" si="2"/>
        <v>478</v>
      </c>
      <c r="R25" s="1980">
        <f t="shared" si="3"/>
        <v>1579</v>
      </c>
      <c r="S25" s="1981">
        <f t="shared" si="4"/>
        <v>118.72180451127821</v>
      </c>
      <c r="T25" s="1035"/>
      <c r="U25" s="1992">
        <v>856</v>
      </c>
      <c r="V25" s="1902">
        <v>1101</v>
      </c>
      <c r="W25" s="1865">
        <v>1579</v>
      </c>
    </row>
    <row r="26" spans="1:24">
      <c r="A26" s="1825" t="s">
        <v>68</v>
      </c>
      <c r="B26" s="1903" t="s">
        <v>209</v>
      </c>
      <c r="C26" s="1904">
        <v>502</v>
      </c>
      <c r="D26" s="1814">
        <v>943</v>
      </c>
      <c r="E26" s="1814">
        <v>1037</v>
      </c>
      <c r="F26" s="1852">
        <v>1072</v>
      </c>
      <c r="G26" s="1876">
        <v>1011</v>
      </c>
      <c r="H26" s="1876">
        <v>990</v>
      </c>
      <c r="I26" s="1876">
        <v>1334</v>
      </c>
      <c r="J26" s="1876">
        <v>999</v>
      </c>
      <c r="K26" s="1876">
        <v>848</v>
      </c>
      <c r="L26" s="1877">
        <v>900</v>
      </c>
      <c r="M26" s="1878">
        <v>900</v>
      </c>
      <c r="N26" s="1877">
        <v>467</v>
      </c>
      <c r="O26" s="1931">
        <f t="shared" si="5"/>
        <v>67</v>
      </c>
      <c r="P26" s="1979">
        <f t="shared" si="2"/>
        <v>88</v>
      </c>
      <c r="Q26" s="1180">
        <f t="shared" si="2"/>
        <v>320</v>
      </c>
      <c r="R26" s="1984">
        <f t="shared" si="3"/>
        <v>942</v>
      </c>
      <c r="S26" s="1883">
        <f t="shared" si="4"/>
        <v>104.66666666666666</v>
      </c>
      <c r="T26" s="1035"/>
      <c r="U26" s="1962">
        <v>534</v>
      </c>
      <c r="V26" s="1884">
        <v>622</v>
      </c>
      <c r="W26" s="1876">
        <v>942</v>
      </c>
    </row>
    <row r="27" spans="1:24">
      <c r="A27" s="1825" t="s">
        <v>70</v>
      </c>
      <c r="B27" s="1903" t="s">
        <v>210</v>
      </c>
      <c r="C27" s="1904">
        <v>504</v>
      </c>
      <c r="D27" s="1814"/>
      <c r="E27" s="1814"/>
      <c r="F27" s="1852"/>
      <c r="G27" s="1876"/>
      <c r="H27" s="1876">
        <v>0</v>
      </c>
      <c r="I27" s="1876"/>
      <c r="J27" s="1876"/>
      <c r="K27" s="1876">
        <v>0</v>
      </c>
      <c r="L27" s="1877"/>
      <c r="M27" s="1878"/>
      <c r="N27" s="1877"/>
      <c r="O27" s="1931"/>
      <c r="P27" s="1979">
        <f t="shared" si="2"/>
        <v>0</v>
      </c>
      <c r="Q27" s="1180">
        <f t="shared" si="2"/>
        <v>0</v>
      </c>
      <c r="R27" s="1984">
        <f t="shared" si="3"/>
        <v>0</v>
      </c>
      <c r="S27" s="1883" t="e">
        <f t="shared" si="4"/>
        <v>#DIV/0!</v>
      </c>
      <c r="T27" s="1035"/>
      <c r="U27" s="1962">
        <v>0</v>
      </c>
      <c r="V27" s="1884"/>
      <c r="W27" s="1876"/>
    </row>
    <row r="28" spans="1:24">
      <c r="A28" s="1825" t="s">
        <v>72</v>
      </c>
      <c r="B28" s="1903" t="s">
        <v>211</v>
      </c>
      <c r="C28" s="1904">
        <v>511</v>
      </c>
      <c r="D28" s="1814">
        <v>592</v>
      </c>
      <c r="E28" s="1814">
        <v>582</v>
      </c>
      <c r="F28" s="1852">
        <v>851</v>
      </c>
      <c r="G28" s="1876">
        <v>788</v>
      </c>
      <c r="H28" s="1876">
        <v>765</v>
      </c>
      <c r="I28" s="1876">
        <v>112</v>
      </c>
      <c r="J28" s="1876">
        <v>457</v>
      </c>
      <c r="K28" s="1876">
        <v>411</v>
      </c>
      <c r="L28" s="1877">
        <v>500</v>
      </c>
      <c r="M28" s="1878">
        <v>500</v>
      </c>
      <c r="N28" s="1877">
        <v>4</v>
      </c>
      <c r="O28" s="1931">
        <f t="shared" si="5"/>
        <v>26</v>
      </c>
      <c r="P28" s="1979">
        <f t="shared" si="2"/>
        <v>384</v>
      </c>
      <c r="Q28" s="1180">
        <f t="shared" si="2"/>
        <v>110</v>
      </c>
      <c r="R28" s="1984">
        <f t="shared" si="3"/>
        <v>524</v>
      </c>
      <c r="S28" s="1883">
        <f t="shared" si="4"/>
        <v>104.80000000000001</v>
      </c>
      <c r="T28" s="1035"/>
      <c r="U28" s="1962">
        <v>30</v>
      </c>
      <c r="V28" s="1884">
        <v>414</v>
      </c>
      <c r="W28" s="1876">
        <v>524</v>
      </c>
    </row>
    <row r="29" spans="1:24">
      <c r="A29" s="1825" t="s">
        <v>74</v>
      </c>
      <c r="B29" s="1903" t="s">
        <v>212</v>
      </c>
      <c r="C29" s="1904">
        <v>518</v>
      </c>
      <c r="D29" s="1814">
        <v>640</v>
      </c>
      <c r="E29" s="1814">
        <v>725</v>
      </c>
      <c r="F29" s="1852">
        <v>799</v>
      </c>
      <c r="G29" s="1876">
        <v>592</v>
      </c>
      <c r="H29" s="1876">
        <v>619</v>
      </c>
      <c r="I29" s="1876">
        <v>636</v>
      </c>
      <c r="J29" s="1876">
        <v>511</v>
      </c>
      <c r="K29" s="1876">
        <v>598</v>
      </c>
      <c r="L29" s="1877">
        <v>370</v>
      </c>
      <c r="M29" s="1878">
        <v>360</v>
      </c>
      <c r="N29" s="1877">
        <v>129</v>
      </c>
      <c r="O29" s="1931">
        <f t="shared" si="5"/>
        <v>262</v>
      </c>
      <c r="P29" s="1979">
        <f t="shared" si="2"/>
        <v>267</v>
      </c>
      <c r="Q29" s="1180">
        <f t="shared" si="2"/>
        <v>506</v>
      </c>
      <c r="R29" s="1984">
        <f t="shared" si="3"/>
        <v>1164</v>
      </c>
      <c r="S29" s="1883">
        <f t="shared" si="4"/>
        <v>323.33333333333331</v>
      </c>
      <c r="T29" s="1035"/>
      <c r="U29" s="1962">
        <v>391</v>
      </c>
      <c r="V29" s="1884">
        <v>658</v>
      </c>
      <c r="W29" s="1876">
        <v>1164</v>
      </c>
    </row>
    <row r="30" spans="1:24">
      <c r="A30" s="1825" t="s">
        <v>76</v>
      </c>
      <c r="B30" s="1907" t="s">
        <v>214</v>
      </c>
      <c r="C30" s="1904">
        <v>521</v>
      </c>
      <c r="D30" s="1814">
        <v>6236</v>
      </c>
      <c r="E30" s="1814">
        <v>6825</v>
      </c>
      <c r="F30" s="1852">
        <v>7396</v>
      </c>
      <c r="G30" s="1876">
        <v>7482</v>
      </c>
      <c r="H30" s="1876">
        <v>7565</v>
      </c>
      <c r="I30" s="1876">
        <v>7869</v>
      </c>
      <c r="J30" s="1876">
        <v>8214</v>
      </c>
      <c r="K30" s="1876">
        <v>8269</v>
      </c>
      <c r="L30" s="1877">
        <v>7708</v>
      </c>
      <c r="M30" s="1878">
        <f>7969+10</f>
        <v>7979</v>
      </c>
      <c r="N30" s="1877">
        <v>2039</v>
      </c>
      <c r="O30" s="1931">
        <f t="shared" si="5"/>
        <v>2019</v>
      </c>
      <c r="P30" s="1979">
        <f t="shared" si="2"/>
        <v>2104</v>
      </c>
      <c r="Q30" s="1180">
        <f t="shared" si="2"/>
        <v>2407</v>
      </c>
      <c r="R30" s="1984">
        <f t="shared" si="3"/>
        <v>8569</v>
      </c>
      <c r="S30" s="1883">
        <f t="shared" si="4"/>
        <v>107.39441032710866</v>
      </c>
      <c r="T30" s="1035"/>
      <c r="U30" s="1993">
        <v>4058</v>
      </c>
      <c r="V30" s="1884">
        <v>6162</v>
      </c>
      <c r="W30" s="1876">
        <v>8569</v>
      </c>
    </row>
    <row r="31" spans="1:24">
      <c r="A31" s="1825" t="s">
        <v>78</v>
      </c>
      <c r="B31" s="1907" t="s">
        <v>215</v>
      </c>
      <c r="C31" s="1904" t="s">
        <v>80</v>
      </c>
      <c r="D31" s="1814">
        <v>2438</v>
      </c>
      <c r="E31" s="1814">
        <v>2649</v>
      </c>
      <c r="F31" s="1852">
        <v>2738</v>
      </c>
      <c r="G31" s="1876">
        <v>2976</v>
      </c>
      <c r="H31" s="1876">
        <v>2862</v>
      </c>
      <c r="I31" s="1876">
        <v>2807</v>
      </c>
      <c r="J31" s="1876">
        <v>2991</v>
      </c>
      <c r="K31" s="1876">
        <v>3203</v>
      </c>
      <c r="L31" s="1877">
        <v>2698</v>
      </c>
      <c r="M31" s="1878">
        <v>2781</v>
      </c>
      <c r="N31" s="1877">
        <v>757</v>
      </c>
      <c r="O31" s="1931">
        <f t="shared" si="5"/>
        <v>753</v>
      </c>
      <c r="P31" s="1979">
        <f t="shared" si="2"/>
        <v>769</v>
      </c>
      <c r="Q31" s="1180">
        <f t="shared" si="2"/>
        <v>879</v>
      </c>
      <c r="R31" s="1984">
        <f t="shared" si="3"/>
        <v>3158</v>
      </c>
      <c r="S31" s="1883">
        <f t="shared" si="4"/>
        <v>113.55627472132326</v>
      </c>
      <c r="T31" s="1035"/>
      <c r="U31" s="1993">
        <v>1510</v>
      </c>
      <c r="V31" s="1884">
        <v>2279</v>
      </c>
      <c r="W31" s="1876">
        <v>3158</v>
      </c>
    </row>
    <row r="32" spans="1:24">
      <c r="A32" s="1825" t="s">
        <v>81</v>
      </c>
      <c r="B32" s="1903" t="s">
        <v>216</v>
      </c>
      <c r="C32" s="1904">
        <v>557</v>
      </c>
      <c r="D32" s="1814"/>
      <c r="E32" s="1814"/>
      <c r="F32" s="1852"/>
      <c r="G32" s="1876"/>
      <c r="H32" s="1876"/>
      <c r="I32" s="1876"/>
      <c r="J32" s="1876"/>
      <c r="K32" s="1876">
        <v>0</v>
      </c>
      <c r="L32" s="1877"/>
      <c r="M32" s="1878"/>
      <c r="N32" s="1877"/>
      <c r="O32" s="1931">
        <f t="shared" si="5"/>
        <v>0</v>
      </c>
      <c r="P32" s="1979">
        <f t="shared" si="2"/>
        <v>0</v>
      </c>
      <c r="Q32" s="1180">
        <f t="shared" si="2"/>
        <v>0</v>
      </c>
      <c r="R32" s="1984">
        <f t="shared" si="3"/>
        <v>0</v>
      </c>
      <c r="S32" s="1883" t="e">
        <f t="shared" si="4"/>
        <v>#DIV/0!</v>
      </c>
      <c r="T32" s="1035"/>
      <c r="U32" s="1993">
        <v>0</v>
      </c>
      <c r="V32" s="1884"/>
      <c r="W32" s="1876"/>
    </row>
    <row r="33" spans="1:25">
      <c r="A33" s="1825" t="s">
        <v>83</v>
      </c>
      <c r="B33" s="1903" t="s">
        <v>217</v>
      </c>
      <c r="C33" s="1904">
        <v>551</v>
      </c>
      <c r="D33" s="1814">
        <v>72</v>
      </c>
      <c r="E33" s="1814">
        <v>64</v>
      </c>
      <c r="F33" s="1852">
        <v>48</v>
      </c>
      <c r="G33" s="1876">
        <v>57</v>
      </c>
      <c r="H33" s="1876">
        <v>57</v>
      </c>
      <c r="I33" s="1876">
        <v>57</v>
      </c>
      <c r="J33" s="1876">
        <v>45</v>
      </c>
      <c r="K33" s="1876">
        <v>54</v>
      </c>
      <c r="L33" s="1877"/>
      <c r="M33" s="1878"/>
      <c r="N33" s="1877">
        <v>14</v>
      </c>
      <c r="O33" s="1931">
        <f t="shared" si="5"/>
        <v>10</v>
      </c>
      <c r="P33" s="1979">
        <f t="shared" si="2"/>
        <v>7</v>
      </c>
      <c r="Q33" s="1180">
        <f t="shared" si="2"/>
        <v>12</v>
      </c>
      <c r="R33" s="1984">
        <f t="shared" si="3"/>
        <v>43</v>
      </c>
      <c r="S33" s="1883" t="e">
        <f t="shared" si="4"/>
        <v>#DIV/0!</v>
      </c>
      <c r="T33" s="1035"/>
      <c r="U33" s="1993">
        <v>24</v>
      </c>
      <c r="V33" s="1884">
        <v>31</v>
      </c>
      <c r="W33" s="1876">
        <v>43</v>
      </c>
      <c r="Y33" s="1994"/>
    </row>
    <row r="34" spans="1:25" ht="15.75" thickBot="1">
      <c r="A34" s="1784" t="s">
        <v>247</v>
      </c>
      <c r="B34" s="1908" t="s">
        <v>218</v>
      </c>
      <c r="C34" s="1909" t="s">
        <v>86</v>
      </c>
      <c r="D34" s="1834">
        <v>68</v>
      </c>
      <c r="E34" s="1834">
        <v>58</v>
      </c>
      <c r="F34" s="1970">
        <v>65</v>
      </c>
      <c r="G34" s="1910">
        <v>48</v>
      </c>
      <c r="H34" s="1910">
        <v>48</v>
      </c>
      <c r="I34" s="1910">
        <v>227</v>
      </c>
      <c r="J34" s="1910">
        <v>397</v>
      </c>
      <c r="K34" s="1910">
        <v>260</v>
      </c>
      <c r="L34" s="1911">
        <v>222</v>
      </c>
      <c r="M34" s="1912">
        <f>232+391</f>
        <v>623</v>
      </c>
      <c r="N34" s="1995">
        <v>153</v>
      </c>
      <c r="O34" s="1931">
        <f t="shared" si="5"/>
        <v>5</v>
      </c>
      <c r="P34" s="1979">
        <f t="shared" si="2"/>
        <v>159</v>
      </c>
      <c r="Q34" s="1988">
        <f t="shared" si="2"/>
        <v>175</v>
      </c>
      <c r="R34" s="1989">
        <f t="shared" si="3"/>
        <v>492</v>
      </c>
      <c r="S34" s="1990">
        <f t="shared" si="4"/>
        <v>78.972712680577857</v>
      </c>
      <c r="T34" s="1035"/>
      <c r="U34" s="1996">
        <v>158</v>
      </c>
      <c r="V34" s="1916">
        <v>317</v>
      </c>
      <c r="W34" s="1910">
        <v>492</v>
      </c>
      <c r="Y34" s="1994"/>
    </row>
    <row r="35" spans="1:25" ht="15.75" thickBot="1">
      <c r="A35" s="1917" t="s">
        <v>87</v>
      </c>
      <c r="B35" s="1918" t="s">
        <v>88</v>
      </c>
      <c r="C35" s="1919"/>
      <c r="D35" s="1747">
        <f t="shared" ref="D35:Q35" si="6">SUM(D25:D34)</f>
        <v>12756</v>
      </c>
      <c r="E35" s="1747">
        <f t="shared" si="6"/>
        <v>13601</v>
      </c>
      <c r="F35" s="1747">
        <f t="shared" si="6"/>
        <v>14908</v>
      </c>
      <c r="G35" s="1747">
        <f t="shared" si="6"/>
        <v>14639</v>
      </c>
      <c r="H35" s="1747">
        <f>SUM(H25:H34)</f>
        <v>14660</v>
      </c>
      <c r="I35" s="1747">
        <f>SUM(I25:I34)</f>
        <v>14490</v>
      </c>
      <c r="J35" s="1747">
        <f>SUM(J25:J34)</f>
        <v>15435</v>
      </c>
      <c r="K35" s="1747">
        <v>15414</v>
      </c>
      <c r="L35" s="1920">
        <f t="shared" si="6"/>
        <v>13728</v>
      </c>
      <c r="M35" s="1921">
        <f t="shared" si="6"/>
        <v>14473</v>
      </c>
      <c r="N35" s="1997">
        <f t="shared" si="6"/>
        <v>3964</v>
      </c>
      <c r="O35" s="1998">
        <f t="shared" si="6"/>
        <v>3597</v>
      </c>
      <c r="P35" s="1998">
        <f t="shared" si="6"/>
        <v>4023</v>
      </c>
      <c r="Q35" s="1999">
        <f t="shared" si="6"/>
        <v>4887</v>
      </c>
      <c r="R35" s="1747">
        <f t="shared" si="3"/>
        <v>16471</v>
      </c>
      <c r="S35" s="2000">
        <f t="shared" si="4"/>
        <v>113.80501623713121</v>
      </c>
      <c r="T35" s="1035"/>
      <c r="U35" s="1747">
        <f>SUM(U25:U34)</f>
        <v>7561</v>
      </c>
      <c r="V35" s="1747">
        <f>SUM(V25:V34)</f>
        <v>11584</v>
      </c>
      <c r="W35" s="1747">
        <f>SUM(W25:W34)</f>
        <v>16471</v>
      </c>
      <c r="Y35" s="1994"/>
    </row>
    <row r="36" spans="1:25">
      <c r="A36" s="1811" t="s">
        <v>89</v>
      </c>
      <c r="B36" s="1896" t="s">
        <v>220</v>
      </c>
      <c r="C36" s="1897">
        <v>601</v>
      </c>
      <c r="D36" s="1901">
        <v>811</v>
      </c>
      <c r="E36" s="1901">
        <v>932</v>
      </c>
      <c r="F36" s="1851">
        <v>857</v>
      </c>
      <c r="G36" s="1865">
        <v>844</v>
      </c>
      <c r="H36" s="1865">
        <v>933</v>
      </c>
      <c r="I36" s="1865">
        <v>934</v>
      </c>
      <c r="J36" s="1865"/>
      <c r="K36" s="1865">
        <v>0</v>
      </c>
      <c r="L36" s="1866"/>
      <c r="M36" s="1867"/>
      <c r="N36" s="1978"/>
      <c r="O36" s="1931">
        <f t="shared" si="5"/>
        <v>0</v>
      </c>
      <c r="P36" s="1979">
        <f t="shared" si="2"/>
        <v>0</v>
      </c>
      <c r="Q36" s="1118">
        <f t="shared" si="2"/>
        <v>0</v>
      </c>
      <c r="R36" s="1980">
        <f t="shared" si="3"/>
        <v>0</v>
      </c>
      <c r="S36" s="1981" t="e">
        <f t="shared" si="4"/>
        <v>#DIV/0!</v>
      </c>
      <c r="T36" s="1035"/>
      <c r="U36" s="2001"/>
      <c r="V36" s="1902"/>
      <c r="W36" s="1865"/>
      <c r="Y36" s="1994"/>
    </row>
    <row r="37" spans="1:25">
      <c r="A37" s="1825" t="s">
        <v>91</v>
      </c>
      <c r="B37" s="1903" t="s">
        <v>221</v>
      </c>
      <c r="C37" s="1904">
        <v>602</v>
      </c>
      <c r="D37" s="1814">
        <v>278</v>
      </c>
      <c r="E37" s="1814">
        <v>380</v>
      </c>
      <c r="F37" s="1852">
        <v>309</v>
      </c>
      <c r="G37" s="1876">
        <v>272</v>
      </c>
      <c r="H37" s="1876">
        <v>69</v>
      </c>
      <c r="I37" s="1876">
        <v>12</v>
      </c>
      <c r="J37" s="1876">
        <v>376</v>
      </c>
      <c r="K37" s="1876">
        <v>399</v>
      </c>
      <c r="L37" s="1877"/>
      <c r="M37" s="1878"/>
      <c r="N37" s="1877">
        <v>138</v>
      </c>
      <c r="O37" s="1931">
        <f t="shared" si="5"/>
        <v>116</v>
      </c>
      <c r="P37" s="1979">
        <f t="shared" si="2"/>
        <v>85</v>
      </c>
      <c r="Q37" s="1180">
        <f t="shared" si="2"/>
        <v>163</v>
      </c>
      <c r="R37" s="1984">
        <f t="shared" si="3"/>
        <v>502</v>
      </c>
      <c r="S37" s="1883" t="e">
        <f t="shared" si="4"/>
        <v>#DIV/0!</v>
      </c>
      <c r="T37" s="1035"/>
      <c r="U37" s="1993">
        <v>254</v>
      </c>
      <c r="V37" s="1884">
        <v>339</v>
      </c>
      <c r="W37" s="1876">
        <v>502</v>
      </c>
      <c r="Y37" s="1994"/>
    </row>
    <row r="38" spans="1:25">
      <c r="A38" s="1825" t="s">
        <v>93</v>
      </c>
      <c r="B38" s="1903" t="s">
        <v>222</v>
      </c>
      <c r="C38" s="1904">
        <v>604</v>
      </c>
      <c r="D38" s="1814"/>
      <c r="E38" s="1814">
        <v>5</v>
      </c>
      <c r="F38" s="1852"/>
      <c r="G38" s="1876"/>
      <c r="H38" s="1876"/>
      <c r="I38" s="1876"/>
      <c r="J38" s="1876"/>
      <c r="K38" s="1876">
        <v>0</v>
      </c>
      <c r="L38" s="1877"/>
      <c r="M38" s="1878"/>
      <c r="N38" s="1877"/>
      <c r="O38" s="1931">
        <f t="shared" si="5"/>
        <v>0</v>
      </c>
      <c r="P38" s="1979">
        <f t="shared" si="2"/>
        <v>0</v>
      </c>
      <c r="Q38" s="1180">
        <f t="shared" si="2"/>
        <v>0</v>
      </c>
      <c r="R38" s="1984">
        <f t="shared" si="3"/>
        <v>0</v>
      </c>
      <c r="S38" s="1883" t="e">
        <f t="shared" si="4"/>
        <v>#DIV/0!</v>
      </c>
      <c r="T38" s="1035"/>
      <c r="U38" s="1993"/>
      <c r="V38" s="1884"/>
      <c r="W38" s="1876"/>
      <c r="Y38" s="1994"/>
    </row>
    <row r="39" spans="1:25">
      <c r="A39" s="1825" t="s">
        <v>95</v>
      </c>
      <c r="B39" s="1903" t="s">
        <v>223</v>
      </c>
      <c r="C39" s="1904" t="s">
        <v>97</v>
      </c>
      <c r="D39" s="1814">
        <v>11310</v>
      </c>
      <c r="E39" s="1814">
        <v>11943</v>
      </c>
      <c r="F39" s="1852">
        <v>13364</v>
      </c>
      <c r="G39" s="1876">
        <v>12980</v>
      </c>
      <c r="H39" s="1876">
        <v>12991</v>
      </c>
      <c r="I39" s="1876">
        <v>13186</v>
      </c>
      <c r="J39" s="1876">
        <v>13852</v>
      </c>
      <c r="K39" s="1876">
        <v>13813</v>
      </c>
      <c r="L39" s="1877">
        <v>13728</v>
      </c>
      <c r="M39" s="1878">
        <v>14473</v>
      </c>
      <c r="N39" s="1877">
        <v>3308</v>
      </c>
      <c r="O39" s="1931">
        <f t="shared" si="5"/>
        <v>3024</v>
      </c>
      <c r="P39" s="1979">
        <f t="shared" si="2"/>
        <v>3794</v>
      </c>
      <c r="Q39" s="1180">
        <f t="shared" si="2"/>
        <v>4347</v>
      </c>
      <c r="R39" s="1984">
        <f t="shared" si="3"/>
        <v>14473</v>
      </c>
      <c r="S39" s="1883">
        <f t="shared" si="4"/>
        <v>100</v>
      </c>
      <c r="T39" s="1035"/>
      <c r="U39" s="1993">
        <v>6332</v>
      </c>
      <c r="V39" s="1884">
        <v>10126</v>
      </c>
      <c r="W39" s="1876">
        <v>14473</v>
      </c>
      <c r="Y39" s="1994"/>
    </row>
    <row r="40" spans="1:25" ht="15.75" thickBot="1">
      <c r="A40" s="1784" t="s">
        <v>98</v>
      </c>
      <c r="B40" s="1908" t="s">
        <v>218</v>
      </c>
      <c r="C40" s="1909" t="s">
        <v>99</v>
      </c>
      <c r="D40" s="1834">
        <v>361</v>
      </c>
      <c r="E40" s="1834">
        <v>369</v>
      </c>
      <c r="F40" s="1970">
        <v>411</v>
      </c>
      <c r="G40" s="1910">
        <v>550</v>
      </c>
      <c r="H40" s="1910">
        <v>667</v>
      </c>
      <c r="I40" s="1910">
        <v>487</v>
      </c>
      <c r="J40" s="1910">
        <v>1207</v>
      </c>
      <c r="K40" s="1910">
        <v>1369</v>
      </c>
      <c r="L40" s="1911"/>
      <c r="M40" s="1912"/>
      <c r="N40" s="1995">
        <v>518</v>
      </c>
      <c r="O40" s="1931">
        <f t="shared" si="5"/>
        <v>457</v>
      </c>
      <c r="P40" s="1979">
        <f t="shared" si="2"/>
        <v>144</v>
      </c>
      <c r="Q40" s="1988">
        <f t="shared" si="2"/>
        <v>553</v>
      </c>
      <c r="R40" s="1989">
        <f t="shared" si="3"/>
        <v>1672</v>
      </c>
      <c r="S40" s="1990" t="e">
        <f t="shared" si="4"/>
        <v>#DIV/0!</v>
      </c>
      <c r="T40" s="1035"/>
      <c r="U40" s="1996">
        <v>975</v>
      </c>
      <c r="V40" s="1916">
        <v>1119</v>
      </c>
      <c r="W40" s="1910">
        <v>1672</v>
      </c>
      <c r="Y40" s="1994"/>
    </row>
    <row r="41" spans="1:25" ht="15.75" thickBot="1">
      <c r="A41" s="1917" t="s">
        <v>100</v>
      </c>
      <c r="B41" s="1918" t="s">
        <v>101</v>
      </c>
      <c r="C41" s="1919" t="s">
        <v>33</v>
      </c>
      <c r="D41" s="1747">
        <f t="shared" ref="D41:P41" si="7">SUM(D36:D40)</f>
        <v>12760</v>
      </c>
      <c r="E41" s="1747">
        <f t="shared" si="7"/>
        <v>13629</v>
      </c>
      <c r="F41" s="1747">
        <f t="shared" si="7"/>
        <v>14941</v>
      </c>
      <c r="G41" s="1747">
        <f t="shared" si="7"/>
        <v>14646</v>
      </c>
      <c r="H41" s="1747">
        <f>SUM(H36:H40)</f>
        <v>14660</v>
      </c>
      <c r="I41" s="1747">
        <f>SUM(I36:I40)</f>
        <v>14619</v>
      </c>
      <c r="J41" s="1747">
        <f>SUM(J36:J40)</f>
        <v>15435</v>
      </c>
      <c r="K41" s="1747">
        <v>15581</v>
      </c>
      <c r="L41" s="1920">
        <f t="shared" si="7"/>
        <v>13728</v>
      </c>
      <c r="M41" s="1921">
        <f t="shared" si="7"/>
        <v>14473</v>
      </c>
      <c r="N41" s="2002">
        <f t="shared" si="7"/>
        <v>3964</v>
      </c>
      <c r="O41" s="1747">
        <f t="shared" si="7"/>
        <v>3597</v>
      </c>
      <c r="P41" s="1747">
        <f t="shared" si="7"/>
        <v>4023</v>
      </c>
      <c r="Q41" s="2003">
        <f>SUM(Q36:Q40)</f>
        <v>5063</v>
      </c>
      <c r="R41" s="1927">
        <f t="shared" si="3"/>
        <v>16647</v>
      </c>
      <c r="S41" s="2000">
        <f t="shared" si="4"/>
        <v>115.02107372348512</v>
      </c>
      <c r="T41" s="1035"/>
      <c r="U41" s="1747">
        <f>SUM(U36:U40)</f>
        <v>7561</v>
      </c>
      <c r="V41" s="1747">
        <f>SUM(V36:V40)</f>
        <v>11584</v>
      </c>
      <c r="W41" s="1747">
        <f>SUM(W36:W40)</f>
        <v>16647</v>
      </c>
      <c r="Y41" s="1994"/>
    </row>
    <row r="42" spans="1:25" ht="6.75" customHeight="1" thickBot="1">
      <c r="A42" s="1784"/>
      <c r="B42" s="1928"/>
      <c r="C42" s="1187"/>
      <c r="D42" s="1834"/>
      <c r="E42" s="1834"/>
      <c r="F42" s="1834"/>
      <c r="G42" s="1924"/>
      <c r="H42" s="1924"/>
      <c r="I42" s="1924"/>
      <c r="J42" s="1924"/>
      <c r="K42" s="1924"/>
      <c r="L42" s="1929"/>
      <c r="M42" s="1930"/>
      <c r="N42" s="2004"/>
      <c r="O42" s="2005"/>
      <c r="P42" s="1932"/>
      <c r="Q42" s="1932"/>
      <c r="R42" s="1933"/>
      <c r="S42" s="1981"/>
      <c r="T42" s="1035"/>
      <c r="U42" s="2006"/>
      <c r="V42" s="2006"/>
      <c r="W42" s="2006"/>
    </row>
    <row r="43" spans="1:25" ht="15.75" thickBot="1">
      <c r="A43" s="1934" t="s">
        <v>102</v>
      </c>
      <c r="B43" s="1935" t="s">
        <v>64</v>
      </c>
      <c r="C43" s="1919" t="s">
        <v>33</v>
      </c>
      <c r="D43" s="1747">
        <f t="shared" ref="D43:P43" si="8">D41-D39</f>
        <v>1450</v>
      </c>
      <c r="E43" s="1747">
        <f t="shared" si="8"/>
        <v>1686</v>
      </c>
      <c r="F43" s="1747">
        <f t="shared" si="8"/>
        <v>1577</v>
      </c>
      <c r="G43" s="1747">
        <f>G41-G39</f>
        <v>1666</v>
      </c>
      <c r="H43" s="1747">
        <f>H41-H39</f>
        <v>1669</v>
      </c>
      <c r="I43" s="1747">
        <f>I41-I39</f>
        <v>1433</v>
      </c>
      <c r="J43" s="1747">
        <f>J41-J39</f>
        <v>1583</v>
      </c>
      <c r="K43" s="1747">
        <v>1768</v>
      </c>
      <c r="L43" s="1747">
        <f>L41-L39</f>
        <v>0</v>
      </c>
      <c r="M43" s="1936">
        <f t="shared" si="8"/>
        <v>0</v>
      </c>
      <c r="N43" s="2002">
        <f t="shared" si="8"/>
        <v>656</v>
      </c>
      <c r="O43" s="1747">
        <f t="shared" si="8"/>
        <v>573</v>
      </c>
      <c r="P43" s="1747">
        <f t="shared" si="8"/>
        <v>229</v>
      </c>
      <c r="Q43" s="1747">
        <f>Q41-Q39</f>
        <v>716</v>
      </c>
      <c r="R43" s="1933">
        <f t="shared" si="3"/>
        <v>2174</v>
      </c>
      <c r="S43" s="1981" t="e">
        <f t="shared" si="4"/>
        <v>#DIV/0!</v>
      </c>
      <c r="T43" s="1035"/>
      <c r="U43" s="1747">
        <f>U41-U39</f>
        <v>1229</v>
      </c>
      <c r="V43" s="1747">
        <f>V41-V39</f>
        <v>1458</v>
      </c>
      <c r="W43" s="1747">
        <f>W41-W39</f>
        <v>2174</v>
      </c>
    </row>
    <row r="44" spans="1:25" ht="15.75" thickBot="1">
      <c r="A44" s="1917" t="s">
        <v>103</v>
      </c>
      <c r="B44" s="1935" t="s">
        <v>104</v>
      </c>
      <c r="C44" s="1919" t="s">
        <v>33</v>
      </c>
      <c r="D44" s="1747">
        <f t="shared" ref="D44:P44" si="9">D41-D35</f>
        <v>4</v>
      </c>
      <c r="E44" s="1747">
        <f t="shared" si="9"/>
        <v>28</v>
      </c>
      <c r="F44" s="1747">
        <f t="shared" si="9"/>
        <v>33</v>
      </c>
      <c r="G44" s="1747">
        <f>G41-G35</f>
        <v>7</v>
      </c>
      <c r="H44" s="1747">
        <f>H41-H35</f>
        <v>0</v>
      </c>
      <c r="I44" s="1747">
        <f>I41-I35</f>
        <v>129</v>
      </c>
      <c r="J44" s="1747"/>
      <c r="K44" s="1747">
        <v>167</v>
      </c>
      <c r="L44" s="1747">
        <f>L41-L35</f>
        <v>0</v>
      </c>
      <c r="M44" s="1936">
        <f t="shared" si="9"/>
        <v>0</v>
      </c>
      <c r="N44" s="2002">
        <f t="shared" si="9"/>
        <v>0</v>
      </c>
      <c r="O44" s="1747">
        <f t="shared" si="9"/>
        <v>0</v>
      </c>
      <c r="P44" s="1747">
        <f t="shared" si="9"/>
        <v>0</v>
      </c>
      <c r="Q44" s="1747">
        <f>Q41-Q35</f>
        <v>176</v>
      </c>
      <c r="R44" s="1933">
        <f t="shared" si="3"/>
        <v>176</v>
      </c>
      <c r="S44" s="1981" t="e">
        <f t="shared" si="4"/>
        <v>#DIV/0!</v>
      </c>
      <c r="T44" s="1035"/>
      <c r="U44" s="1747">
        <f>U41-U35</f>
        <v>0</v>
      </c>
      <c r="V44" s="1747">
        <f>V41-V35</f>
        <v>0</v>
      </c>
      <c r="W44" s="1747">
        <f>W41-W35</f>
        <v>176</v>
      </c>
      <c r="Y44" s="1994"/>
    </row>
    <row r="45" spans="1:25" ht="15.75" thickBot="1">
      <c r="A45" s="1937" t="s">
        <v>105</v>
      </c>
      <c r="B45" s="1938" t="s">
        <v>64</v>
      </c>
      <c r="C45" s="1201" t="s">
        <v>33</v>
      </c>
      <c r="D45" s="1747">
        <f t="shared" ref="D45:P45" si="10">D44-D39</f>
        <v>-11306</v>
      </c>
      <c r="E45" s="1747">
        <f t="shared" si="10"/>
        <v>-11915</v>
      </c>
      <c r="F45" s="1747">
        <f t="shared" si="10"/>
        <v>-13331</v>
      </c>
      <c r="G45" s="1747">
        <f t="shared" si="10"/>
        <v>-12973</v>
      </c>
      <c r="H45" s="1747">
        <f>H44-H39</f>
        <v>-12991</v>
      </c>
      <c r="I45" s="1747">
        <f>I44-I39</f>
        <v>-13057</v>
      </c>
      <c r="J45" s="1747">
        <f>J44-J39</f>
        <v>-13852</v>
      </c>
      <c r="K45" s="1747">
        <v>-13646</v>
      </c>
      <c r="L45" s="1747">
        <f t="shared" si="10"/>
        <v>-13728</v>
      </c>
      <c r="M45" s="1936">
        <f t="shared" si="10"/>
        <v>-14473</v>
      </c>
      <c r="N45" s="2002">
        <f t="shared" si="10"/>
        <v>-3308</v>
      </c>
      <c r="O45" s="1747">
        <f t="shared" si="10"/>
        <v>-3024</v>
      </c>
      <c r="P45" s="1747">
        <f t="shared" si="10"/>
        <v>-3794</v>
      </c>
      <c r="Q45" s="1747">
        <f>Q44-Q39</f>
        <v>-4171</v>
      </c>
      <c r="R45" s="1933">
        <f t="shared" si="3"/>
        <v>-14297</v>
      </c>
      <c r="S45" s="2000">
        <f t="shared" si="4"/>
        <v>98.783942513646096</v>
      </c>
      <c r="T45" s="1035"/>
      <c r="U45" s="1747">
        <f>U44-U39</f>
        <v>-6332</v>
      </c>
      <c r="V45" s="1747">
        <f>V44-V39</f>
        <v>-10126</v>
      </c>
      <c r="W45" s="1747">
        <f>W44-W39</f>
        <v>-14297</v>
      </c>
    </row>
    <row r="46" spans="1:25">
      <c r="A46" s="1204"/>
      <c r="W46" s="2007"/>
    </row>
    <row r="47" spans="1:25">
      <c r="A47" s="1874"/>
      <c r="B47" s="2008"/>
      <c r="C47" s="1940"/>
    </row>
    <row r="48" spans="1:25">
      <c r="A48" s="1204"/>
    </row>
    <row r="49" spans="1:23">
      <c r="A49" s="1205" t="s">
        <v>224</v>
      </c>
      <c r="R49"/>
      <c r="S49"/>
      <c r="T49"/>
      <c r="U49"/>
      <c r="V49"/>
      <c r="W49"/>
    </row>
    <row r="50" spans="1:23">
      <c r="A50" s="1941" t="s">
        <v>225</v>
      </c>
      <c r="R50"/>
      <c r="S50"/>
      <c r="T50"/>
      <c r="U50"/>
      <c r="V50"/>
      <c r="W50"/>
    </row>
    <row r="51" spans="1:23">
      <c r="A51" s="2009" t="s">
        <v>226</v>
      </c>
      <c r="R51"/>
      <c r="S51"/>
      <c r="T51"/>
      <c r="U51"/>
      <c r="V51"/>
      <c r="W51"/>
    </row>
    <row r="52" spans="1:23">
      <c r="A52" s="1943"/>
      <c r="R52"/>
      <c r="S52"/>
      <c r="T52"/>
      <c r="U52"/>
      <c r="V52"/>
      <c r="W52"/>
    </row>
    <row r="53" spans="1:23">
      <c r="A53" s="2010" t="s">
        <v>253</v>
      </c>
      <c r="R53"/>
      <c r="S53"/>
      <c r="T53"/>
      <c r="U53"/>
      <c r="V53"/>
      <c r="W53"/>
    </row>
    <row r="54" spans="1:23">
      <c r="A54" s="1204"/>
      <c r="R54"/>
      <c r="S54"/>
      <c r="T54"/>
      <c r="U54"/>
      <c r="V54"/>
      <c r="W54"/>
    </row>
    <row r="55" spans="1:23">
      <c r="A55" s="1204" t="s">
        <v>254</v>
      </c>
      <c r="R55"/>
      <c r="S55"/>
      <c r="T55"/>
      <c r="U55"/>
      <c r="V55"/>
      <c r="W55"/>
    </row>
    <row r="56" spans="1:23">
      <c r="A56" s="1204"/>
      <c r="R56"/>
      <c r="S56"/>
      <c r="T56"/>
      <c r="U56"/>
      <c r="V56"/>
      <c r="W56"/>
    </row>
    <row r="57" spans="1:23">
      <c r="A57" s="2011"/>
      <c r="R57"/>
      <c r="S57"/>
      <c r="T57"/>
      <c r="U57"/>
      <c r="V57"/>
      <c r="W57"/>
    </row>
    <row r="58" spans="1:23">
      <c r="A58" s="1204"/>
    </row>
    <row r="59" spans="1:23">
      <c r="A59" s="2010"/>
    </row>
    <row r="60" spans="1:23">
      <c r="A60" s="1750"/>
      <c r="B60" s="1753"/>
      <c r="C60" s="1752"/>
      <c r="D60" s="1751"/>
      <c r="E60" s="1751"/>
      <c r="F60" s="1751"/>
      <c r="G60" s="1751"/>
      <c r="H60" s="1753"/>
      <c r="I60" s="1753"/>
      <c r="J60" s="1753"/>
      <c r="K60" s="1753"/>
      <c r="L60" s="1753"/>
    </row>
    <row r="61" spans="1:23">
      <c r="A61" s="2010"/>
    </row>
    <row r="62" spans="1:23">
      <c r="A62" s="1204"/>
    </row>
    <row r="63" spans="1:23">
      <c r="A63" s="1204"/>
    </row>
  </sheetData>
  <mergeCells count="13">
    <mergeCell ref="L7:M7"/>
    <mergeCell ref="N7:Q7"/>
    <mergeCell ref="U7:W7"/>
    <mergeCell ref="A1:W1"/>
    <mergeCell ref="A7:A8"/>
    <mergeCell ref="B7:B8"/>
    <mergeCell ref="C7:C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59"/>
  <sheetViews>
    <sheetView workbookViewId="0">
      <selection activeCell="Q27" sqref="Q27"/>
    </sheetView>
  </sheetViews>
  <sheetFormatPr defaultRowHeight="15"/>
  <cols>
    <col min="1" max="1" width="37.7109375" customWidth="1"/>
    <col min="2" max="2" width="6.42578125" style="467" customWidth="1"/>
    <col min="3" max="3" width="11.7109375" style="2093" hidden="1" customWidth="1"/>
    <col min="4" max="6" width="11.5703125" style="2093" hidden="1" customWidth="1"/>
    <col min="7" max="10" width="11.5703125" style="2094" hidden="1" customWidth="1"/>
    <col min="11" max="11" width="11.5703125" style="2094" customWidth="1"/>
    <col min="12" max="12" width="11.42578125" style="2094" customWidth="1"/>
    <col min="13" max="13" width="9.85546875" style="2094" customWidth="1"/>
    <col min="14" max="14" width="9.140625" style="2094"/>
    <col min="15" max="15" width="9.28515625" style="2094" customWidth="1"/>
    <col min="16" max="16" width="9.140625" style="2094"/>
    <col min="17" max="17" width="12" style="2094" customWidth="1"/>
    <col min="18" max="18" width="9.140625" style="2095"/>
    <col min="19" max="19" width="3.42578125" style="2094" customWidth="1"/>
    <col min="20" max="20" width="12.5703125" style="2094" customWidth="1"/>
    <col min="21" max="21" width="11.85546875" style="2094" customWidth="1"/>
    <col min="22" max="22" width="12.42578125" style="2094" customWidth="1"/>
    <col min="23" max="32" width="9.140625" style="262"/>
  </cols>
  <sheetData>
    <row r="1" spans="1:32" ht="26.25">
      <c r="A1" s="1754" t="s">
        <v>186</v>
      </c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1755"/>
      <c r="Q1" s="1755"/>
      <c r="R1" s="1755"/>
      <c r="S1" s="1755"/>
      <c r="T1" s="1755"/>
      <c r="U1" s="1755"/>
      <c r="V1" s="1755"/>
      <c r="W1"/>
      <c r="X1"/>
      <c r="Y1"/>
      <c r="Z1"/>
      <c r="AA1"/>
      <c r="AB1"/>
      <c r="AC1"/>
      <c r="AD1"/>
      <c r="AE1"/>
      <c r="AF1"/>
    </row>
    <row r="2" spans="1:32" ht="21.75" customHeight="1">
      <c r="A2" s="982" t="s">
        <v>108</v>
      </c>
      <c r="B2" s="984"/>
      <c r="C2" s="983"/>
      <c r="D2" s="983"/>
      <c r="E2" s="983"/>
      <c r="F2" s="983"/>
      <c r="G2" s="1035"/>
      <c r="H2" s="1035"/>
      <c r="I2" s="1035"/>
      <c r="J2" s="1035"/>
      <c r="K2" s="1035"/>
      <c r="L2" s="2012"/>
      <c r="M2" s="2012"/>
      <c r="N2" s="1035"/>
      <c r="O2" s="1035"/>
      <c r="P2" s="1035"/>
      <c r="Q2" s="1035"/>
      <c r="R2" s="2013"/>
      <c r="S2" s="1035"/>
      <c r="T2" s="1035"/>
      <c r="U2" s="1035"/>
      <c r="V2" s="1035"/>
    </row>
    <row r="3" spans="1:32">
      <c r="A3" s="989"/>
      <c r="B3" s="984"/>
      <c r="C3" s="983"/>
      <c r="D3" s="983"/>
      <c r="E3" s="983"/>
      <c r="F3" s="983"/>
      <c r="G3" s="1035"/>
      <c r="H3" s="1035"/>
      <c r="I3" s="1035"/>
      <c r="J3" s="1035"/>
      <c r="K3" s="1035"/>
      <c r="L3" s="2012"/>
      <c r="M3" s="2012"/>
      <c r="N3" s="1035"/>
      <c r="O3" s="1035"/>
      <c r="P3" s="1035"/>
      <c r="Q3" s="1035"/>
      <c r="R3" s="2013"/>
      <c r="S3" s="1035"/>
      <c r="T3" s="1035"/>
      <c r="U3" s="1035"/>
      <c r="V3" s="1035"/>
    </row>
    <row r="4" spans="1:32" ht="15.75" thickBot="1">
      <c r="A4" s="990"/>
      <c r="B4" s="992"/>
      <c r="C4" s="2014"/>
      <c r="D4" s="2014"/>
      <c r="E4" s="983"/>
      <c r="F4" s="983"/>
      <c r="G4" s="1035"/>
      <c r="H4" s="1035"/>
      <c r="I4" s="1035"/>
      <c r="J4" s="1035"/>
      <c r="K4" s="1035"/>
      <c r="L4" s="2012"/>
      <c r="M4" s="2012"/>
      <c r="N4" s="1035"/>
      <c r="O4" s="1035"/>
      <c r="P4" s="1035"/>
      <c r="Q4" s="1035"/>
      <c r="R4" s="2013"/>
      <c r="S4" s="1035"/>
      <c r="T4" s="1035"/>
      <c r="U4" s="1035"/>
      <c r="V4" s="1035"/>
    </row>
    <row r="5" spans="1:32" ht="16.5" thickBot="1">
      <c r="A5" s="1756" t="s">
        <v>236</v>
      </c>
      <c r="B5" s="2015" t="s">
        <v>255</v>
      </c>
      <c r="C5" s="1758"/>
      <c r="D5" s="1759"/>
      <c r="E5" s="1758"/>
      <c r="F5" s="1758"/>
      <c r="G5" s="2016"/>
      <c r="H5" s="2016"/>
      <c r="I5" s="2016"/>
      <c r="J5" s="1723"/>
      <c r="K5" s="1723"/>
      <c r="L5" s="2017"/>
      <c r="M5" s="2017"/>
      <c r="N5" s="2018"/>
      <c r="O5" s="2018"/>
      <c r="P5" s="2018"/>
      <c r="Q5" s="2018"/>
      <c r="R5" s="2019"/>
      <c r="S5" s="2018"/>
      <c r="T5" s="2018"/>
      <c r="U5" s="1035"/>
      <c r="V5" s="1035"/>
    </row>
    <row r="6" spans="1:32" ht="23.25" customHeight="1" thickBot="1">
      <c r="A6" s="989" t="s">
        <v>4</v>
      </c>
      <c r="B6" s="984"/>
      <c r="C6" s="983"/>
      <c r="D6" s="983"/>
      <c r="E6" s="983"/>
      <c r="F6" s="983"/>
      <c r="G6" s="1035"/>
      <c r="H6" s="1035"/>
      <c r="I6" s="1035"/>
      <c r="J6" s="1035"/>
      <c r="K6" s="1035"/>
      <c r="L6" s="2012"/>
      <c r="M6" s="2012"/>
      <c r="N6" s="1035"/>
      <c r="O6" s="1035"/>
      <c r="P6" s="1035"/>
      <c r="Q6" s="1035"/>
      <c r="R6" s="2013"/>
      <c r="S6" s="1035"/>
      <c r="T6" s="1035"/>
      <c r="U6" s="1035"/>
      <c r="V6" s="1035"/>
    </row>
    <row r="7" spans="1:32" s="467" customFormat="1" ht="15.75" thickBot="1">
      <c r="A7" s="2020" t="s">
        <v>9</v>
      </c>
      <c r="B7" s="2021" t="s">
        <v>13</v>
      </c>
      <c r="C7" s="2022"/>
      <c r="D7" s="2022"/>
      <c r="E7" s="2021" t="s">
        <v>252</v>
      </c>
      <c r="F7" s="2023" t="s">
        <v>190</v>
      </c>
      <c r="G7" s="2023" t="s">
        <v>191</v>
      </c>
      <c r="H7" s="2023" t="s">
        <v>192</v>
      </c>
      <c r="I7" s="2023" t="s">
        <v>193</v>
      </c>
      <c r="J7" s="2023" t="s">
        <v>194</v>
      </c>
      <c r="K7" s="1765" t="s">
        <v>195</v>
      </c>
      <c r="L7" s="1766"/>
      <c r="M7" s="1765" t="s">
        <v>196</v>
      </c>
      <c r="N7" s="1772"/>
      <c r="O7" s="1772"/>
      <c r="P7" s="1766"/>
      <c r="Q7" s="1769" t="s">
        <v>197</v>
      </c>
      <c r="R7" s="1770" t="s">
        <v>8</v>
      </c>
      <c r="S7" s="2024"/>
      <c r="T7" s="1771" t="s">
        <v>230</v>
      </c>
      <c r="U7" s="1772"/>
      <c r="V7" s="1766"/>
      <c r="W7" s="2025"/>
      <c r="X7" s="2025"/>
      <c r="Y7" s="2025"/>
      <c r="Z7" s="2025"/>
      <c r="AA7" s="2025"/>
      <c r="AB7" s="2025"/>
      <c r="AC7" s="2025"/>
      <c r="AD7" s="2025"/>
      <c r="AE7" s="2025"/>
      <c r="AF7" s="2025"/>
    </row>
    <row r="8" spans="1:32" s="467" customFormat="1" ht="15.75" thickBot="1">
      <c r="A8" s="2026"/>
      <c r="B8" s="2027"/>
      <c r="C8" s="2028" t="s">
        <v>188</v>
      </c>
      <c r="D8" s="2028" t="s">
        <v>189</v>
      </c>
      <c r="E8" s="2027"/>
      <c r="F8" s="2027"/>
      <c r="G8" s="2027"/>
      <c r="H8" s="2027"/>
      <c r="I8" s="2027"/>
      <c r="J8" s="2027"/>
      <c r="K8" s="1776" t="s">
        <v>199</v>
      </c>
      <c r="L8" s="2029" t="s">
        <v>200</v>
      </c>
      <c r="M8" s="1778" t="s">
        <v>20</v>
      </c>
      <c r="N8" s="1779" t="s">
        <v>23</v>
      </c>
      <c r="O8" s="1780" t="s">
        <v>26</v>
      </c>
      <c r="P8" s="1781" t="s">
        <v>29</v>
      </c>
      <c r="Q8" s="1776" t="s">
        <v>30</v>
      </c>
      <c r="R8" s="1782" t="s">
        <v>31</v>
      </c>
      <c r="S8" s="2024"/>
      <c r="T8" s="1948" t="s">
        <v>201</v>
      </c>
      <c r="U8" s="1949" t="s">
        <v>202</v>
      </c>
      <c r="V8" s="1949" t="s">
        <v>203</v>
      </c>
      <c r="W8" s="2025"/>
      <c r="X8" s="2025"/>
      <c r="Y8" s="2025"/>
      <c r="Z8" s="2025"/>
      <c r="AA8" s="2025"/>
      <c r="AB8" s="2025"/>
      <c r="AC8" s="2025"/>
      <c r="AD8" s="2025"/>
      <c r="AE8" s="2025"/>
      <c r="AF8" s="2025"/>
    </row>
    <row r="9" spans="1:32" ht="15.75" thickBot="1">
      <c r="A9" s="2030" t="s">
        <v>32</v>
      </c>
      <c r="B9" s="2031"/>
      <c r="C9" s="2032">
        <v>78</v>
      </c>
      <c r="D9" s="2032">
        <v>75</v>
      </c>
      <c r="E9" s="2032">
        <v>74</v>
      </c>
      <c r="F9" s="2032">
        <v>77</v>
      </c>
      <c r="G9" s="1787">
        <v>75</v>
      </c>
      <c r="H9" s="1787">
        <v>75</v>
      </c>
      <c r="I9" s="1787">
        <v>75</v>
      </c>
      <c r="J9" s="1788">
        <f>P9</f>
        <v>80</v>
      </c>
      <c r="K9" s="2033"/>
      <c r="L9" s="2034"/>
      <c r="M9" s="1791">
        <v>76.665999999999997</v>
      </c>
      <c r="N9" s="1788">
        <f>T9</f>
        <v>79</v>
      </c>
      <c r="O9" s="1792">
        <f t="shared" ref="O9:P21" si="0">U9</f>
        <v>79</v>
      </c>
      <c r="P9" s="1788">
        <f>V9</f>
        <v>80</v>
      </c>
      <c r="Q9" s="1835" t="s">
        <v>33</v>
      </c>
      <c r="R9" s="2035" t="s">
        <v>33</v>
      </c>
      <c r="S9" s="2036"/>
      <c r="T9" s="2037">
        <v>79</v>
      </c>
      <c r="U9" s="2037">
        <v>79</v>
      </c>
      <c r="V9" s="1796">
        <v>80</v>
      </c>
    </row>
    <row r="10" spans="1:32" ht="15.75" thickBot="1">
      <c r="A10" s="2038" t="s">
        <v>34</v>
      </c>
      <c r="B10" s="2039"/>
      <c r="C10" s="2040">
        <v>73</v>
      </c>
      <c r="D10" s="2040">
        <v>71</v>
      </c>
      <c r="E10" s="2040">
        <v>70</v>
      </c>
      <c r="F10" s="2040">
        <v>69</v>
      </c>
      <c r="G10" s="1801">
        <v>67</v>
      </c>
      <c r="H10" s="1801">
        <v>64</v>
      </c>
      <c r="I10" s="1801">
        <v>63</v>
      </c>
      <c r="J10" s="1802">
        <f t="shared" ref="J10:J21" si="1">P10</f>
        <v>65</v>
      </c>
      <c r="K10" s="1954"/>
      <c r="L10" s="2041"/>
      <c r="M10" s="1805">
        <v>64.531000000000006</v>
      </c>
      <c r="N10" s="1788">
        <f>T10</f>
        <v>64.552000000000007</v>
      </c>
      <c r="O10" s="2042">
        <f t="shared" si="0"/>
        <v>64.599999999999994</v>
      </c>
      <c r="P10" s="1802">
        <f t="shared" si="0"/>
        <v>65</v>
      </c>
      <c r="Q10" s="1801" t="s">
        <v>33</v>
      </c>
      <c r="R10" s="2043" t="s">
        <v>33</v>
      </c>
      <c r="S10" s="2036"/>
      <c r="T10" s="2044">
        <v>64.552000000000007</v>
      </c>
      <c r="U10" s="2044">
        <v>64.599999999999994</v>
      </c>
      <c r="V10" s="1810">
        <v>65</v>
      </c>
    </row>
    <row r="11" spans="1:32">
      <c r="A11" s="2045" t="s">
        <v>35</v>
      </c>
      <c r="B11" s="2046" t="s">
        <v>37</v>
      </c>
      <c r="C11" s="1993">
        <v>15286</v>
      </c>
      <c r="D11" s="1993">
        <v>16458</v>
      </c>
      <c r="E11" s="1993">
        <v>15309</v>
      </c>
      <c r="F11" s="1993">
        <v>15839</v>
      </c>
      <c r="G11" s="1815">
        <v>15783</v>
      </c>
      <c r="H11" s="1815">
        <v>15465.37</v>
      </c>
      <c r="I11" s="1816">
        <v>15284</v>
      </c>
      <c r="J11" s="1817">
        <f t="shared" si="1"/>
        <v>16615</v>
      </c>
      <c r="K11" s="1971" t="s">
        <v>33</v>
      </c>
      <c r="L11" s="2047" t="s">
        <v>33</v>
      </c>
      <c r="M11" s="1820">
        <v>16034</v>
      </c>
      <c r="N11" s="1817">
        <f t="shared" ref="N11:N21" si="2">T11</f>
        <v>16282</v>
      </c>
      <c r="O11" s="2048">
        <f t="shared" si="0"/>
        <v>16619</v>
      </c>
      <c r="P11" s="1817">
        <f t="shared" si="0"/>
        <v>16615</v>
      </c>
      <c r="Q11" s="1815" t="s">
        <v>33</v>
      </c>
      <c r="R11" s="2049" t="s">
        <v>33</v>
      </c>
      <c r="S11" s="2036"/>
      <c r="T11" s="1977">
        <v>16282</v>
      </c>
      <c r="U11" s="2050">
        <v>16619</v>
      </c>
      <c r="V11" s="1815">
        <v>16615</v>
      </c>
    </row>
    <row r="12" spans="1:32">
      <c r="A12" s="2051" t="s">
        <v>38</v>
      </c>
      <c r="B12" s="2046" t="s">
        <v>40</v>
      </c>
      <c r="C12" s="1993">
        <v>-14113</v>
      </c>
      <c r="D12" s="1993">
        <v>-15252</v>
      </c>
      <c r="E12" s="1993">
        <v>-14434</v>
      </c>
      <c r="F12" s="1993">
        <v>15278</v>
      </c>
      <c r="G12" s="1815">
        <v>15437</v>
      </c>
      <c r="H12" s="1815">
        <v>15081.57</v>
      </c>
      <c r="I12" s="1815">
        <v>14938</v>
      </c>
      <c r="J12" s="1827">
        <f t="shared" si="1"/>
        <v>15874</v>
      </c>
      <c r="K12" s="1958" t="s">
        <v>33</v>
      </c>
      <c r="L12" s="2052" t="s">
        <v>33</v>
      </c>
      <c r="M12" s="1830">
        <v>15301</v>
      </c>
      <c r="N12" s="1827">
        <f t="shared" si="2"/>
        <v>15584</v>
      </c>
      <c r="O12" s="2048">
        <f t="shared" si="0"/>
        <v>15841</v>
      </c>
      <c r="P12" s="1827">
        <f t="shared" si="0"/>
        <v>15874</v>
      </c>
      <c r="Q12" s="1815" t="s">
        <v>33</v>
      </c>
      <c r="R12" s="2049" t="s">
        <v>33</v>
      </c>
      <c r="S12" s="2036"/>
      <c r="T12" s="1852">
        <v>15584</v>
      </c>
      <c r="U12" s="1852">
        <v>15841</v>
      </c>
      <c r="V12" s="1815">
        <v>15874</v>
      </c>
    </row>
    <row r="13" spans="1:32">
      <c r="A13" s="2051" t="s">
        <v>41</v>
      </c>
      <c r="B13" s="2046" t="s">
        <v>43</v>
      </c>
      <c r="C13" s="1993">
        <v>865.85</v>
      </c>
      <c r="D13" s="1993">
        <v>976.33</v>
      </c>
      <c r="E13" s="1993">
        <v>491.49</v>
      </c>
      <c r="F13" s="1993">
        <v>436</v>
      </c>
      <c r="G13" s="1815">
        <v>439</v>
      </c>
      <c r="H13" s="1815">
        <v>505.6</v>
      </c>
      <c r="I13" s="1815">
        <v>540</v>
      </c>
      <c r="J13" s="1827">
        <f t="shared" si="1"/>
        <v>588.5</v>
      </c>
      <c r="K13" s="1958" t="s">
        <v>33</v>
      </c>
      <c r="L13" s="2052" t="s">
        <v>33</v>
      </c>
      <c r="M13" s="1830">
        <v>679</v>
      </c>
      <c r="N13" s="1827">
        <f t="shared" si="2"/>
        <v>498</v>
      </c>
      <c r="O13" s="2048">
        <f t="shared" si="0"/>
        <v>713</v>
      </c>
      <c r="P13" s="1827">
        <f t="shared" si="0"/>
        <v>588.5</v>
      </c>
      <c r="Q13" s="1815" t="s">
        <v>33</v>
      </c>
      <c r="R13" s="2049" t="s">
        <v>33</v>
      </c>
      <c r="S13" s="2036"/>
      <c r="T13" s="1852">
        <v>498</v>
      </c>
      <c r="U13" s="1852">
        <v>713</v>
      </c>
      <c r="V13" s="1815">
        <v>588.5</v>
      </c>
      <c r="W13" s="2053"/>
    </row>
    <row r="14" spans="1:32">
      <c r="A14" s="2051" t="s">
        <v>44</v>
      </c>
      <c r="B14" s="2046" t="s">
        <v>33</v>
      </c>
      <c r="C14" s="1993">
        <v>3059</v>
      </c>
      <c r="D14" s="1993">
        <v>3285</v>
      </c>
      <c r="E14" s="1993">
        <v>3261</v>
      </c>
      <c r="F14" s="1993">
        <v>3513</v>
      </c>
      <c r="G14" s="1815">
        <v>2787</v>
      </c>
      <c r="H14" s="1815">
        <v>3527.8</v>
      </c>
      <c r="I14" s="1815">
        <v>4407</v>
      </c>
      <c r="J14" s="1827">
        <f t="shared" si="1"/>
        <v>2312.6999999999998</v>
      </c>
      <c r="K14" s="1958" t="s">
        <v>33</v>
      </c>
      <c r="L14" s="2054" t="s">
        <v>33</v>
      </c>
      <c r="M14" s="1830">
        <v>8263</v>
      </c>
      <c r="N14" s="1827">
        <f t="shared" si="2"/>
        <v>6743</v>
      </c>
      <c r="O14" s="2048">
        <f t="shared" si="0"/>
        <v>4962</v>
      </c>
      <c r="P14" s="1827">
        <f t="shared" si="0"/>
        <v>2312.6999999999998</v>
      </c>
      <c r="Q14" s="1815" t="s">
        <v>33</v>
      </c>
      <c r="R14" s="2049" t="s">
        <v>33</v>
      </c>
      <c r="S14" s="2036"/>
      <c r="T14" s="1852">
        <v>6743</v>
      </c>
      <c r="U14" s="1852">
        <v>4962</v>
      </c>
      <c r="V14" s="1815">
        <v>2312.6999999999998</v>
      </c>
    </row>
    <row r="15" spans="1:32" ht="15.75" thickBot="1">
      <c r="A15" s="2030" t="s">
        <v>46</v>
      </c>
      <c r="B15" s="2055" t="s">
        <v>48</v>
      </c>
      <c r="C15" s="2056">
        <v>6163</v>
      </c>
      <c r="D15" s="2056">
        <v>5169</v>
      </c>
      <c r="E15" s="2056">
        <v>4914</v>
      </c>
      <c r="F15" s="2056">
        <v>5727</v>
      </c>
      <c r="G15" s="1835">
        <v>6338</v>
      </c>
      <c r="H15" s="1835">
        <v>6522</v>
      </c>
      <c r="I15" s="1835">
        <v>3790</v>
      </c>
      <c r="J15" s="1836">
        <f t="shared" si="1"/>
        <v>5101.7</v>
      </c>
      <c r="K15" s="2057" t="s">
        <v>33</v>
      </c>
      <c r="L15" s="2058" t="s">
        <v>33</v>
      </c>
      <c r="M15" s="1839">
        <v>7419</v>
      </c>
      <c r="N15" s="1857">
        <f t="shared" si="2"/>
        <v>9702</v>
      </c>
      <c r="O15" s="2048">
        <f t="shared" si="0"/>
        <v>7971</v>
      </c>
      <c r="P15" s="1836">
        <f t="shared" si="0"/>
        <v>5101.7</v>
      </c>
      <c r="Q15" s="1835" t="s">
        <v>33</v>
      </c>
      <c r="R15" s="2035" t="s">
        <v>33</v>
      </c>
      <c r="S15" s="2036"/>
      <c r="T15" s="2059">
        <v>9702</v>
      </c>
      <c r="U15" s="2059">
        <v>7971</v>
      </c>
      <c r="V15" s="1835">
        <v>5101.7</v>
      </c>
    </row>
    <row r="16" spans="1:32" ht="15.75" thickBot="1">
      <c r="A16" s="2060" t="s">
        <v>49</v>
      </c>
      <c r="B16" s="1783"/>
      <c r="C16" s="1967">
        <v>11306</v>
      </c>
      <c r="D16" s="1967">
        <v>10667</v>
      </c>
      <c r="E16" s="1967">
        <v>9554</v>
      </c>
      <c r="F16" s="1967">
        <v>10237</v>
      </c>
      <c r="G16" s="1844">
        <f>G11-G12+G13+G14+G15</f>
        <v>9910</v>
      </c>
      <c r="H16" s="1844">
        <f>H11-H12+H13+H14+H15</f>
        <v>10939.2</v>
      </c>
      <c r="I16" s="1844">
        <f>I11-I12+I13+I14+I15</f>
        <v>9083</v>
      </c>
      <c r="J16" s="1844">
        <f>J11-J12+J13+J14+J15</f>
        <v>8743.9</v>
      </c>
      <c r="K16" s="1093" t="s">
        <v>33</v>
      </c>
      <c r="L16" s="2061" t="s">
        <v>33</v>
      </c>
      <c r="M16" s="1846">
        <f>M11-M12+M13+M14+M15</f>
        <v>17094</v>
      </c>
      <c r="N16" s="1844">
        <f>N11-N12+N13+N14+N15</f>
        <v>17641</v>
      </c>
      <c r="O16" s="1844">
        <f>O11-O12+O13+O14+O15</f>
        <v>14424</v>
      </c>
      <c r="P16" s="1844">
        <f>P11-P12+P13+P14+P15</f>
        <v>8743.9</v>
      </c>
      <c r="Q16" s="1847" t="s">
        <v>33</v>
      </c>
      <c r="R16" s="1848" t="s">
        <v>33</v>
      </c>
      <c r="S16" s="2062"/>
      <c r="T16" s="1844">
        <f>T11-T12+T13+T14+T15</f>
        <v>17641</v>
      </c>
      <c r="U16" s="1844">
        <f>U11-U12+U13+U14+U15</f>
        <v>14424</v>
      </c>
      <c r="V16" s="1736">
        <f>V11-V12+V13+V14+V15</f>
        <v>8743.9</v>
      </c>
    </row>
    <row r="17" spans="1:24">
      <c r="A17" s="2030" t="s">
        <v>50</v>
      </c>
      <c r="B17" s="2055">
        <v>401</v>
      </c>
      <c r="C17" s="2056">
        <v>1189</v>
      </c>
      <c r="D17" s="2056">
        <v>1223</v>
      </c>
      <c r="E17" s="2056">
        <v>890</v>
      </c>
      <c r="F17" s="2056">
        <v>588</v>
      </c>
      <c r="G17" s="1835">
        <v>372</v>
      </c>
      <c r="H17" s="1835">
        <v>410</v>
      </c>
      <c r="I17" s="1835">
        <v>372</v>
      </c>
      <c r="J17" s="1817">
        <f t="shared" si="1"/>
        <v>766.8</v>
      </c>
      <c r="K17" s="1971" t="s">
        <v>33</v>
      </c>
      <c r="L17" s="2063" t="s">
        <v>33</v>
      </c>
      <c r="M17" s="1839">
        <v>759</v>
      </c>
      <c r="N17" s="2005">
        <f t="shared" si="2"/>
        <v>724</v>
      </c>
      <c r="O17" s="2048">
        <f>U17</f>
        <v>804</v>
      </c>
      <c r="P17" s="1817">
        <f t="shared" si="0"/>
        <v>766.8</v>
      </c>
      <c r="Q17" s="1835" t="s">
        <v>33</v>
      </c>
      <c r="R17" s="2035" t="s">
        <v>33</v>
      </c>
      <c r="S17" s="2036"/>
      <c r="T17" s="2001">
        <v>724</v>
      </c>
      <c r="U17" s="2001">
        <v>804</v>
      </c>
      <c r="V17" s="1835">
        <v>766.8</v>
      </c>
      <c r="X17" s="2064"/>
    </row>
    <row r="18" spans="1:24">
      <c r="A18" s="2051" t="s">
        <v>52</v>
      </c>
      <c r="B18" s="2046" t="s">
        <v>54</v>
      </c>
      <c r="C18" s="1993">
        <v>1816</v>
      </c>
      <c r="D18" s="1993">
        <v>2162</v>
      </c>
      <c r="E18" s="1993">
        <v>2060</v>
      </c>
      <c r="F18" s="1993">
        <v>2747</v>
      </c>
      <c r="G18" s="1815">
        <v>3107</v>
      </c>
      <c r="H18" s="1815">
        <v>3225</v>
      </c>
      <c r="I18" s="1815">
        <v>976</v>
      </c>
      <c r="J18" s="1827">
        <f t="shared" si="1"/>
        <v>746</v>
      </c>
      <c r="K18" s="1958" t="s">
        <v>33</v>
      </c>
      <c r="L18" s="2054" t="s">
        <v>33</v>
      </c>
      <c r="M18" s="1830">
        <v>480</v>
      </c>
      <c r="N18" s="1827">
        <f t="shared" si="2"/>
        <v>695</v>
      </c>
      <c r="O18" s="2048">
        <f>U18</f>
        <v>734</v>
      </c>
      <c r="P18" s="1827">
        <f t="shared" si="0"/>
        <v>746</v>
      </c>
      <c r="Q18" s="1815" t="s">
        <v>33</v>
      </c>
      <c r="R18" s="2049" t="s">
        <v>33</v>
      </c>
      <c r="S18" s="2036"/>
      <c r="T18" s="1852">
        <v>695</v>
      </c>
      <c r="U18" s="1852">
        <v>734</v>
      </c>
      <c r="V18" s="1815">
        <v>746</v>
      </c>
    </row>
    <row r="19" spans="1:24">
      <c r="A19" s="2051" t="s">
        <v>55</v>
      </c>
      <c r="B19" s="2046" t="s">
        <v>33</v>
      </c>
      <c r="C19" s="1993">
        <v>0</v>
      </c>
      <c r="D19" s="1993">
        <v>0</v>
      </c>
      <c r="E19" s="1993">
        <v>0</v>
      </c>
      <c r="F19" s="1993">
        <v>0</v>
      </c>
      <c r="G19" s="1815">
        <v>0</v>
      </c>
      <c r="H19" s="1815">
        <v>0</v>
      </c>
      <c r="I19" s="1815"/>
      <c r="J19" s="1827">
        <f t="shared" si="1"/>
        <v>45.5</v>
      </c>
      <c r="K19" s="1958" t="s">
        <v>33</v>
      </c>
      <c r="L19" s="2054" t="s">
        <v>33</v>
      </c>
      <c r="M19" s="1830">
        <v>259</v>
      </c>
      <c r="N19" s="1827">
        <f t="shared" si="2"/>
        <v>296</v>
      </c>
      <c r="O19" s="2048">
        <f>U19</f>
        <v>535</v>
      </c>
      <c r="P19" s="1827">
        <f t="shared" si="0"/>
        <v>45.5</v>
      </c>
      <c r="Q19" s="1815" t="s">
        <v>33</v>
      </c>
      <c r="R19" s="2049" t="s">
        <v>33</v>
      </c>
      <c r="S19" s="2036"/>
      <c r="T19" s="1852">
        <v>296</v>
      </c>
      <c r="U19" s="1852">
        <v>535</v>
      </c>
      <c r="V19" s="1815">
        <v>45.5</v>
      </c>
      <c r="W19" s="2053"/>
    </row>
    <row r="20" spans="1:24">
      <c r="A20" s="2051" t="s">
        <v>57</v>
      </c>
      <c r="B20" s="2046" t="s">
        <v>33</v>
      </c>
      <c r="C20" s="1993">
        <v>3966</v>
      </c>
      <c r="D20" s="1993">
        <v>3634</v>
      </c>
      <c r="E20" s="1993">
        <v>3171</v>
      </c>
      <c r="F20" s="1993">
        <v>6758</v>
      </c>
      <c r="G20" s="1815">
        <v>6354</v>
      </c>
      <c r="H20" s="1815">
        <v>7206</v>
      </c>
      <c r="I20" s="1815">
        <v>7731</v>
      </c>
      <c r="J20" s="1827">
        <f t="shared" si="1"/>
        <v>6999</v>
      </c>
      <c r="K20" s="1958" t="s">
        <v>33</v>
      </c>
      <c r="L20" s="2054" t="s">
        <v>33</v>
      </c>
      <c r="M20" s="1830">
        <v>15404</v>
      </c>
      <c r="N20" s="1827">
        <f t="shared" si="2"/>
        <v>15809</v>
      </c>
      <c r="O20" s="2048">
        <f>U20</f>
        <v>12089</v>
      </c>
      <c r="P20" s="1827">
        <f t="shared" si="0"/>
        <v>6999</v>
      </c>
      <c r="Q20" s="1815" t="s">
        <v>33</v>
      </c>
      <c r="R20" s="2049" t="s">
        <v>33</v>
      </c>
      <c r="S20" s="2036"/>
      <c r="T20" s="1852">
        <v>15809</v>
      </c>
      <c r="U20" s="1852">
        <v>12089</v>
      </c>
      <c r="V20" s="1815">
        <v>6999</v>
      </c>
    </row>
    <row r="21" spans="1:24" ht="15.75" thickBot="1">
      <c r="A21" s="2038" t="s">
        <v>59</v>
      </c>
      <c r="B21" s="2065" t="s">
        <v>33</v>
      </c>
      <c r="C21" s="1993">
        <v>0</v>
      </c>
      <c r="D21" s="1993">
        <v>0</v>
      </c>
      <c r="E21" s="1993">
        <v>0</v>
      </c>
      <c r="F21" s="2040">
        <v>0</v>
      </c>
      <c r="G21" s="1855">
        <v>0</v>
      </c>
      <c r="H21" s="1855">
        <v>0</v>
      </c>
      <c r="I21" s="1855"/>
      <c r="J21" s="1836">
        <f t="shared" si="1"/>
        <v>0</v>
      </c>
      <c r="K21" s="1954" t="s">
        <v>33</v>
      </c>
      <c r="L21" s="2066" t="s">
        <v>33</v>
      </c>
      <c r="M21" s="1858">
        <v>0</v>
      </c>
      <c r="N21" s="1836">
        <f t="shared" si="2"/>
        <v>0</v>
      </c>
      <c r="O21" s="2067">
        <f>U21</f>
        <v>0</v>
      </c>
      <c r="P21" s="1857">
        <f t="shared" si="0"/>
        <v>0</v>
      </c>
      <c r="Q21" s="1855" t="s">
        <v>33</v>
      </c>
      <c r="R21" s="2068" t="s">
        <v>33</v>
      </c>
      <c r="S21" s="2036"/>
      <c r="T21" s="1861">
        <v>0</v>
      </c>
      <c r="U21" s="1861">
        <v>0</v>
      </c>
      <c r="V21" s="1855">
        <v>0</v>
      </c>
    </row>
    <row r="22" spans="1:24">
      <c r="A22" s="2069" t="s">
        <v>61</v>
      </c>
      <c r="B22" s="2070" t="s">
        <v>33</v>
      </c>
      <c r="C22" s="2050">
        <v>34038</v>
      </c>
      <c r="D22" s="2050">
        <v>33242</v>
      </c>
      <c r="E22" s="2050">
        <v>33404</v>
      </c>
      <c r="F22" s="2050">
        <v>32231</v>
      </c>
      <c r="G22" s="1864">
        <v>31385</v>
      </c>
      <c r="H22" s="1864">
        <v>30771</v>
      </c>
      <c r="I22" s="1864">
        <v>31231</v>
      </c>
      <c r="J22" s="1865">
        <v>31152</v>
      </c>
      <c r="K22" s="2071">
        <f>K35</f>
        <v>30996</v>
      </c>
      <c r="L22" s="2072">
        <v>32635</v>
      </c>
      <c r="M22" s="1978">
        <v>7866</v>
      </c>
      <c r="N22" s="1821">
        <f>T22-M22</f>
        <v>23859</v>
      </c>
      <c r="O22" s="1817">
        <f>U22-T22</f>
        <v>-7397</v>
      </c>
      <c r="P22" s="1870">
        <f>V22-U22</f>
        <v>8912.5</v>
      </c>
      <c r="Q22" s="1871">
        <f>SUM(M22:P22)</f>
        <v>33240.5</v>
      </c>
      <c r="R22" s="1872">
        <f>(Q22/L22)*100</f>
        <v>101.85537000153211</v>
      </c>
      <c r="S22" s="2036"/>
      <c r="T22" s="1977">
        <v>31725</v>
      </c>
      <c r="U22" s="1977">
        <v>24328</v>
      </c>
      <c r="V22" s="1864">
        <v>33240.5</v>
      </c>
    </row>
    <row r="23" spans="1:24">
      <c r="A23" s="2051" t="s">
        <v>63</v>
      </c>
      <c r="B23" s="2046" t="s">
        <v>33</v>
      </c>
      <c r="C23" s="1993">
        <v>230</v>
      </c>
      <c r="D23" s="1993">
        <v>0</v>
      </c>
      <c r="E23" s="1993"/>
      <c r="F23" s="1993"/>
      <c r="G23" s="1876">
        <v>0</v>
      </c>
      <c r="H23" s="1876">
        <v>0</v>
      </c>
      <c r="I23" s="1876"/>
      <c r="J23" s="1876">
        <v>0</v>
      </c>
      <c r="K23" s="2073"/>
      <c r="L23" s="2074">
        <v>115</v>
      </c>
      <c r="M23" s="1877"/>
      <c r="N23" s="1931">
        <f t="shared" ref="N23:N40" si="3">T23-M23</f>
        <v>0</v>
      </c>
      <c r="O23" s="1827">
        <f t="shared" ref="O23:P40" si="4">U23-T23</f>
        <v>115</v>
      </c>
      <c r="P23" s="1881">
        <f t="shared" si="4"/>
        <v>0</v>
      </c>
      <c r="Q23" s="1905">
        <f t="shared" ref="Q23:Q45" si="5">SUM(M23:P23)</f>
        <v>115</v>
      </c>
      <c r="R23" s="1906">
        <f t="shared" ref="R23:R45" si="6">(Q23/L23)*100</f>
        <v>100</v>
      </c>
      <c r="S23" s="2036"/>
      <c r="T23" s="1852"/>
      <c r="U23" s="1852">
        <v>115</v>
      </c>
      <c r="V23" s="1876">
        <v>115</v>
      </c>
    </row>
    <row r="24" spans="1:24" ht="15.75" thickBot="1">
      <c r="A24" s="2038" t="s">
        <v>65</v>
      </c>
      <c r="B24" s="2065">
        <v>672</v>
      </c>
      <c r="C24" s="2075">
        <v>10265</v>
      </c>
      <c r="D24" s="2075">
        <v>11176</v>
      </c>
      <c r="E24" s="2075">
        <v>10817</v>
      </c>
      <c r="F24" s="2040">
        <v>10900</v>
      </c>
      <c r="G24" s="1887">
        <v>9850</v>
      </c>
      <c r="H24" s="1887">
        <v>8800</v>
      </c>
      <c r="I24" s="1887">
        <v>8800</v>
      </c>
      <c r="J24" s="1887">
        <v>8400</v>
      </c>
      <c r="K24" s="2076">
        <f>SUM(K25:K29)</f>
        <v>8800</v>
      </c>
      <c r="L24" s="2077">
        <v>8695</v>
      </c>
      <c r="M24" s="1986">
        <v>2190</v>
      </c>
      <c r="N24" s="1987">
        <f t="shared" si="3"/>
        <v>10</v>
      </c>
      <c r="O24" s="1836">
        <f t="shared" si="4"/>
        <v>4305</v>
      </c>
      <c r="P24" s="1892">
        <f t="shared" si="4"/>
        <v>2190</v>
      </c>
      <c r="Q24" s="1893">
        <f t="shared" si="5"/>
        <v>8695</v>
      </c>
      <c r="R24" s="1894">
        <f t="shared" si="6"/>
        <v>100</v>
      </c>
      <c r="S24" s="2036"/>
      <c r="T24" s="2059">
        <v>2200</v>
      </c>
      <c r="U24" s="2059">
        <v>6505</v>
      </c>
      <c r="V24" s="1887">
        <v>8695</v>
      </c>
    </row>
    <row r="25" spans="1:24">
      <c r="A25" s="2045" t="s">
        <v>66</v>
      </c>
      <c r="B25" s="2070">
        <v>501</v>
      </c>
      <c r="C25" s="1993">
        <v>5346</v>
      </c>
      <c r="D25" s="1993">
        <v>6445</v>
      </c>
      <c r="E25" s="1993">
        <v>6094</v>
      </c>
      <c r="F25" s="2001">
        <v>5295</v>
      </c>
      <c r="G25" s="1865">
        <v>5297</v>
      </c>
      <c r="H25" s="1865">
        <v>4512</v>
      </c>
      <c r="I25" s="1865">
        <v>5142</v>
      </c>
      <c r="J25" s="1865">
        <v>5288</v>
      </c>
      <c r="K25" s="2071">
        <v>1100</v>
      </c>
      <c r="L25" s="2072">
        <v>1100</v>
      </c>
      <c r="M25" s="1866">
        <v>1137</v>
      </c>
      <c r="N25" s="1821">
        <f t="shared" si="3"/>
        <v>1577</v>
      </c>
      <c r="O25" s="1817">
        <f t="shared" si="4"/>
        <v>1045</v>
      </c>
      <c r="P25" s="1870">
        <f t="shared" si="4"/>
        <v>1727.5</v>
      </c>
      <c r="Q25" s="1871">
        <f t="shared" si="5"/>
        <v>5486.5</v>
      </c>
      <c r="R25" s="1872">
        <f t="shared" si="6"/>
        <v>498.77272727272725</v>
      </c>
      <c r="S25" s="2036"/>
      <c r="T25" s="2001">
        <v>2714</v>
      </c>
      <c r="U25" s="1851">
        <v>3759</v>
      </c>
      <c r="V25" s="1865">
        <v>5486.5</v>
      </c>
    </row>
    <row r="26" spans="1:24">
      <c r="A26" s="2051" t="s">
        <v>68</v>
      </c>
      <c r="B26" s="2046">
        <v>502</v>
      </c>
      <c r="C26" s="1993">
        <v>3410</v>
      </c>
      <c r="D26" s="1993">
        <v>3650</v>
      </c>
      <c r="E26" s="1993">
        <v>3802</v>
      </c>
      <c r="F26" s="1993">
        <v>3536</v>
      </c>
      <c r="G26" s="1876">
        <v>4465</v>
      </c>
      <c r="H26" s="1876">
        <v>3956</v>
      </c>
      <c r="I26" s="1876">
        <v>3421</v>
      </c>
      <c r="J26" s="1876">
        <v>3914</v>
      </c>
      <c r="K26" s="2073">
        <v>4300</v>
      </c>
      <c r="L26" s="2074">
        <v>4300</v>
      </c>
      <c r="M26" s="1877">
        <v>1484</v>
      </c>
      <c r="N26" s="1931">
        <f t="shared" si="3"/>
        <v>711</v>
      </c>
      <c r="O26" s="1827">
        <f t="shared" si="4"/>
        <v>645</v>
      </c>
      <c r="P26" s="1881">
        <f t="shared" si="4"/>
        <v>790</v>
      </c>
      <c r="Q26" s="1905">
        <f t="shared" si="5"/>
        <v>3630</v>
      </c>
      <c r="R26" s="1906">
        <f t="shared" si="6"/>
        <v>84.418604651162781</v>
      </c>
      <c r="S26" s="2036"/>
      <c r="T26" s="1852">
        <v>2195</v>
      </c>
      <c r="U26" s="1852">
        <v>2840</v>
      </c>
      <c r="V26" s="1876">
        <v>3630</v>
      </c>
    </row>
    <row r="27" spans="1:24">
      <c r="A27" s="2051" t="s">
        <v>70</v>
      </c>
      <c r="B27" s="2046">
        <v>504</v>
      </c>
      <c r="C27" s="1993">
        <v>320</v>
      </c>
      <c r="D27" s="1993">
        <v>253.75</v>
      </c>
      <c r="E27" s="1993">
        <v>184</v>
      </c>
      <c r="F27" s="1993">
        <v>155</v>
      </c>
      <c r="G27" s="1876">
        <v>189</v>
      </c>
      <c r="H27" s="1876">
        <v>153</v>
      </c>
      <c r="I27" s="1876">
        <v>112</v>
      </c>
      <c r="J27" s="1876">
        <v>121</v>
      </c>
      <c r="K27" s="2073"/>
      <c r="L27" s="2074"/>
      <c r="M27" s="1877">
        <v>23</v>
      </c>
      <c r="N27" s="1931">
        <f t="shared" si="3"/>
        <v>18</v>
      </c>
      <c r="O27" s="1827">
        <f t="shared" si="4"/>
        <v>19</v>
      </c>
      <c r="P27" s="1881">
        <f t="shared" si="4"/>
        <v>28.700000000000003</v>
      </c>
      <c r="Q27" s="1905">
        <f t="shared" si="5"/>
        <v>88.7</v>
      </c>
      <c r="R27" s="1906" t="e">
        <f t="shared" si="6"/>
        <v>#DIV/0!</v>
      </c>
      <c r="S27" s="2036"/>
      <c r="T27" s="1852">
        <v>41</v>
      </c>
      <c r="U27" s="1852">
        <v>60</v>
      </c>
      <c r="V27" s="1876">
        <v>88.7</v>
      </c>
    </row>
    <row r="28" spans="1:24">
      <c r="A28" s="2051" t="s">
        <v>72</v>
      </c>
      <c r="B28" s="2046">
        <v>511</v>
      </c>
      <c r="C28" s="1993">
        <v>698</v>
      </c>
      <c r="D28" s="1993">
        <v>1404</v>
      </c>
      <c r="E28" s="1993">
        <v>568</v>
      </c>
      <c r="F28" s="1993">
        <v>1119</v>
      </c>
      <c r="G28" s="1876">
        <v>1050</v>
      </c>
      <c r="H28" s="1876">
        <v>857</v>
      </c>
      <c r="I28" s="1876">
        <v>1187</v>
      </c>
      <c r="J28" s="1876">
        <v>654</v>
      </c>
      <c r="K28" s="2073">
        <v>1100</v>
      </c>
      <c r="L28" s="2074">
        <v>1100</v>
      </c>
      <c r="M28" s="1877">
        <v>110</v>
      </c>
      <c r="N28" s="1931">
        <f t="shared" si="3"/>
        <v>236</v>
      </c>
      <c r="O28" s="1827">
        <f t="shared" si="4"/>
        <v>503</v>
      </c>
      <c r="P28" s="1881">
        <f t="shared" si="4"/>
        <v>250.90000000000009</v>
      </c>
      <c r="Q28" s="1905">
        <f t="shared" si="5"/>
        <v>1099.9000000000001</v>
      </c>
      <c r="R28" s="1906">
        <f t="shared" si="6"/>
        <v>99.990909090909099</v>
      </c>
      <c r="S28" s="2036"/>
      <c r="T28" s="1852">
        <v>346</v>
      </c>
      <c r="U28" s="1852">
        <v>849</v>
      </c>
      <c r="V28" s="1876">
        <v>1099.9000000000001</v>
      </c>
    </row>
    <row r="29" spans="1:24">
      <c r="A29" s="2051" t="s">
        <v>74</v>
      </c>
      <c r="B29" s="2046">
        <v>518</v>
      </c>
      <c r="C29" s="1993">
        <v>2744</v>
      </c>
      <c r="D29" s="1993">
        <v>2465</v>
      </c>
      <c r="E29" s="1993">
        <v>3548</v>
      </c>
      <c r="F29" s="1993">
        <v>3195</v>
      </c>
      <c r="G29" s="1876">
        <v>1832</v>
      </c>
      <c r="H29" s="1876">
        <v>1877</v>
      </c>
      <c r="I29" s="1876">
        <v>1989</v>
      </c>
      <c r="J29" s="1876">
        <v>2002</v>
      </c>
      <c r="K29" s="2073">
        <v>2300</v>
      </c>
      <c r="L29" s="2074">
        <v>1947</v>
      </c>
      <c r="M29" s="1877">
        <v>350</v>
      </c>
      <c r="N29" s="1931">
        <f t="shared" si="3"/>
        <v>461</v>
      </c>
      <c r="O29" s="1827">
        <f t="shared" si="4"/>
        <v>626</v>
      </c>
      <c r="P29" s="1881">
        <f t="shared" si="4"/>
        <v>955.80000000000018</v>
      </c>
      <c r="Q29" s="1905">
        <f t="shared" si="5"/>
        <v>2392.8000000000002</v>
      </c>
      <c r="R29" s="1906">
        <f t="shared" si="6"/>
        <v>122.89676425269647</v>
      </c>
      <c r="S29" s="2036"/>
      <c r="T29" s="1852">
        <v>811</v>
      </c>
      <c r="U29" s="1852">
        <v>1437</v>
      </c>
      <c r="V29" s="1876">
        <v>2392.8000000000002</v>
      </c>
    </row>
    <row r="30" spans="1:24">
      <c r="A30" s="2051" t="s">
        <v>76</v>
      </c>
      <c r="B30" s="2046">
        <v>521</v>
      </c>
      <c r="C30" s="1993">
        <v>17448</v>
      </c>
      <c r="D30" s="1993">
        <v>17077</v>
      </c>
      <c r="E30" s="1993">
        <v>16713</v>
      </c>
      <c r="F30" s="1993">
        <v>16245</v>
      </c>
      <c r="G30" s="1876">
        <v>16486</v>
      </c>
      <c r="H30" s="1876">
        <v>16926</v>
      </c>
      <c r="I30" s="1876">
        <v>17022</v>
      </c>
      <c r="J30" s="1876">
        <v>16937</v>
      </c>
      <c r="K30" s="2073">
        <v>16058</v>
      </c>
      <c r="L30" s="2074">
        <f>16931+248</f>
        <v>17179</v>
      </c>
      <c r="M30" s="1877">
        <v>4057</v>
      </c>
      <c r="N30" s="1931">
        <f t="shared" si="3"/>
        <v>4213</v>
      </c>
      <c r="O30" s="1827">
        <f t="shared" si="4"/>
        <v>4526</v>
      </c>
      <c r="P30" s="1881">
        <f t="shared" si="4"/>
        <v>5287</v>
      </c>
      <c r="Q30" s="1905">
        <f t="shared" si="5"/>
        <v>18083</v>
      </c>
      <c r="R30" s="1906">
        <f t="shared" si="6"/>
        <v>105.2622387799057</v>
      </c>
      <c r="S30" s="2036"/>
      <c r="T30" s="1852">
        <v>8270</v>
      </c>
      <c r="U30" s="1852">
        <v>12796</v>
      </c>
      <c r="V30" s="1876">
        <v>18083</v>
      </c>
    </row>
    <row r="31" spans="1:24">
      <c r="A31" s="2051" t="s">
        <v>78</v>
      </c>
      <c r="B31" s="2046" t="s">
        <v>80</v>
      </c>
      <c r="C31" s="1993">
        <v>6393</v>
      </c>
      <c r="D31" s="1993">
        <v>6173</v>
      </c>
      <c r="E31" s="1993">
        <v>5777</v>
      </c>
      <c r="F31" s="1993">
        <v>5864</v>
      </c>
      <c r="G31" s="1876">
        <v>5751</v>
      </c>
      <c r="H31" s="1876">
        <v>5680</v>
      </c>
      <c r="I31" s="1876">
        <v>5859</v>
      </c>
      <c r="J31" s="1876">
        <v>5896</v>
      </c>
      <c r="K31" s="2073">
        <v>5620</v>
      </c>
      <c r="L31" s="2074">
        <v>5927</v>
      </c>
      <c r="M31" s="1877">
        <v>1399</v>
      </c>
      <c r="N31" s="1931">
        <f t="shared" si="3"/>
        <v>1451</v>
      </c>
      <c r="O31" s="1827">
        <f t="shared" si="4"/>
        <v>1587</v>
      </c>
      <c r="P31" s="1881">
        <f t="shared" si="4"/>
        <v>1826</v>
      </c>
      <c r="Q31" s="1905">
        <f t="shared" si="5"/>
        <v>6263</v>
      </c>
      <c r="R31" s="1906">
        <f t="shared" si="6"/>
        <v>105.66897249873462</v>
      </c>
      <c r="S31" s="2036"/>
      <c r="T31" s="1993">
        <v>2850</v>
      </c>
      <c r="U31" s="1852">
        <v>4437</v>
      </c>
      <c r="V31" s="1876">
        <v>6263</v>
      </c>
    </row>
    <row r="32" spans="1:24">
      <c r="A32" s="2051" t="s">
        <v>81</v>
      </c>
      <c r="B32" s="2046">
        <v>557</v>
      </c>
      <c r="C32" s="1993">
        <v>0</v>
      </c>
      <c r="D32" s="1993">
        <v>0</v>
      </c>
      <c r="E32" s="1993">
        <v>7</v>
      </c>
      <c r="F32" s="1993">
        <v>0</v>
      </c>
      <c r="G32" s="1876">
        <v>0</v>
      </c>
      <c r="H32" s="1876">
        <v>0</v>
      </c>
      <c r="I32" s="1876"/>
      <c r="J32" s="1876">
        <v>0</v>
      </c>
      <c r="K32" s="2073"/>
      <c r="L32" s="2074"/>
      <c r="M32" s="1877"/>
      <c r="N32" s="1931">
        <f t="shared" si="3"/>
        <v>0</v>
      </c>
      <c r="O32" s="1827">
        <f t="shared" si="4"/>
        <v>0</v>
      </c>
      <c r="P32" s="1881">
        <f t="shared" si="4"/>
        <v>0</v>
      </c>
      <c r="Q32" s="1905">
        <f t="shared" si="5"/>
        <v>0</v>
      </c>
      <c r="R32" s="1906" t="e">
        <f t="shared" si="6"/>
        <v>#DIV/0!</v>
      </c>
      <c r="S32" s="2036"/>
      <c r="T32" s="1852"/>
      <c r="U32" s="1852"/>
      <c r="V32" s="1876"/>
    </row>
    <row r="33" spans="1:22">
      <c r="A33" s="2051" t="s">
        <v>83</v>
      </c>
      <c r="B33" s="2046">
        <v>551</v>
      </c>
      <c r="C33" s="1993">
        <v>367</v>
      </c>
      <c r="D33" s="1993">
        <v>377</v>
      </c>
      <c r="E33" s="1993">
        <v>441</v>
      </c>
      <c r="F33" s="1993">
        <v>313</v>
      </c>
      <c r="G33" s="1876">
        <v>215</v>
      </c>
      <c r="H33" s="1876">
        <v>147</v>
      </c>
      <c r="I33" s="1876">
        <v>132</v>
      </c>
      <c r="J33" s="1876">
        <v>110</v>
      </c>
      <c r="K33" s="2073"/>
      <c r="L33" s="2074"/>
      <c r="M33" s="1877">
        <v>34</v>
      </c>
      <c r="N33" s="1931">
        <f t="shared" si="3"/>
        <v>35</v>
      </c>
      <c r="O33" s="1827">
        <f t="shared" si="4"/>
        <v>35</v>
      </c>
      <c r="P33" s="1881">
        <f t="shared" si="4"/>
        <v>37</v>
      </c>
      <c r="Q33" s="1905">
        <f t="shared" si="5"/>
        <v>141</v>
      </c>
      <c r="R33" s="1906" t="e">
        <f t="shared" si="6"/>
        <v>#DIV/0!</v>
      </c>
      <c r="S33" s="1035"/>
      <c r="T33" s="1993">
        <v>69</v>
      </c>
      <c r="U33" s="1852">
        <v>104</v>
      </c>
      <c r="V33" s="1876">
        <v>141</v>
      </c>
    </row>
    <row r="34" spans="1:22" ht="15.75" thickBot="1">
      <c r="A34" s="2030" t="s">
        <v>85</v>
      </c>
      <c r="B34" s="2078" t="s">
        <v>86</v>
      </c>
      <c r="C34" s="2056">
        <v>655</v>
      </c>
      <c r="D34" s="2056">
        <v>138</v>
      </c>
      <c r="E34" s="2056">
        <v>309</v>
      </c>
      <c r="F34" s="1996">
        <v>154</v>
      </c>
      <c r="G34" s="1910">
        <v>438</v>
      </c>
      <c r="H34" s="1910">
        <v>900</v>
      </c>
      <c r="I34" s="1910">
        <v>1805</v>
      </c>
      <c r="J34" s="1910">
        <v>1143</v>
      </c>
      <c r="K34" s="2079">
        <v>518</v>
      </c>
      <c r="L34" s="2080">
        <f>528+439</f>
        <v>967</v>
      </c>
      <c r="M34" s="1995">
        <v>344</v>
      </c>
      <c r="N34" s="1987">
        <f t="shared" si="3"/>
        <v>301</v>
      </c>
      <c r="O34" s="1836">
        <f t="shared" si="4"/>
        <v>130</v>
      </c>
      <c r="P34" s="1892">
        <f t="shared" si="4"/>
        <v>225</v>
      </c>
      <c r="Q34" s="1893">
        <f t="shared" si="5"/>
        <v>1000</v>
      </c>
      <c r="R34" s="1894">
        <f t="shared" si="6"/>
        <v>103.41261633919339</v>
      </c>
      <c r="S34" s="1035"/>
      <c r="T34" s="1996">
        <v>645</v>
      </c>
      <c r="U34" s="1861">
        <v>775</v>
      </c>
      <c r="V34" s="1910">
        <v>1000</v>
      </c>
    </row>
    <row r="35" spans="1:22" ht="15.75" thickBot="1">
      <c r="A35" s="2060" t="s">
        <v>87</v>
      </c>
      <c r="B35" s="1783"/>
      <c r="C35" s="1967">
        <f t="shared" ref="C35:P35" si="7">SUM(C25:C34)</f>
        <v>37381</v>
      </c>
      <c r="D35" s="1967">
        <f t="shared" si="7"/>
        <v>37982.75</v>
      </c>
      <c r="E35" s="1967">
        <f t="shared" si="7"/>
        <v>37443</v>
      </c>
      <c r="F35" s="1967">
        <f t="shared" si="7"/>
        <v>35876</v>
      </c>
      <c r="G35" s="1747">
        <f>SUM(G25:G34)</f>
        <v>35723</v>
      </c>
      <c r="H35" s="1747">
        <f>SUM(H25:H34)</f>
        <v>35008</v>
      </c>
      <c r="I35" s="1747">
        <v>36670</v>
      </c>
      <c r="J35" s="1747">
        <v>36065</v>
      </c>
      <c r="K35" s="2081">
        <f t="shared" si="7"/>
        <v>30996</v>
      </c>
      <c r="L35" s="2082">
        <f t="shared" si="7"/>
        <v>32520</v>
      </c>
      <c r="M35" s="2083">
        <f t="shared" si="7"/>
        <v>8938</v>
      </c>
      <c r="N35" s="2084">
        <f t="shared" si="7"/>
        <v>9003</v>
      </c>
      <c r="O35" s="2084">
        <f t="shared" si="7"/>
        <v>9116</v>
      </c>
      <c r="P35" s="2083">
        <f t="shared" si="7"/>
        <v>11127.9</v>
      </c>
      <c r="Q35" s="1924">
        <f t="shared" si="5"/>
        <v>38184.9</v>
      </c>
      <c r="R35" s="1925">
        <f t="shared" si="6"/>
        <v>117.41974169741698</v>
      </c>
      <c r="S35" s="1035"/>
      <c r="T35" s="1747">
        <f>SUM(T25:T34)</f>
        <v>17941</v>
      </c>
      <c r="U35" s="1747">
        <f>SUM(U25:U34)</f>
        <v>27057</v>
      </c>
      <c r="V35" s="1747">
        <f>SUM(V25:V34)</f>
        <v>38184.9</v>
      </c>
    </row>
    <row r="36" spans="1:22">
      <c r="A36" s="2045" t="s">
        <v>89</v>
      </c>
      <c r="B36" s="2070">
        <v>601</v>
      </c>
      <c r="C36" s="2001">
        <v>2877</v>
      </c>
      <c r="D36" s="2001">
        <v>3123</v>
      </c>
      <c r="E36" s="2001">
        <v>3105</v>
      </c>
      <c r="F36" s="2001">
        <v>2093</v>
      </c>
      <c r="G36" s="1865">
        <v>1973</v>
      </c>
      <c r="H36" s="1865">
        <v>1538</v>
      </c>
      <c r="I36" s="1865">
        <v>1688</v>
      </c>
      <c r="J36" s="1865">
        <v>1907</v>
      </c>
      <c r="K36" s="2071"/>
      <c r="L36" s="2072"/>
      <c r="M36" s="1978">
        <v>506</v>
      </c>
      <c r="N36" s="1931">
        <f t="shared" si="3"/>
        <v>560</v>
      </c>
      <c r="O36" s="1817">
        <f t="shared" si="4"/>
        <v>279</v>
      </c>
      <c r="P36" s="1870">
        <f t="shared" si="4"/>
        <v>641.70000000000005</v>
      </c>
      <c r="Q36" s="1871">
        <f t="shared" si="5"/>
        <v>1986.7</v>
      </c>
      <c r="R36" s="1872" t="e">
        <f t="shared" si="6"/>
        <v>#DIV/0!</v>
      </c>
      <c r="S36" s="1035"/>
      <c r="T36" s="1851">
        <v>1066</v>
      </c>
      <c r="U36" s="1851">
        <v>1345</v>
      </c>
      <c r="V36" s="1865">
        <v>1986.7</v>
      </c>
    </row>
    <row r="37" spans="1:22">
      <c r="A37" s="2051" t="s">
        <v>91</v>
      </c>
      <c r="B37" s="2046">
        <v>602</v>
      </c>
      <c r="C37" s="1993">
        <v>763</v>
      </c>
      <c r="D37" s="1993">
        <v>489</v>
      </c>
      <c r="E37" s="1993">
        <v>687</v>
      </c>
      <c r="F37" s="1993">
        <v>1081</v>
      </c>
      <c r="G37" s="1876">
        <v>1393</v>
      </c>
      <c r="H37" s="1876">
        <v>1905</v>
      </c>
      <c r="I37" s="1876">
        <v>2600</v>
      </c>
      <c r="J37" s="1876">
        <v>2697</v>
      </c>
      <c r="K37" s="2073"/>
      <c r="L37" s="2074"/>
      <c r="M37" s="1877">
        <v>551</v>
      </c>
      <c r="N37" s="1931">
        <f t="shared" si="3"/>
        <v>562</v>
      </c>
      <c r="O37" s="1827">
        <f t="shared" si="4"/>
        <v>249</v>
      </c>
      <c r="P37" s="1881">
        <f t="shared" si="4"/>
        <v>1342.8000000000002</v>
      </c>
      <c r="Q37" s="1905">
        <f t="shared" si="5"/>
        <v>2704.8</v>
      </c>
      <c r="R37" s="1906" t="e">
        <f t="shared" si="6"/>
        <v>#DIV/0!</v>
      </c>
      <c r="S37" s="1035"/>
      <c r="T37" s="1852">
        <v>1113</v>
      </c>
      <c r="U37" s="1852">
        <v>1362</v>
      </c>
      <c r="V37" s="1876">
        <v>2704.8</v>
      </c>
    </row>
    <row r="38" spans="1:22">
      <c r="A38" s="2051" t="s">
        <v>93</v>
      </c>
      <c r="B38" s="2046">
        <v>604</v>
      </c>
      <c r="C38" s="1993">
        <v>405.61</v>
      </c>
      <c r="D38" s="1993">
        <v>342.28</v>
      </c>
      <c r="E38" s="1993">
        <v>251</v>
      </c>
      <c r="F38" s="1993">
        <v>205</v>
      </c>
      <c r="G38" s="1876">
        <v>255</v>
      </c>
      <c r="H38" s="1876">
        <v>200</v>
      </c>
      <c r="I38" s="1876">
        <v>181</v>
      </c>
      <c r="J38" s="1876">
        <v>178</v>
      </c>
      <c r="K38" s="2073"/>
      <c r="L38" s="2074"/>
      <c r="M38" s="1877">
        <v>21</v>
      </c>
      <c r="N38" s="1931">
        <f t="shared" si="3"/>
        <v>52</v>
      </c>
      <c r="O38" s="1827">
        <f t="shared" si="4"/>
        <v>12</v>
      </c>
      <c r="P38" s="1881">
        <f t="shared" si="4"/>
        <v>29</v>
      </c>
      <c r="Q38" s="1905">
        <f t="shared" si="5"/>
        <v>114</v>
      </c>
      <c r="R38" s="1906" t="e">
        <f t="shared" si="6"/>
        <v>#DIV/0!</v>
      </c>
      <c r="S38" s="1035"/>
      <c r="T38" s="1852">
        <v>73</v>
      </c>
      <c r="U38" s="1852">
        <v>85</v>
      </c>
      <c r="V38" s="1876">
        <v>114</v>
      </c>
    </row>
    <row r="39" spans="1:22">
      <c r="A39" s="2051" t="s">
        <v>95</v>
      </c>
      <c r="B39" s="2046" t="s">
        <v>97</v>
      </c>
      <c r="C39" s="1993">
        <v>33807</v>
      </c>
      <c r="D39" s="1993">
        <v>33241</v>
      </c>
      <c r="E39" s="1993">
        <v>33404</v>
      </c>
      <c r="F39" s="1993">
        <v>32231</v>
      </c>
      <c r="G39" s="1876">
        <v>31385</v>
      </c>
      <c r="H39" s="1876">
        <v>30771</v>
      </c>
      <c r="I39" s="1876">
        <v>31231</v>
      </c>
      <c r="J39" s="1876">
        <v>31152</v>
      </c>
      <c r="K39" s="2073">
        <v>30996</v>
      </c>
      <c r="L39" s="2074">
        <v>32520</v>
      </c>
      <c r="M39" s="1877">
        <v>7866</v>
      </c>
      <c r="N39" s="1931">
        <f t="shared" si="3"/>
        <v>7849</v>
      </c>
      <c r="O39" s="1827">
        <f t="shared" si="4"/>
        <v>8613</v>
      </c>
      <c r="P39" s="1881">
        <f t="shared" si="4"/>
        <v>8912.5</v>
      </c>
      <c r="Q39" s="1905">
        <f t="shared" si="5"/>
        <v>33240.5</v>
      </c>
      <c r="R39" s="1906">
        <f t="shared" si="6"/>
        <v>102.21555965559656</v>
      </c>
      <c r="S39" s="1035"/>
      <c r="T39" s="1852">
        <v>15715</v>
      </c>
      <c r="U39" s="1852">
        <v>24328</v>
      </c>
      <c r="V39" s="1876">
        <v>33240.5</v>
      </c>
    </row>
    <row r="40" spans="1:22" ht="15.75" thickBot="1">
      <c r="A40" s="2030" t="s">
        <v>98</v>
      </c>
      <c r="B40" s="2078" t="s">
        <v>99</v>
      </c>
      <c r="C40" s="2056">
        <v>171</v>
      </c>
      <c r="D40" s="2056">
        <v>876</v>
      </c>
      <c r="E40" s="2056">
        <v>313</v>
      </c>
      <c r="F40" s="1996">
        <v>410</v>
      </c>
      <c r="G40" s="1910">
        <v>794</v>
      </c>
      <c r="H40" s="1910">
        <v>692</v>
      </c>
      <c r="I40" s="1910">
        <v>973</v>
      </c>
      <c r="J40" s="1910">
        <v>293</v>
      </c>
      <c r="K40" s="2079"/>
      <c r="L40" s="2080"/>
      <c r="M40" s="1995">
        <v>24</v>
      </c>
      <c r="N40" s="1931">
        <f t="shared" si="3"/>
        <v>67</v>
      </c>
      <c r="O40" s="1836">
        <f t="shared" si="4"/>
        <v>108</v>
      </c>
      <c r="P40" s="1892">
        <f t="shared" si="4"/>
        <v>127</v>
      </c>
      <c r="Q40" s="1893">
        <f t="shared" si="5"/>
        <v>326</v>
      </c>
      <c r="R40" s="1894" t="e">
        <f t="shared" si="6"/>
        <v>#DIV/0!</v>
      </c>
      <c r="S40" s="1035"/>
      <c r="T40" s="1996">
        <v>91</v>
      </c>
      <c r="U40" s="1861">
        <v>199</v>
      </c>
      <c r="V40" s="1910">
        <v>326</v>
      </c>
    </row>
    <row r="41" spans="1:22" ht="15.75" thickBot="1">
      <c r="A41" s="2060" t="s">
        <v>100</v>
      </c>
      <c r="B41" s="1783" t="s">
        <v>33</v>
      </c>
      <c r="C41" s="1967">
        <f t="shared" ref="C41:P41" si="8">SUM(C36:C40)</f>
        <v>38023.61</v>
      </c>
      <c r="D41" s="1967">
        <f t="shared" si="8"/>
        <v>38071.279999999999</v>
      </c>
      <c r="E41" s="1967">
        <f t="shared" si="8"/>
        <v>37760</v>
      </c>
      <c r="F41" s="1967">
        <f t="shared" si="8"/>
        <v>36020</v>
      </c>
      <c r="G41" s="1747">
        <f>SUM(G36:G40)</f>
        <v>35800</v>
      </c>
      <c r="H41" s="1747">
        <f>SUM(H36:H40)</f>
        <v>35106</v>
      </c>
      <c r="I41" s="1747">
        <v>36674</v>
      </c>
      <c r="J41" s="1747">
        <v>36227</v>
      </c>
      <c r="K41" s="2081">
        <f t="shared" si="8"/>
        <v>30996</v>
      </c>
      <c r="L41" s="2085">
        <f t="shared" si="8"/>
        <v>32520</v>
      </c>
      <c r="M41" s="1747">
        <f t="shared" si="8"/>
        <v>8968</v>
      </c>
      <c r="N41" s="1747">
        <f t="shared" si="8"/>
        <v>9090</v>
      </c>
      <c r="O41" s="1747">
        <f t="shared" si="8"/>
        <v>9261</v>
      </c>
      <c r="P41" s="2086">
        <f t="shared" si="8"/>
        <v>11053</v>
      </c>
      <c r="Q41" s="1747">
        <f t="shared" si="5"/>
        <v>38372</v>
      </c>
      <c r="R41" s="1925">
        <f t="shared" si="6"/>
        <v>117.99507995079949</v>
      </c>
      <c r="S41" s="1035"/>
      <c r="T41" s="1747">
        <f>SUM(T36:T40)</f>
        <v>18058</v>
      </c>
      <c r="U41" s="1747">
        <f>SUM(U36:U40)</f>
        <v>27319</v>
      </c>
      <c r="V41" s="1747">
        <f>SUM(V36:V40)</f>
        <v>38372</v>
      </c>
    </row>
    <row r="42" spans="1:22" ht="6.75" customHeight="1" thickBot="1">
      <c r="A42" s="2030"/>
      <c r="B42" s="1948"/>
      <c r="C42" s="2056"/>
      <c r="D42" s="2056"/>
      <c r="E42" s="2056"/>
      <c r="F42" s="2087"/>
      <c r="G42" s="1924"/>
      <c r="H42" s="1924"/>
      <c r="I42" s="1924"/>
      <c r="J42" s="1924"/>
      <c r="K42" s="2088"/>
      <c r="L42" s="2089"/>
      <c r="M42" s="1834"/>
      <c r="N42" s="2005"/>
      <c r="O42" s="1932"/>
      <c r="P42" s="1192"/>
      <c r="Q42" s="1933"/>
      <c r="R42" s="1872"/>
      <c r="S42" s="1035"/>
      <c r="T42" s="1970"/>
      <c r="U42" s="1970"/>
      <c r="V42" s="1970"/>
    </row>
    <row r="43" spans="1:22" ht="15.75" thickBot="1">
      <c r="A43" s="2090" t="s">
        <v>102</v>
      </c>
      <c r="B43" s="1783" t="s">
        <v>33</v>
      </c>
      <c r="C43" s="1967">
        <f t="shared" ref="C43:P43" si="9">C41-C39</f>
        <v>4216.6100000000006</v>
      </c>
      <c r="D43" s="1967">
        <f t="shared" si="9"/>
        <v>4830.2799999999988</v>
      </c>
      <c r="E43" s="1967">
        <f t="shared" si="9"/>
        <v>4356</v>
      </c>
      <c r="F43" s="1967">
        <f>F41-F39</f>
        <v>3789</v>
      </c>
      <c r="G43" s="1747">
        <f>G41-G39</f>
        <v>4415</v>
      </c>
      <c r="H43" s="1747">
        <f>H41-H39</f>
        <v>4335</v>
      </c>
      <c r="I43" s="1747">
        <v>5443</v>
      </c>
      <c r="J43" s="1747">
        <v>5075</v>
      </c>
      <c r="K43" s="1093">
        <f>K41-K39</f>
        <v>0</v>
      </c>
      <c r="L43" s="2061">
        <f t="shared" si="9"/>
        <v>0</v>
      </c>
      <c r="M43" s="1747">
        <f t="shared" si="9"/>
        <v>1102</v>
      </c>
      <c r="N43" s="1747">
        <f t="shared" si="9"/>
        <v>1241</v>
      </c>
      <c r="O43" s="1747">
        <f t="shared" si="9"/>
        <v>648</v>
      </c>
      <c r="P43" s="1747">
        <f t="shared" si="9"/>
        <v>2140.5</v>
      </c>
      <c r="Q43" s="1933">
        <f t="shared" si="5"/>
        <v>5131.5</v>
      </c>
      <c r="R43" s="1872" t="e">
        <f t="shared" si="6"/>
        <v>#DIV/0!</v>
      </c>
      <c r="S43" s="1035"/>
      <c r="T43" s="1747">
        <f>T41-T39</f>
        <v>2343</v>
      </c>
      <c r="U43" s="1747">
        <f>U41-U39</f>
        <v>2991</v>
      </c>
      <c r="V43" s="1747">
        <f>V41-V39</f>
        <v>5131.5</v>
      </c>
    </row>
    <row r="44" spans="1:22" ht="15.75" thickBot="1">
      <c r="A44" s="2060" t="s">
        <v>103</v>
      </c>
      <c r="B44" s="1783" t="s">
        <v>33</v>
      </c>
      <c r="C44" s="1967">
        <f t="shared" ref="C44:P44" si="10">C41-C35</f>
        <v>642.61000000000058</v>
      </c>
      <c r="D44" s="1967">
        <f t="shared" si="10"/>
        <v>88.529999999998836</v>
      </c>
      <c r="E44" s="1967">
        <f t="shared" si="10"/>
        <v>317</v>
      </c>
      <c r="F44" s="1967">
        <f>F41-F35</f>
        <v>144</v>
      </c>
      <c r="G44" s="1747">
        <f>G41-G35</f>
        <v>77</v>
      </c>
      <c r="H44" s="1747">
        <f>H41-H35</f>
        <v>98</v>
      </c>
      <c r="I44" s="1747">
        <v>4</v>
      </c>
      <c r="J44" s="1747">
        <v>162</v>
      </c>
      <c r="K44" s="1093">
        <f>K41-K35</f>
        <v>0</v>
      </c>
      <c r="L44" s="2061">
        <f t="shared" si="10"/>
        <v>0</v>
      </c>
      <c r="M44" s="1747">
        <f t="shared" si="10"/>
        <v>30</v>
      </c>
      <c r="N44" s="1747">
        <f t="shared" si="10"/>
        <v>87</v>
      </c>
      <c r="O44" s="1747">
        <f t="shared" si="10"/>
        <v>145</v>
      </c>
      <c r="P44" s="1747">
        <f t="shared" si="10"/>
        <v>-74.899999999999636</v>
      </c>
      <c r="Q44" s="1933">
        <f t="shared" si="5"/>
        <v>187.10000000000036</v>
      </c>
      <c r="R44" s="1872" t="e">
        <f t="shared" si="6"/>
        <v>#DIV/0!</v>
      </c>
      <c r="S44" s="1035"/>
      <c r="T44" s="1747">
        <f>T41-T35</f>
        <v>117</v>
      </c>
      <c r="U44" s="1747">
        <f>U41-U35</f>
        <v>262</v>
      </c>
      <c r="V44" s="1747">
        <f>V41-V35</f>
        <v>187.09999999999854</v>
      </c>
    </row>
    <row r="45" spans="1:22" ht="15.75" thickBot="1">
      <c r="A45" s="2091" t="s">
        <v>105</v>
      </c>
      <c r="B45" s="1949" t="s">
        <v>33</v>
      </c>
      <c r="C45" s="1967">
        <f t="shared" ref="C45:P45" si="11">C44-C39</f>
        <v>-33164.39</v>
      </c>
      <c r="D45" s="1967">
        <f t="shared" si="11"/>
        <v>-33152.47</v>
      </c>
      <c r="E45" s="1967">
        <f t="shared" si="11"/>
        <v>-33087</v>
      </c>
      <c r="F45" s="1967">
        <f t="shared" si="11"/>
        <v>-32087</v>
      </c>
      <c r="G45" s="1747">
        <f>G44-G39</f>
        <v>-31308</v>
      </c>
      <c r="H45" s="1747">
        <f>H44-H39</f>
        <v>-30673</v>
      </c>
      <c r="I45" s="1747">
        <v>31227</v>
      </c>
      <c r="J45" s="1747">
        <v>-30990</v>
      </c>
      <c r="K45" s="1093">
        <f t="shared" si="11"/>
        <v>-30996</v>
      </c>
      <c r="L45" s="2061">
        <f t="shared" si="11"/>
        <v>-32520</v>
      </c>
      <c r="M45" s="1747">
        <f t="shared" si="11"/>
        <v>-7836</v>
      </c>
      <c r="N45" s="1747">
        <f t="shared" si="11"/>
        <v>-7762</v>
      </c>
      <c r="O45" s="1747">
        <f t="shared" si="11"/>
        <v>-8468</v>
      </c>
      <c r="P45" s="1747">
        <f t="shared" si="11"/>
        <v>-8987.4</v>
      </c>
      <c r="Q45" s="2092">
        <f t="shared" si="5"/>
        <v>-33053.4</v>
      </c>
      <c r="R45" s="1925">
        <f t="shared" si="6"/>
        <v>101.64022140221402</v>
      </c>
      <c r="S45" s="1035"/>
      <c r="T45" s="1747">
        <f>T44-T39</f>
        <v>-15598</v>
      </c>
      <c r="U45" s="1747">
        <f>U44-U39</f>
        <v>-24066</v>
      </c>
      <c r="V45" s="1747">
        <f>V44-V39</f>
        <v>-33053.4</v>
      </c>
    </row>
    <row r="46" spans="1:22">
      <c r="A46" s="1204"/>
    </row>
    <row r="47" spans="1:22">
      <c r="A47" s="1874"/>
      <c r="B47" s="1940"/>
    </row>
    <row r="48" spans="1:22">
      <c r="A48" s="1204"/>
    </row>
    <row r="49" spans="1:32">
      <c r="A49" s="1205" t="s">
        <v>224</v>
      </c>
      <c r="C49"/>
      <c r="D49"/>
      <c r="E49"/>
      <c r="F49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>
      <c r="A50" s="1206" t="s">
        <v>225</v>
      </c>
      <c r="C50"/>
      <c r="D50"/>
      <c r="E50"/>
      <c r="F50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>
      <c r="A51" s="2096" t="s">
        <v>226</v>
      </c>
      <c r="C51"/>
      <c r="D51"/>
      <c r="E51"/>
      <c r="F51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>
      <c r="A52" s="1943"/>
      <c r="C52"/>
      <c r="D52"/>
      <c r="E52"/>
      <c r="F5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>
      <c r="A53" s="1204" t="s">
        <v>248</v>
      </c>
      <c r="C53"/>
      <c r="D53"/>
      <c r="E53"/>
      <c r="F53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>
      <c r="A54" s="1204"/>
      <c r="C54"/>
      <c r="D54"/>
      <c r="E54"/>
      <c r="F54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>
      <c r="A55" s="1204" t="s">
        <v>256</v>
      </c>
      <c r="C55"/>
      <c r="D55"/>
      <c r="E55"/>
      <c r="F55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>
      <c r="A56" s="1204"/>
    </row>
    <row r="57" spans="1:32">
      <c r="A57" s="1204"/>
    </row>
    <row r="58" spans="1:32">
      <c r="A58" s="1204"/>
    </row>
    <row r="59" spans="1:32">
      <c r="A59" s="1204"/>
    </row>
  </sheetData>
  <mergeCells count="12">
    <mergeCell ref="M7:P7"/>
    <mergeCell ref="T7:V7"/>
    <mergeCell ref="E7:E8"/>
    <mergeCell ref="A1:V1"/>
    <mergeCell ref="A7:A8"/>
    <mergeCell ref="B7:B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57"/>
  <sheetViews>
    <sheetView workbookViewId="0">
      <selection activeCell="O23" sqref="O23"/>
    </sheetView>
  </sheetViews>
  <sheetFormatPr defaultRowHeight="15"/>
  <cols>
    <col min="1" max="1" width="37.7109375" customWidth="1"/>
    <col min="2" max="2" width="13.5703125" hidden="1" customWidth="1"/>
    <col min="3" max="3" width="6.42578125" style="467" customWidth="1"/>
    <col min="4" max="4" width="11.7109375" hidden="1" customWidth="1"/>
    <col min="5" max="7" width="11.5703125" hidden="1" customWidth="1"/>
    <col min="8" max="11" width="11.5703125" style="262" hidden="1" customWidth="1"/>
    <col min="12" max="12" width="11.5703125" style="262" customWidth="1"/>
    <col min="13" max="13" width="11.42578125" style="262" customWidth="1"/>
    <col min="14" max="14" width="9.85546875" style="262" customWidth="1"/>
    <col min="15" max="15" width="9.140625" style="262" customWidth="1"/>
    <col min="16" max="16" width="9.28515625" style="262" customWidth="1"/>
    <col min="17" max="17" width="9.140625" style="262" customWidth="1"/>
    <col min="18" max="18" width="12" style="262" customWidth="1"/>
    <col min="19" max="19" width="10.85546875" style="244" customWidth="1"/>
    <col min="20" max="20" width="3.42578125" style="262" customWidth="1"/>
    <col min="21" max="21" width="12.5703125" style="262" customWidth="1"/>
    <col min="22" max="22" width="11.85546875" style="262" customWidth="1"/>
    <col min="23" max="23" width="12" style="262" customWidth="1"/>
  </cols>
  <sheetData>
    <row r="1" spans="1:23" ht="26.25">
      <c r="A1" s="1754" t="s">
        <v>186</v>
      </c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1755"/>
      <c r="Q1" s="1755"/>
      <c r="R1" s="1755"/>
      <c r="S1" s="1755"/>
      <c r="T1" s="1755"/>
      <c r="U1" s="1755"/>
      <c r="V1" s="1755"/>
      <c r="W1" s="1755"/>
    </row>
    <row r="2" spans="1:23" ht="18">
      <c r="A2" s="982" t="s">
        <v>108</v>
      </c>
      <c r="B2" s="983"/>
      <c r="C2" s="984"/>
      <c r="D2" s="985"/>
      <c r="E2" s="985"/>
      <c r="F2" s="985"/>
      <c r="G2" s="985"/>
      <c r="H2" s="986"/>
      <c r="I2" s="986"/>
      <c r="J2" s="986"/>
      <c r="K2" s="986"/>
      <c r="L2" s="986"/>
      <c r="M2" s="987"/>
      <c r="N2" s="987"/>
      <c r="O2" s="986"/>
      <c r="P2" s="986"/>
      <c r="Q2" s="986"/>
      <c r="R2" s="986"/>
      <c r="S2" s="988"/>
      <c r="T2" s="986"/>
      <c r="U2" s="986"/>
      <c r="V2" s="986"/>
      <c r="W2" s="986"/>
    </row>
    <row r="3" spans="1:23">
      <c r="A3" s="989"/>
      <c r="B3" s="985"/>
      <c r="C3" s="984"/>
      <c r="D3" s="985"/>
      <c r="E3" s="985"/>
      <c r="F3" s="985"/>
      <c r="G3" s="985"/>
      <c r="H3" s="986"/>
      <c r="I3" s="986"/>
      <c r="J3" s="986"/>
      <c r="K3" s="986"/>
      <c r="L3" s="986"/>
      <c r="M3" s="987"/>
      <c r="N3" s="987"/>
      <c r="O3" s="986"/>
      <c r="P3" s="986"/>
      <c r="Q3" s="986"/>
      <c r="R3" s="986"/>
      <c r="S3" s="988"/>
      <c r="T3" s="986"/>
      <c r="U3" s="986"/>
      <c r="V3" s="986"/>
      <c r="W3" s="986"/>
    </row>
    <row r="4" spans="1:23">
      <c r="A4" s="990"/>
      <c r="B4" s="991"/>
      <c r="C4" s="992"/>
      <c r="D4" s="991"/>
      <c r="E4" s="991"/>
      <c r="F4" s="985"/>
      <c r="G4" s="985"/>
      <c r="H4" s="986"/>
      <c r="I4" s="986"/>
      <c r="J4" s="986"/>
      <c r="K4" s="986"/>
      <c r="L4" s="986"/>
      <c r="M4" s="987"/>
      <c r="N4" s="987"/>
      <c r="O4" s="986"/>
      <c r="P4" s="986"/>
      <c r="Q4" s="986"/>
      <c r="R4" s="986"/>
      <c r="S4" s="988"/>
      <c r="T4" s="986"/>
      <c r="U4" s="986"/>
      <c r="V4" s="986"/>
      <c r="W4" s="986"/>
    </row>
    <row r="5" spans="1:23" ht="15.75">
      <c r="A5" s="2097" t="s">
        <v>236</v>
      </c>
      <c r="B5" s="994"/>
      <c r="C5" s="1757" t="s">
        <v>257</v>
      </c>
      <c r="D5" s="2098"/>
      <c r="E5" s="2098"/>
      <c r="F5" s="2098"/>
      <c r="G5" s="2098"/>
      <c r="H5" s="1723"/>
      <c r="I5" s="1723"/>
      <c r="J5" s="1723"/>
      <c r="K5" s="1723"/>
      <c r="L5" s="999"/>
      <c r="M5" s="2099"/>
      <c r="N5" s="2099"/>
      <c r="O5" s="986"/>
      <c r="P5" s="986"/>
      <c r="Q5" s="986"/>
      <c r="R5" s="986"/>
      <c r="S5" s="988"/>
      <c r="T5" s="986"/>
      <c r="U5" s="986"/>
      <c r="V5" s="986"/>
      <c r="W5" s="986"/>
    </row>
    <row r="6" spans="1:23" ht="15.75" thickBot="1">
      <c r="A6" s="989" t="s">
        <v>4</v>
      </c>
      <c r="B6" s="985"/>
      <c r="C6" s="984"/>
      <c r="D6" s="985"/>
      <c r="E6" s="985"/>
      <c r="F6" s="985"/>
      <c r="G6" s="985"/>
      <c r="H6" s="986"/>
      <c r="I6" s="986"/>
      <c r="J6" s="986"/>
      <c r="K6" s="986"/>
      <c r="L6" s="986"/>
      <c r="M6" s="987"/>
      <c r="N6" s="987"/>
      <c r="O6" s="986"/>
      <c r="P6" s="986"/>
      <c r="Q6" s="986"/>
      <c r="R6" s="986"/>
      <c r="S6" s="988"/>
      <c r="T6" s="986"/>
      <c r="U6" s="986"/>
      <c r="V6" s="986"/>
      <c r="W6" s="986"/>
    </row>
    <row r="7" spans="1:23" ht="15.75" thickBot="1">
      <c r="A7" s="1761" t="s">
        <v>9</v>
      </c>
      <c r="B7" s="1762" t="s">
        <v>10</v>
      </c>
      <c r="C7" s="1762" t="s">
        <v>13</v>
      </c>
      <c r="D7" s="1763"/>
      <c r="E7" s="1763"/>
      <c r="F7" s="1762" t="s">
        <v>258</v>
      </c>
      <c r="G7" s="1764" t="s">
        <v>190</v>
      </c>
      <c r="H7" s="1764" t="s">
        <v>191</v>
      </c>
      <c r="I7" s="1764" t="s">
        <v>192</v>
      </c>
      <c r="J7" s="1764" t="s">
        <v>193</v>
      </c>
      <c r="K7" s="1764" t="s">
        <v>194</v>
      </c>
      <c r="L7" s="1765" t="s">
        <v>195</v>
      </c>
      <c r="M7" s="1766"/>
      <c r="N7" s="1765" t="s">
        <v>196</v>
      </c>
      <c r="O7" s="1772"/>
      <c r="P7" s="1772"/>
      <c r="Q7" s="1766"/>
      <c r="R7" s="1769" t="s">
        <v>197</v>
      </c>
      <c r="S7" s="1770" t="s">
        <v>8</v>
      </c>
      <c r="T7" s="986"/>
      <c r="U7" s="1771" t="s">
        <v>230</v>
      </c>
      <c r="V7" s="1772"/>
      <c r="W7" s="1766"/>
    </row>
    <row r="8" spans="1:23" ht="15.75" thickBot="1">
      <c r="A8" s="1773"/>
      <c r="B8" s="1774"/>
      <c r="C8" s="1774"/>
      <c r="D8" s="1775" t="s">
        <v>188</v>
      </c>
      <c r="E8" s="1775" t="s">
        <v>189</v>
      </c>
      <c r="F8" s="1774"/>
      <c r="G8" s="1774"/>
      <c r="H8" s="1774"/>
      <c r="I8" s="1774"/>
      <c r="J8" s="1774"/>
      <c r="K8" s="1774"/>
      <c r="L8" s="1776" t="s">
        <v>199</v>
      </c>
      <c r="M8" s="1777" t="s">
        <v>200</v>
      </c>
      <c r="N8" s="1778" t="s">
        <v>20</v>
      </c>
      <c r="O8" s="1779" t="s">
        <v>23</v>
      </c>
      <c r="P8" s="1780" t="s">
        <v>26</v>
      </c>
      <c r="Q8" s="1781" t="s">
        <v>29</v>
      </c>
      <c r="R8" s="1776" t="s">
        <v>30</v>
      </c>
      <c r="S8" s="1782" t="s">
        <v>31</v>
      </c>
      <c r="T8" s="986"/>
      <c r="U8" s="1948" t="s">
        <v>201</v>
      </c>
      <c r="V8" s="1949" t="s">
        <v>202</v>
      </c>
      <c r="W8" s="1949" t="s">
        <v>203</v>
      </c>
    </row>
    <row r="9" spans="1:23">
      <c r="A9" s="1784" t="s">
        <v>32</v>
      </c>
      <c r="B9" s="1785"/>
      <c r="C9" s="1024"/>
      <c r="D9" s="1786">
        <v>36</v>
      </c>
      <c r="E9" s="1786">
        <v>33</v>
      </c>
      <c r="F9" s="1786">
        <v>32</v>
      </c>
      <c r="G9" s="1950">
        <v>32</v>
      </c>
      <c r="H9" s="1787">
        <v>35</v>
      </c>
      <c r="I9" s="1787">
        <v>32</v>
      </c>
      <c r="J9" s="1787">
        <v>33</v>
      </c>
      <c r="K9" s="1032">
        <f>Q9</f>
        <v>34</v>
      </c>
      <c r="L9" s="1789"/>
      <c r="M9" s="1790"/>
      <c r="N9" s="1791">
        <v>36</v>
      </c>
      <c r="O9" s="1032">
        <f>U9</f>
        <v>36</v>
      </c>
      <c r="P9" s="2100">
        <f>V9</f>
        <v>35</v>
      </c>
      <c r="Q9" s="1032">
        <f>W9</f>
        <v>34</v>
      </c>
      <c r="R9" s="1793" t="s">
        <v>33</v>
      </c>
      <c r="S9" s="1794" t="s">
        <v>33</v>
      </c>
      <c r="T9" s="1035"/>
      <c r="U9" s="2037">
        <v>36</v>
      </c>
      <c r="V9" s="2037">
        <v>35</v>
      </c>
      <c r="W9" s="1796">
        <v>34</v>
      </c>
    </row>
    <row r="10" spans="1:23" ht="15.75" thickBot="1">
      <c r="A10" s="1797" t="s">
        <v>34</v>
      </c>
      <c r="B10" s="1798"/>
      <c r="C10" s="1799"/>
      <c r="D10" s="1800">
        <v>36</v>
      </c>
      <c r="E10" s="1800">
        <v>33</v>
      </c>
      <c r="F10" s="1800">
        <v>32</v>
      </c>
      <c r="G10" s="1954">
        <v>32</v>
      </c>
      <c r="H10" s="1801">
        <v>34</v>
      </c>
      <c r="I10" s="1801">
        <v>33.700000000000003</v>
      </c>
      <c r="J10" s="1801">
        <v>32</v>
      </c>
      <c r="K10" s="1082">
        <f t="shared" ref="K10:K21" si="0">Q10</f>
        <v>34.159999999999997</v>
      </c>
      <c r="L10" s="1803"/>
      <c r="M10" s="1804"/>
      <c r="N10" s="1805">
        <v>34.482999999999997</v>
      </c>
      <c r="O10" s="1048">
        <f t="shared" ref="O10:Q21" si="1">U10</f>
        <v>34.86</v>
      </c>
      <c r="P10" s="2101">
        <f t="shared" si="1"/>
        <v>34.063000000000002</v>
      </c>
      <c r="Q10" s="1082">
        <f t="shared" si="1"/>
        <v>34.159999999999997</v>
      </c>
      <c r="R10" s="1807" t="s">
        <v>33</v>
      </c>
      <c r="S10" s="1808" t="s">
        <v>33</v>
      </c>
      <c r="T10" s="1035"/>
      <c r="U10" s="2044">
        <v>34.86</v>
      </c>
      <c r="V10" s="2044">
        <v>34.063000000000002</v>
      </c>
      <c r="W10" s="1810">
        <v>34.159999999999997</v>
      </c>
    </row>
    <row r="11" spans="1:23">
      <c r="A11" s="1811" t="s">
        <v>35</v>
      </c>
      <c r="B11" s="1812" t="s">
        <v>36</v>
      </c>
      <c r="C11" s="1813" t="s">
        <v>37</v>
      </c>
      <c r="D11" s="1814">
        <v>9128</v>
      </c>
      <c r="E11" s="1814">
        <v>9847</v>
      </c>
      <c r="F11" s="1814">
        <v>10246</v>
      </c>
      <c r="G11" s="1958">
        <v>9923</v>
      </c>
      <c r="H11" s="1815">
        <v>10193</v>
      </c>
      <c r="I11" s="1815">
        <v>10562</v>
      </c>
      <c r="J11" s="1816">
        <v>10907</v>
      </c>
      <c r="K11" s="1117">
        <f t="shared" si="0"/>
        <v>11301</v>
      </c>
      <c r="L11" s="1818" t="s">
        <v>33</v>
      </c>
      <c r="M11" s="1819" t="s">
        <v>33</v>
      </c>
      <c r="N11" s="1820">
        <v>11219</v>
      </c>
      <c r="O11" s="1117">
        <f t="shared" si="1"/>
        <v>11293</v>
      </c>
      <c r="P11" s="2102">
        <f t="shared" si="1"/>
        <v>11387</v>
      </c>
      <c r="Q11" s="1117">
        <f t="shared" si="1"/>
        <v>11301</v>
      </c>
      <c r="R11" s="1822" t="s">
        <v>33</v>
      </c>
      <c r="S11" s="1823" t="s">
        <v>33</v>
      </c>
      <c r="T11" s="1035"/>
      <c r="U11" s="1977">
        <v>11293</v>
      </c>
      <c r="V11" s="1977">
        <v>11387</v>
      </c>
      <c r="W11" s="1815">
        <v>11301</v>
      </c>
    </row>
    <row r="12" spans="1:23">
      <c r="A12" s="1825" t="s">
        <v>38</v>
      </c>
      <c r="B12" s="1826" t="s">
        <v>39</v>
      </c>
      <c r="C12" s="1813" t="s">
        <v>40</v>
      </c>
      <c r="D12" s="1814">
        <v>-8254</v>
      </c>
      <c r="E12" s="1814">
        <v>-9049</v>
      </c>
      <c r="F12" s="1814">
        <v>-9430</v>
      </c>
      <c r="G12" s="1958">
        <v>8973</v>
      </c>
      <c r="H12" s="1815">
        <v>9341</v>
      </c>
      <c r="I12" s="1815">
        <v>9745</v>
      </c>
      <c r="J12" s="1815">
        <v>10084</v>
      </c>
      <c r="K12" s="1849">
        <f t="shared" si="0"/>
        <v>10611</v>
      </c>
      <c r="L12" s="1828" t="s">
        <v>33</v>
      </c>
      <c r="M12" s="1829" t="s">
        <v>33</v>
      </c>
      <c r="N12" s="1830">
        <v>10464</v>
      </c>
      <c r="O12" s="1130">
        <f t="shared" si="1"/>
        <v>10565</v>
      </c>
      <c r="P12" s="2102">
        <f t="shared" si="1"/>
        <v>10670</v>
      </c>
      <c r="Q12" s="1849">
        <f t="shared" si="1"/>
        <v>10611</v>
      </c>
      <c r="R12" s="1822" t="s">
        <v>33</v>
      </c>
      <c r="S12" s="1823" t="s">
        <v>33</v>
      </c>
      <c r="T12" s="1035"/>
      <c r="U12" s="1852">
        <v>10565</v>
      </c>
      <c r="V12" s="1852">
        <v>10670</v>
      </c>
      <c r="W12" s="1815">
        <v>10611</v>
      </c>
    </row>
    <row r="13" spans="1:23">
      <c r="A13" s="1825" t="s">
        <v>41</v>
      </c>
      <c r="B13" s="1826" t="s">
        <v>204</v>
      </c>
      <c r="C13" s="1813" t="s">
        <v>43</v>
      </c>
      <c r="D13" s="1814">
        <v>155</v>
      </c>
      <c r="E13" s="1814">
        <v>171</v>
      </c>
      <c r="F13" s="1814">
        <v>231</v>
      </c>
      <c r="G13" s="1958">
        <v>222</v>
      </c>
      <c r="H13" s="1815">
        <v>127</v>
      </c>
      <c r="I13" s="1815">
        <v>114</v>
      </c>
      <c r="J13" s="1815">
        <v>82</v>
      </c>
      <c r="K13" s="1130">
        <f t="shared" si="0"/>
        <v>68</v>
      </c>
      <c r="L13" s="1828" t="s">
        <v>33</v>
      </c>
      <c r="M13" s="1829" t="s">
        <v>33</v>
      </c>
      <c r="N13" s="1830">
        <v>78</v>
      </c>
      <c r="O13" s="1130">
        <f t="shared" si="1"/>
        <v>49</v>
      </c>
      <c r="P13" s="2102">
        <f t="shared" si="1"/>
        <v>91</v>
      </c>
      <c r="Q13" s="1130">
        <f t="shared" si="1"/>
        <v>68</v>
      </c>
      <c r="R13" s="1822" t="s">
        <v>33</v>
      </c>
      <c r="S13" s="1823" t="s">
        <v>33</v>
      </c>
      <c r="T13" s="1035"/>
      <c r="U13" s="1852">
        <v>49</v>
      </c>
      <c r="V13" s="1852">
        <v>91</v>
      </c>
      <c r="W13" s="1815">
        <v>68</v>
      </c>
    </row>
    <row r="14" spans="1:23">
      <c r="A14" s="1825" t="s">
        <v>44</v>
      </c>
      <c r="B14" s="1826" t="s">
        <v>205</v>
      </c>
      <c r="C14" s="1813" t="s">
        <v>33</v>
      </c>
      <c r="D14" s="1814">
        <v>1778</v>
      </c>
      <c r="E14" s="1814">
        <v>1611</v>
      </c>
      <c r="F14" s="1814">
        <v>1677</v>
      </c>
      <c r="G14" s="1958">
        <v>1597</v>
      </c>
      <c r="H14" s="1815">
        <v>1651</v>
      </c>
      <c r="I14" s="1815">
        <v>1722</v>
      </c>
      <c r="J14" s="1815">
        <v>1525</v>
      </c>
      <c r="K14" s="1130">
        <f t="shared" si="0"/>
        <v>1420</v>
      </c>
      <c r="L14" s="1828" t="s">
        <v>33</v>
      </c>
      <c r="M14" s="1829" t="s">
        <v>33</v>
      </c>
      <c r="N14" s="1830">
        <v>3738</v>
      </c>
      <c r="O14" s="1130">
        <f t="shared" si="1"/>
        <v>2895</v>
      </c>
      <c r="P14" s="2102">
        <f t="shared" si="1"/>
        <v>1998</v>
      </c>
      <c r="Q14" s="1130">
        <f t="shared" si="1"/>
        <v>1420</v>
      </c>
      <c r="R14" s="1822" t="s">
        <v>33</v>
      </c>
      <c r="S14" s="1823" t="s">
        <v>33</v>
      </c>
      <c r="T14" s="1035"/>
      <c r="U14" s="1852">
        <v>2895</v>
      </c>
      <c r="V14" s="1852">
        <v>1998</v>
      </c>
      <c r="W14" s="1815">
        <v>1420</v>
      </c>
    </row>
    <row r="15" spans="1:23" ht="15.75" thickBot="1">
      <c r="A15" s="1784" t="s">
        <v>46</v>
      </c>
      <c r="B15" s="1832" t="s">
        <v>206</v>
      </c>
      <c r="C15" s="1833" t="s">
        <v>48</v>
      </c>
      <c r="D15" s="1834">
        <v>2151</v>
      </c>
      <c r="E15" s="1834">
        <v>1665</v>
      </c>
      <c r="F15" s="1834">
        <v>1411</v>
      </c>
      <c r="G15" s="1964">
        <v>1629</v>
      </c>
      <c r="H15" s="1835">
        <v>2235</v>
      </c>
      <c r="I15" s="1835">
        <v>2199</v>
      </c>
      <c r="J15" s="1835">
        <v>1554</v>
      </c>
      <c r="K15" s="1164">
        <f t="shared" si="0"/>
        <v>2151</v>
      </c>
      <c r="L15" s="1837" t="s">
        <v>33</v>
      </c>
      <c r="M15" s="1838" t="s">
        <v>33</v>
      </c>
      <c r="N15" s="1839">
        <v>3594</v>
      </c>
      <c r="O15" s="1144">
        <f t="shared" si="1"/>
        <v>4754</v>
      </c>
      <c r="P15" s="2102">
        <f t="shared" si="1"/>
        <v>4478</v>
      </c>
      <c r="Q15" s="1164">
        <f t="shared" si="1"/>
        <v>2151</v>
      </c>
      <c r="R15" s="1793" t="s">
        <v>33</v>
      </c>
      <c r="S15" s="1794" t="s">
        <v>33</v>
      </c>
      <c r="T15" s="1035"/>
      <c r="U15" s="2059">
        <v>4754</v>
      </c>
      <c r="V15" s="2059">
        <v>4478</v>
      </c>
      <c r="W15" s="1835">
        <v>2151</v>
      </c>
    </row>
    <row r="16" spans="1:23" ht="15.75" thickBot="1">
      <c r="A16" s="1841" t="s">
        <v>49</v>
      </c>
      <c r="B16" s="1842"/>
      <c r="C16" s="1843"/>
      <c r="D16" s="1747">
        <v>4978</v>
      </c>
      <c r="E16" s="1747">
        <v>4288</v>
      </c>
      <c r="F16" s="1747">
        <v>4157</v>
      </c>
      <c r="G16" s="1093">
        <v>4398</v>
      </c>
      <c r="H16" s="1967">
        <f>H11-H12+H13+H14+H15</f>
        <v>4865</v>
      </c>
      <c r="I16" s="1967">
        <f>I11-I12+I13+I14+I15</f>
        <v>4852</v>
      </c>
      <c r="J16" s="1967">
        <f>J11-J12+J13+J14+J15</f>
        <v>3984</v>
      </c>
      <c r="K16" s="1967">
        <f>K11-K12+K13+K14+K15</f>
        <v>4329</v>
      </c>
      <c r="L16" s="1093" t="s">
        <v>33</v>
      </c>
      <c r="M16" s="1845" t="s">
        <v>33</v>
      </c>
      <c r="N16" s="2103">
        <f>N11-N12+N13+N14+N15</f>
        <v>8165</v>
      </c>
      <c r="O16" s="1969">
        <f>O11-O12+O13+O14+O15</f>
        <v>8426</v>
      </c>
      <c r="P16" s="1969">
        <f>P11-P12+P13+P14+P15</f>
        <v>7284</v>
      </c>
      <c r="Q16" s="1967">
        <f>Q11-Q12+Q13+Q14+Q15</f>
        <v>4329</v>
      </c>
      <c r="R16" s="1847" t="s">
        <v>33</v>
      </c>
      <c r="S16" s="1848" t="s">
        <v>33</v>
      </c>
      <c r="T16" s="1035"/>
      <c r="U16" s="1967">
        <f>U11-U12+U13+U14+U15</f>
        <v>8426</v>
      </c>
      <c r="V16" s="1967">
        <f>V11-V12+V13+V14+V15</f>
        <v>7284</v>
      </c>
      <c r="W16" s="1967">
        <f>W11-W12+W13+W14+W15</f>
        <v>4329</v>
      </c>
    </row>
    <row r="17" spans="1:24">
      <c r="A17" s="1784" t="s">
        <v>50</v>
      </c>
      <c r="B17" s="1812" t="s">
        <v>51</v>
      </c>
      <c r="C17" s="1833">
        <v>401</v>
      </c>
      <c r="D17" s="1834">
        <v>919</v>
      </c>
      <c r="E17" s="1834">
        <v>843</v>
      </c>
      <c r="F17" s="1834">
        <v>861</v>
      </c>
      <c r="G17" s="1964">
        <v>994</v>
      </c>
      <c r="H17" s="1835">
        <v>897</v>
      </c>
      <c r="I17" s="1835">
        <v>861</v>
      </c>
      <c r="J17" s="1835">
        <v>868</v>
      </c>
      <c r="K17" s="1117">
        <f t="shared" si="0"/>
        <v>735</v>
      </c>
      <c r="L17" s="1818" t="s">
        <v>33</v>
      </c>
      <c r="M17" s="1819" t="s">
        <v>33</v>
      </c>
      <c r="N17" s="1839">
        <v>800</v>
      </c>
      <c r="O17" s="1849">
        <f t="shared" si="1"/>
        <v>773</v>
      </c>
      <c r="P17" s="1117">
        <f>V17</f>
        <v>762</v>
      </c>
      <c r="Q17" s="1117">
        <f t="shared" si="1"/>
        <v>735</v>
      </c>
      <c r="R17" s="1793" t="s">
        <v>33</v>
      </c>
      <c r="S17" s="1794" t="s">
        <v>33</v>
      </c>
      <c r="T17" s="1035"/>
      <c r="U17" s="1851">
        <v>773</v>
      </c>
      <c r="V17" s="1851">
        <v>762</v>
      </c>
      <c r="W17" s="1835">
        <v>735</v>
      </c>
    </row>
    <row r="18" spans="1:24">
      <c r="A18" s="1825" t="s">
        <v>52</v>
      </c>
      <c r="B18" s="1826" t="s">
        <v>53</v>
      </c>
      <c r="C18" s="1813" t="s">
        <v>54</v>
      </c>
      <c r="D18" s="1814">
        <v>366</v>
      </c>
      <c r="E18" s="1814">
        <v>428</v>
      </c>
      <c r="F18" s="1814">
        <v>383</v>
      </c>
      <c r="G18" s="1958">
        <v>285</v>
      </c>
      <c r="H18" s="1815">
        <v>736</v>
      </c>
      <c r="I18" s="1815">
        <v>310</v>
      </c>
      <c r="J18" s="1815">
        <v>315</v>
      </c>
      <c r="K18" s="1130">
        <f t="shared" si="0"/>
        <v>431</v>
      </c>
      <c r="L18" s="1828" t="s">
        <v>33</v>
      </c>
      <c r="M18" s="1829" t="s">
        <v>33</v>
      </c>
      <c r="N18" s="1830">
        <v>402</v>
      </c>
      <c r="O18" s="1130">
        <f t="shared" si="1"/>
        <v>427</v>
      </c>
      <c r="P18" s="1130">
        <f>V18</f>
        <v>454</v>
      </c>
      <c r="Q18" s="1130">
        <f t="shared" si="1"/>
        <v>431</v>
      </c>
      <c r="R18" s="1822" t="s">
        <v>33</v>
      </c>
      <c r="S18" s="1823" t="s">
        <v>33</v>
      </c>
      <c r="T18" s="1035"/>
      <c r="U18" s="1852">
        <v>427</v>
      </c>
      <c r="V18" s="1852">
        <v>454</v>
      </c>
      <c r="W18" s="1815">
        <v>431</v>
      </c>
    </row>
    <row r="19" spans="1:24">
      <c r="A19" s="1825" t="s">
        <v>55</v>
      </c>
      <c r="B19" s="1826" t="s">
        <v>183</v>
      </c>
      <c r="C19" s="1813" t="s">
        <v>33</v>
      </c>
      <c r="D19" s="1814">
        <v>0</v>
      </c>
      <c r="E19" s="1814">
        <v>0</v>
      </c>
      <c r="F19" s="1814">
        <v>0</v>
      </c>
      <c r="G19" s="1958">
        <v>0</v>
      </c>
      <c r="H19" s="1815">
        <v>0</v>
      </c>
      <c r="I19" s="1815">
        <v>534</v>
      </c>
      <c r="J19" s="1815"/>
      <c r="K19" s="1130">
        <f t="shared" si="0"/>
        <v>0</v>
      </c>
      <c r="L19" s="1828" t="s">
        <v>33</v>
      </c>
      <c r="M19" s="1829" t="s">
        <v>33</v>
      </c>
      <c r="N19" s="1830">
        <v>0</v>
      </c>
      <c r="O19" s="1130">
        <f t="shared" si="1"/>
        <v>0</v>
      </c>
      <c r="P19" s="1130">
        <f>V19</f>
        <v>0</v>
      </c>
      <c r="Q19" s="1130">
        <f t="shared" si="1"/>
        <v>0</v>
      </c>
      <c r="R19" s="1822" t="s">
        <v>33</v>
      </c>
      <c r="S19" s="1823" t="s">
        <v>33</v>
      </c>
      <c r="T19" s="1035"/>
      <c r="U19" s="1852">
        <v>0</v>
      </c>
      <c r="V19" s="1852">
        <v>0</v>
      </c>
      <c r="W19" s="1815">
        <v>0</v>
      </c>
    </row>
    <row r="20" spans="1:24">
      <c r="A20" s="1825" t="s">
        <v>57</v>
      </c>
      <c r="B20" s="1826" t="s">
        <v>56</v>
      </c>
      <c r="C20" s="1813" t="s">
        <v>33</v>
      </c>
      <c r="D20" s="1814">
        <v>2121</v>
      </c>
      <c r="E20" s="1814">
        <v>1263</v>
      </c>
      <c r="F20" s="1814">
        <v>1314</v>
      </c>
      <c r="G20" s="1958">
        <v>3005</v>
      </c>
      <c r="H20" s="1815">
        <v>3165</v>
      </c>
      <c r="I20" s="1815">
        <v>3109</v>
      </c>
      <c r="J20" s="1815">
        <v>2750</v>
      </c>
      <c r="K20" s="1130">
        <f t="shared" si="0"/>
        <v>3155</v>
      </c>
      <c r="L20" s="1828" t="s">
        <v>33</v>
      </c>
      <c r="M20" s="1829" t="s">
        <v>33</v>
      </c>
      <c r="N20" s="1830">
        <v>6949</v>
      </c>
      <c r="O20" s="1130">
        <f t="shared" si="1"/>
        <v>6908</v>
      </c>
      <c r="P20" s="1130">
        <f>V20</f>
        <v>5450</v>
      </c>
      <c r="Q20" s="1130">
        <f t="shared" si="1"/>
        <v>3155</v>
      </c>
      <c r="R20" s="1822" t="s">
        <v>33</v>
      </c>
      <c r="S20" s="1823" t="s">
        <v>33</v>
      </c>
      <c r="T20" s="1035"/>
      <c r="U20" s="1852">
        <v>6908</v>
      </c>
      <c r="V20" s="1852">
        <v>5450</v>
      </c>
      <c r="W20" s="1815">
        <v>3155</v>
      </c>
    </row>
    <row r="21" spans="1:24" ht="15.75" thickBot="1">
      <c r="A21" s="1797" t="s">
        <v>59</v>
      </c>
      <c r="B21" s="1853"/>
      <c r="C21" s="1854" t="s">
        <v>33</v>
      </c>
      <c r="D21" s="1814">
        <v>0</v>
      </c>
      <c r="E21" s="1814">
        <v>0</v>
      </c>
      <c r="F21" s="1814">
        <v>0</v>
      </c>
      <c r="G21" s="1954">
        <v>0</v>
      </c>
      <c r="H21" s="1855">
        <v>0</v>
      </c>
      <c r="I21" s="1855">
        <v>0</v>
      </c>
      <c r="J21" s="1855"/>
      <c r="K21" s="1144">
        <f t="shared" si="0"/>
        <v>0</v>
      </c>
      <c r="L21" s="1803" t="s">
        <v>33</v>
      </c>
      <c r="M21" s="1804" t="s">
        <v>33</v>
      </c>
      <c r="N21" s="1858">
        <v>0</v>
      </c>
      <c r="O21" s="1164">
        <f t="shared" si="1"/>
        <v>0</v>
      </c>
      <c r="P21" s="1144">
        <f>V21</f>
        <v>0</v>
      </c>
      <c r="Q21" s="1164">
        <f t="shared" si="1"/>
        <v>0</v>
      </c>
      <c r="R21" s="1856" t="s">
        <v>33</v>
      </c>
      <c r="S21" s="1860" t="s">
        <v>33</v>
      </c>
      <c r="T21" s="1035"/>
      <c r="U21" s="1861">
        <v>0</v>
      </c>
      <c r="V21" s="1861">
        <v>0</v>
      </c>
      <c r="W21" s="1855">
        <v>0</v>
      </c>
    </row>
    <row r="22" spans="1:24">
      <c r="A22" s="1862" t="s">
        <v>61</v>
      </c>
      <c r="B22" s="1812"/>
      <c r="C22" s="1863" t="s">
        <v>33</v>
      </c>
      <c r="D22" s="1824">
        <v>16044</v>
      </c>
      <c r="E22" s="1824">
        <v>16453</v>
      </c>
      <c r="F22" s="1824">
        <v>15723</v>
      </c>
      <c r="G22" s="1864">
        <v>15041</v>
      </c>
      <c r="H22" s="1864">
        <v>15699</v>
      </c>
      <c r="I22" s="1864">
        <v>16448</v>
      </c>
      <c r="J22" s="1864">
        <v>16959</v>
      </c>
      <c r="K22" s="1865">
        <v>16477</v>
      </c>
      <c r="L22" s="1866">
        <f>L35</f>
        <v>16847</v>
      </c>
      <c r="M22" s="1867">
        <v>18249</v>
      </c>
      <c r="N22" s="1978">
        <v>3977</v>
      </c>
      <c r="O22" s="1117">
        <f>U22-N22</f>
        <v>4291</v>
      </c>
      <c r="P22" s="1117">
        <f>V22-U22</f>
        <v>4615</v>
      </c>
      <c r="Q22" s="1118">
        <f>W22-V22</f>
        <v>5238</v>
      </c>
      <c r="R22" s="2104">
        <f>SUM(N22:Q22)</f>
        <v>18121</v>
      </c>
      <c r="S22" s="1872">
        <f>(R22/M22)*100</f>
        <v>99.298591703654992</v>
      </c>
      <c r="T22" s="1035"/>
      <c r="U22" s="1977">
        <v>8268</v>
      </c>
      <c r="V22" s="1977">
        <v>12883</v>
      </c>
      <c r="W22" s="1864">
        <v>18121</v>
      </c>
      <c r="X22" s="1874"/>
    </row>
    <row r="23" spans="1:24">
      <c r="A23" s="1825" t="s">
        <v>63</v>
      </c>
      <c r="B23" s="1826" t="s">
        <v>64</v>
      </c>
      <c r="C23" s="1875" t="s">
        <v>33</v>
      </c>
      <c r="D23" s="1814">
        <v>0</v>
      </c>
      <c r="E23" s="1814">
        <v>0</v>
      </c>
      <c r="F23" s="1814">
        <v>0</v>
      </c>
      <c r="G23" s="1876">
        <v>0</v>
      </c>
      <c r="H23" s="1876">
        <v>0</v>
      </c>
      <c r="I23" s="1876">
        <v>0</v>
      </c>
      <c r="J23" s="1876">
        <v>0</v>
      </c>
      <c r="K23" s="1876">
        <v>0</v>
      </c>
      <c r="L23" s="1877"/>
      <c r="M23" s="1878"/>
      <c r="N23" s="1877">
        <v>0</v>
      </c>
      <c r="O23" s="1849">
        <f t="shared" ref="O23:O40" si="2">U23-N23</f>
        <v>0</v>
      </c>
      <c r="P23" s="1130">
        <f t="shared" ref="P23:Q40" si="3">V23-U23</f>
        <v>0</v>
      </c>
      <c r="Q23" s="1131">
        <f t="shared" si="3"/>
        <v>0</v>
      </c>
      <c r="R23" s="2105">
        <f t="shared" ref="R23:R45" si="4">SUM(N23:Q23)</f>
        <v>0</v>
      </c>
      <c r="S23" s="1906" t="e">
        <f t="shared" ref="S23:S45" si="5">(R23/M23)*100</f>
        <v>#DIV/0!</v>
      </c>
      <c r="T23" s="1035"/>
      <c r="U23" s="1852">
        <v>0</v>
      </c>
      <c r="V23" s="1852">
        <v>0</v>
      </c>
      <c r="W23" s="1876">
        <v>0</v>
      </c>
    </row>
    <row r="24" spans="1:24" ht="15.75" thickBot="1">
      <c r="A24" s="1797" t="s">
        <v>65</v>
      </c>
      <c r="B24" s="1853" t="s">
        <v>64</v>
      </c>
      <c r="C24" s="1885">
        <v>672</v>
      </c>
      <c r="D24" s="1886">
        <v>4494</v>
      </c>
      <c r="E24" s="1886">
        <v>5315</v>
      </c>
      <c r="F24" s="1886">
        <v>4983</v>
      </c>
      <c r="G24" s="1887">
        <v>4700</v>
      </c>
      <c r="H24" s="1887">
        <v>4400</v>
      </c>
      <c r="I24" s="1887">
        <v>4500</v>
      </c>
      <c r="J24" s="1887">
        <v>4510</v>
      </c>
      <c r="K24" s="1887">
        <v>4250</v>
      </c>
      <c r="L24" s="1888">
        <f>SUM(L25:L29)</f>
        <v>4200</v>
      </c>
      <c r="M24" s="1889">
        <v>4200</v>
      </c>
      <c r="N24" s="1986">
        <v>1050</v>
      </c>
      <c r="O24" s="2106">
        <f t="shared" si="2"/>
        <v>1050</v>
      </c>
      <c r="P24" s="1164">
        <f t="shared" si="3"/>
        <v>1050</v>
      </c>
      <c r="Q24" s="1145">
        <f t="shared" si="3"/>
        <v>1050</v>
      </c>
      <c r="R24" s="2107">
        <f t="shared" si="4"/>
        <v>4200</v>
      </c>
      <c r="S24" s="1894">
        <f t="shared" si="5"/>
        <v>100</v>
      </c>
      <c r="T24" s="1035"/>
      <c r="U24" s="2059">
        <v>2100</v>
      </c>
      <c r="V24" s="2059">
        <v>3150</v>
      </c>
      <c r="W24" s="1887">
        <v>4200</v>
      </c>
    </row>
    <row r="25" spans="1:24">
      <c r="A25" s="1811" t="s">
        <v>66</v>
      </c>
      <c r="B25" s="1896" t="s">
        <v>208</v>
      </c>
      <c r="C25" s="1897">
        <v>501</v>
      </c>
      <c r="D25" s="1814">
        <v>2712</v>
      </c>
      <c r="E25" s="1814">
        <v>3239</v>
      </c>
      <c r="F25" s="1814">
        <v>2518</v>
      </c>
      <c r="G25" s="1865">
        <v>2062</v>
      </c>
      <c r="H25" s="1865">
        <v>2587</v>
      </c>
      <c r="I25" s="1865">
        <v>2208</v>
      </c>
      <c r="J25" s="1865">
        <v>2632</v>
      </c>
      <c r="K25" s="1865">
        <v>2529</v>
      </c>
      <c r="L25" s="1866">
        <v>830</v>
      </c>
      <c r="M25" s="1867">
        <v>830</v>
      </c>
      <c r="N25" s="1866">
        <v>615</v>
      </c>
      <c r="O25" s="1063">
        <f t="shared" si="2"/>
        <v>671</v>
      </c>
      <c r="P25" s="1849">
        <f t="shared" si="3"/>
        <v>527</v>
      </c>
      <c r="Q25" s="1118">
        <f t="shared" si="3"/>
        <v>872</v>
      </c>
      <c r="R25" s="1871">
        <f t="shared" si="4"/>
        <v>2685</v>
      </c>
      <c r="S25" s="2108">
        <f t="shared" si="5"/>
        <v>323.49397590361446</v>
      </c>
      <c r="T25" s="1035"/>
      <c r="U25" s="1851">
        <v>1286</v>
      </c>
      <c r="V25" s="1851">
        <v>1813</v>
      </c>
      <c r="W25" s="1865">
        <v>2685</v>
      </c>
    </row>
    <row r="26" spans="1:24">
      <c r="A26" s="1825" t="s">
        <v>68</v>
      </c>
      <c r="B26" s="1903" t="s">
        <v>209</v>
      </c>
      <c r="C26" s="1904">
        <v>502</v>
      </c>
      <c r="D26" s="1814">
        <v>1777</v>
      </c>
      <c r="E26" s="1814">
        <v>1284</v>
      </c>
      <c r="F26" s="1814">
        <v>1847</v>
      </c>
      <c r="G26" s="1876">
        <v>1950</v>
      </c>
      <c r="H26" s="1876">
        <v>1731</v>
      </c>
      <c r="I26" s="1876">
        <v>1777</v>
      </c>
      <c r="J26" s="1876">
        <v>1929</v>
      </c>
      <c r="K26" s="1876">
        <v>1565</v>
      </c>
      <c r="L26" s="1877">
        <v>1920</v>
      </c>
      <c r="M26" s="1878">
        <v>1920</v>
      </c>
      <c r="N26" s="1877">
        <v>734</v>
      </c>
      <c r="O26" s="1063">
        <f t="shared" si="2"/>
        <v>309</v>
      </c>
      <c r="P26" s="1130">
        <f t="shared" si="3"/>
        <v>115</v>
      </c>
      <c r="Q26" s="1131">
        <f t="shared" si="3"/>
        <v>620</v>
      </c>
      <c r="R26" s="1905">
        <f t="shared" si="4"/>
        <v>1778</v>
      </c>
      <c r="S26" s="2109">
        <f t="shared" si="5"/>
        <v>92.604166666666671</v>
      </c>
      <c r="T26" s="1035"/>
      <c r="U26" s="1852">
        <v>1043</v>
      </c>
      <c r="V26" s="1852">
        <v>1158</v>
      </c>
      <c r="W26" s="1876">
        <v>1778</v>
      </c>
    </row>
    <row r="27" spans="1:24">
      <c r="A27" s="1825" t="s">
        <v>70</v>
      </c>
      <c r="B27" s="1903" t="s">
        <v>210</v>
      </c>
      <c r="C27" s="1904">
        <v>504</v>
      </c>
      <c r="D27" s="1814">
        <v>173</v>
      </c>
      <c r="E27" s="1814">
        <v>145</v>
      </c>
      <c r="F27" s="1814">
        <v>109</v>
      </c>
      <c r="G27" s="1876">
        <v>108</v>
      </c>
      <c r="H27" s="1876">
        <v>12</v>
      </c>
      <c r="I27" s="1876">
        <v>0</v>
      </c>
      <c r="J27" s="1876"/>
      <c r="K27" s="1876">
        <v>0</v>
      </c>
      <c r="L27" s="1877"/>
      <c r="M27" s="1878"/>
      <c r="N27" s="1877">
        <v>0</v>
      </c>
      <c r="O27" s="1063">
        <f t="shared" si="2"/>
        <v>0</v>
      </c>
      <c r="P27" s="1130">
        <f t="shared" si="3"/>
        <v>0</v>
      </c>
      <c r="Q27" s="1131">
        <f t="shared" si="3"/>
        <v>0</v>
      </c>
      <c r="R27" s="1905">
        <f t="shared" si="4"/>
        <v>0</v>
      </c>
      <c r="S27" s="2109" t="e">
        <f t="shared" si="5"/>
        <v>#DIV/0!</v>
      </c>
      <c r="T27" s="1035"/>
      <c r="U27" s="1852">
        <v>0</v>
      </c>
      <c r="V27" s="1852">
        <v>0</v>
      </c>
      <c r="W27" s="1876">
        <v>0</v>
      </c>
    </row>
    <row r="28" spans="1:24">
      <c r="A28" s="1825" t="s">
        <v>72</v>
      </c>
      <c r="B28" s="1903" t="s">
        <v>211</v>
      </c>
      <c r="C28" s="1904">
        <v>511</v>
      </c>
      <c r="D28" s="1814">
        <v>1044</v>
      </c>
      <c r="E28" s="1814">
        <v>1388</v>
      </c>
      <c r="F28" s="1814">
        <v>2056</v>
      </c>
      <c r="G28" s="1876">
        <v>1213</v>
      </c>
      <c r="H28" s="1876">
        <v>985</v>
      </c>
      <c r="I28" s="1876">
        <v>813</v>
      </c>
      <c r="J28" s="1876">
        <v>886</v>
      </c>
      <c r="K28" s="1876">
        <v>622</v>
      </c>
      <c r="L28" s="1877">
        <v>650</v>
      </c>
      <c r="M28" s="1878">
        <v>650</v>
      </c>
      <c r="N28" s="1877">
        <v>102</v>
      </c>
      <c r="O28" s="1063">
        <f t="shared" si="2"/>
        <v>61</v>
      </c>
      <c r="P28" s="1130">
        <f t="shared" si="3"/>
        <v>234</v>
      </c>
      <c r="Q28" s="1131">
        <f t="shared" si="3"/>
        <v>309</v>
      </c>
      <c r="R28" s="1905">
        <f t="shared" si="4"/>
        <v>706</v>
      </c>
      <c r="S28" s="2109">
        <f t="shared" si="5"/>
        <v>108.61538461538463</v>
      </c>
      <c r="T28" s="1035"/>
      <c r="U28" s="1852">
        <v>163</v>
      </c>
      <c r="V28" s="1852">
        <v>397</v>
      </c>
      <c r="W28" s="1876">
        <v>706</v>
      </c>
    </row>
    <row r="29" spans="1:24">
      <c r="A29" s="1825" t="s">
        <v>74</v>
      </c>
      <c r="B29" s="1903" t="s">
        <v>212</v>
      </c>
      <c r="C29" s="1904">
        <v>518</v>
      </c>
      <c r="D29" s="1814">
        <v>589</v>
      </c>
      <c r="E29" s="1814">
        <v>715</v>
      </c>
      <c r="F29" s="1814">
        <v>566</v>
      </c>
      <c r="G29" s="1876">
        <v>630</v>
      </c>
      <c r="H29" s="1876">
        <v>716</v>
      </c>
      <c r="I29" s="1876">
        <v>773</v>
      </c>
      <c r="J29" s="1876">
        <v>672</v>
      </c>
      <c r="K29" s="1876">
        <v>701</v>
      </c>
      <c r="L29" s="1877">
        <v>800</v>
      </c>
      <c r="M29" s="1878">
        <v>670</v>
      </c>
      <c r="N29" s="1877">
        <v>155</v>
      </c>
      <c r="O29" s="1063">
        <f t="shared" si="2"/>
        <v>196</v>
      </c>
      <c r="P29" s="1130">
        <f t="shared" si="3"/>
        <v>334</v>
      </c>
      <c r="Q29" s="1131">
        <f t="shared" si="3"/>
        <v>502</v>
      </c>
      <c r="R29" s="1905">
        <f t="shared" si="4"/>
        <v>1187</v>
      </c>
      <c r="S29" s="2109">
        <f t="shared" si="5"/>
        <v>177.16417910447763</v>
      </c>
      <c r="T29" s="1035"/>
      <c r="U29" s="1852">
        <v>351</v>
      </c>
      <c r="V29" s="1852">
        <v>685</v>
      </c>
      <c r="W29" s="1876">
        <v>1187</v>
      </c>
    </row>
    <row r="30" spans="1:24">
      <c r="A30" s="1825" t="s">
        <v>76</v>
      </c>
      <c r="B30" s="1907" t="s">
        <v>214</v>
      </c>
      <c r="C30" s="1904">
        <v>521</v>
      </c>
      <c r="D30" s="1814">
        <v>8361</v>
      </c>
      <c r="E30" s="1814">
        <v>8126</v>
      </c>
      <c r="F30" s="1814">
        <v>7842</v>
      </c>
      <c r="G30" s="1876">
        <v>7812</v>
      </c>
      <c r="H30" s="1876">
        <v>8393</v>
      </c>
      <c r="I30" s="1876">
        <v>9158</v>
      </c>
      <c r="J30" s="1876">
        <v>9223</v>
      </c>
      <c r="K30" s="1876">
        <v>9151</v>
      </c>
      <c r="L30" s="1877">
        <v>9129</v>
      </c>
      <c r="M30" s="1878">
        <f>9554+130</f>
        <v>9684</v>
      </c>
      <c r="N30" s="1877">
        <v>2233</v>
      </c>
      <c r="O30" s="1063">
        <f t="shared" si="2"/>
        <v>2437</v>
      </c>
      <c r="P30" s="1130">
        <f t="shared" si="3"/>
        <v>2425</v>
      </c>
      <c r="Q30" s="1131">
        <f t="shared" si="3"/>
        <v>2847</v>
      </c>
      <c r="R30" s="1905">
        <f t="shared" si="4"/>
        <v>9942</v>
      </c>
      <c r="S30" s="2109">
        <f t="shared" si="5"/>
        <v>102.6641883519207</v>
      </c>
      <c r="T30" s="1035"/>
      <c r="U30" s="1852">
        <v>4670</v>
      </c>
      <c r="V30" s="1852">
        <v>7095</v>
      </c>
      <c r="W30" s="1876">
        <v>9942</v>
      </c>
    </row>
    <row r="31" spans="1:24">
      <c r="A31" s="1825" t="s">
        <v>78</v>
      </c>
      <c r="B31" s="1907" t="s">
        <v>215</v>
      </c>
      <c r="C31" s="1904" t="s">
        <v>80</v>
      </c>
      <c r="D31" s="1814">
        <v>3075</v>
      </c>
      <c r="E31" s="1814">
        <v>2969</v>
      </c>
      <c r="F31" s="1814">
        <v>2737</v>
      </c>
      <c r="G31" s="1876">
        <v>2860</v>
      </c>
      <c r="H31" s="1876">
        <v>2965</v>
      </c>
      <c r="I31" s="1876">
        <v>3153</v>
      </c>
      <c r="J31" s="1876">
        <v>3211</v>
      </c>
      <c r="K31" s="1876">
        <v>3227</v>
      </c>
      <c r="L31" s="1877">
        <v>3195</v>
      </c>
      <c r="M31" s="1878">
        <v>3338</v>
      </c>
      <c r="N31" s="1877">
        <v>787</v>
      </c>
      <c r="O31" s="1063">
        <f t="shared" si="2"/>
        <v>861</v>
      </c>
      <c r="P31" s="1130">
        <f t="shared" si="3"/>
        <v>857</v>
      </c>
      <c r="Q31" s="1131">
        <f t="shared" si="3"/>
        <v>1000</v>
      </c>
      <c r="R31" s="1905">
        <f t="shared" si="4"/>
        <v>3505</v>
      </c>
      <c r="S31" s="2109">
        <f t="shared" si="5"/>
        <v>105.00299580587178</v>
      </c>
      <c r="T31" s="1035"/>
      <c r="U31" s="1852">
        <v>1648</v>
      </c>
      <c r="V31" s="1852">
        <v>2505</v>
      </c>
      <c r="W31" s="1876">
        <v>3505</v>
      </c>
    </row>
    <row r="32" spans="1:24">
      <c r="A32" s="1825" t="s">
        <v>81</v>
      </c>
      <c r="B32" s="1903" t="s">
        <v>216</v>
      </c>
      <c r="C32" s="1904">
        <v>557</v>
      </c>
      <c r="D32" s="1814">
        <v>0</v>
      </c>
      <c r="E32" s="1814">
        <v>0</v>
      </c>
      <c r="F32" s="1814">
        <v>0</v>
      </c>
      <c r="G32" s="1876">
        <v>0</v>
      </c>
      <c r="H32" s="1876">
        <v>0</v>
      </c>
      <c r="I32" s="1876">
        <v>0</v>
      </c>
      <c r="J32" s="1876"/>
      <c r="K32" s="1876">
        <v>0</v>
      </c>
      <c r="L32" s="1877"/>
      <c r="M32" s="1878"/>
      <c r="N32" s="1877">
        <v>0</v>
      </c>
      <c r="O32" s="1063">
        <f t="shared" si="2"/>
        <v>0</v>
      </c>
      <c r="P32" s="1130">
        <f t="shared" si="3"/>
        <v>0</v>
      </c>
      <c r="Q32" s="1131">
        <f t="shared" si="3"/>
        <v>0</v>
      </c>
      <c r="R32" s="1905">
        <f t="shared" si="4"/>
        <v>0</v>
      </c>
      <c r="S32" s="2109" t="e">
        <f t="shared" si="5"/>
        <v>#DIV/0!</v>
      </c>
      <c r="T32" s="1035"/>
      <c r="U32" s="1852"/>
      <c r="V32" s="1852">
        <v>0</v>
      </c>
      <c r="W32" s="1876">
        <v>0</v>
      </c>
    </row>
    <row r="33" spans="1:23">
      <c r="A33" s="1825" t="s">
        <v>83</v>
      </c>
      <c r="B33" s="1903" t="s">
        <v>217</v>
      </c>
      <c r="C33" s="1904">
        <v>551</v>
      </c>
      <c r="D33" s="1814">
        <v>80</v>
      </c>
      <c r="E33" s="1814">
        <v>73</v>
      </c>
      <c r="F33" s="1814">
        <v>95</v>
      </c>
      <c r="G33" s="1876">
        <v>97</v>
      </c>
      <c r="H33" s="1876">
        <v>97</v>
      </c>
      <c r="I33" s="1876">
        <v>93</v>
      </c>
      <c r="J33" s="1876">
        <v>83</v>
      </c>
      <c r="K33" s="1876">
        <v>97</v>
      </c>
      <c r="L33" s="1877"/>
      <c r="M33" s="1878"/>
      <c r="N33" s="1877">
        <v>27</v>
      </c>
      <c r="O33" s="1063">
        <f t="shared" si="2"/>
        <v>27</v>
      </c>
      <c r="P33" s="1130">
        <f t="shared" si="3"/>
        <v>27</v>
      </c>
      <c r="Q33" s="1131">
        <f t="shared" si="3"/>
        <v>27</v>
      </c>
      <c r="R33" s="1905">
        <f t="shared" si="4"/>
        <v>108</v>
      </c>
      <c r="S33" s="2109" t="e">
        <f t="shared" si="5"/>
        <v>#DIV/0!</v>
      </c>
      <c r="T33" s="1035"/>
      <c r="U33" s="1852">
        <v>54</v>
      </c>
      <c r="V33" s="1852">
        <v>81</v>
      </c>
      <c r="W33" s="1876">
        <v>108</v>
      </c>
    </row>
    <row r="34" spans="1:23" ht="15.75" thickBot="1">
      <c r="A34" s="1784" t="s">
        <v>259</v>
      </c>
      <c r="B34" s="1908" t="s">
        <v>218</v>
      </c>
      <c r="C34" s="1909" t="s">
        <v>86</v>
      </c>
      <c r="D34" s="1834">
        <v>88</v>
      </c>
      <c r="E34" s="1834">
        <v>138</v>
      </c>
      <c r="F34" s="1834">
        <v>106</v>
      </c>
      <c r="G34" s="1910">
        <v>37</v>
      </c>
      <c r="H34" s="1910">
        <v>46</v>
      </c>
      <c r="I34" s="1910">
        <v>540</v>
      </c>
      <c r="J34" s="1910">
        <v>555</v>
      </c>
      <c r="K34" s="1910">
        <v>823</v>
      </c>
      <c r="L34" s="1911">
        <v>323</v>
      </c>
      <c r="M34" s="1912">
        <f>330+827</f>
        <v>1157</v>
      </c>
      <c r="N34" s="1995">
        <v>22</v>
      </c>
      <c r="O34" s="1063">
        <f t="shared" si="2"/>
        <v>85</v>
      </c>
      <c r="P34" s="1130">
        <f t="shared" si="3"/>
        <v>130</v>
      </c>
      <c r="Q34" s="1145">
        <f t="shared" si="3"/>
        <v>336</v>
      </c>
      <c r="R34" s="1914">
        <f t="shared" si="4"/>
        <v>573</v>
      </c>
      <c r="S34" s="2110">
        <f t="shared" si="5"/>
        <v>49.524632670700086</v>
      </c>
      <c r="T34" s="1035"/>
      <c r="U34" s="1861">
        <v>107</v>
      </c>
      <c r="V34" s="1861">
        <v>237</v>
      </c>
      <c r="W34" s="1910">
        <v>573</v>
      </c>
    </row>
    <row r="35" spans="1:23" ht="15.75" thickBot="1">
      <c r="A35" s="1917" t="s">
        <v>87</v>
      </c>
      <c r="B35" s="1918" t="s">
        <v>88</v>
      </c>
      <c r="C35" s="1919"/>
      <c r="D35" s="1747">
        <f>SUM(D25:D34)</f>
        <v>17899</v>
      </c>
      <c r="E35" s="1747">
        <f>SUM(E25:E34)</f>
        <v>18077</v>
      </c>
      <c r="F35" s="1747">
        <f>SUM(F25:F34)</f>
        <v>17876</v>
      </c>
      <c r="G35" s="1747">
        <v>16769</v>
      </c>
      <c r="H35" s="1747">
        <f t="shared" ref="H35:Q35" si="6">SUM(H25:H34)</f>
        <v>17532</v>
      </c>
      <c r="I35" s="1747">
        <f t="shared" si="6"/>
        <v>18515</v>
      </c>
      <c r="J35" s="1747">
        <f t="shared" si="6"/>
        <v>19191</v>
      </c>
      <c r="K35" s="1747">
        <v>18715</v>
      </c>
      <c r="L35" s="1920">
        <f t="shared" si="6"/>
        <v>16847</v>
      </c>
      <c r="M35" s="1921">
        <f t="shared" si="6"/>
        <v>18249</v>
      </c>
      <c r="N35" s="1997">
        <f t="shared" si="6"/>
        <v>4675</v>
      </c>
      <c r="O35" s="1998">
        <f t="shared" si="6"/>
        <v>4647</v>
      </c>
      <c r="P35" s="2111">
        <f t="shared" si="6"/>
        <v>4649</v>
      </c>
      <c r="Q35" s="2111">
        <f t="shared" si="6"/>
        <v>6513</v>
      </c>
      <c r="R35" s="1924">
        <f t="shared" si="4"/>
        <v>20484</v>
      </c>
      <c r="S35" s="2112">
        <f t="shared" si="5"/>
        <v>112.24724642446162</v>
      </c>
      <c r="T35" s="1035"/>
      <c r="U35" s="1747">
        <f>SUM(U25:U34)</f>
        <v>9322</v>
      </c>
      <c r="V35" s="1747">
        <f>SUM(V25:V34)</f>
        <v>13971</v>
      </c>
      <c r="W35" s="1747">
        <f>SUM(W25:W34)</f>
        <v>20484</v>
      </c>
    </row>
    <row r="36" spans="1:23">
      <c r="A36" s="1811" t="s">
        <v>89</v>
      </c>
      <c r="B36" s="1896" t="s">
        <v>220</v>
      </c>
      <c r="C36" s="1897">
        <v>601</v>
      </c>
      <c r="D36" s="1901">
        <v>0</v>
      </c>
      <c r="E36" s="1901">
        <v>0</v>
      </c>
      <c r="F36" s="1901">
        <v>0</v>
      </c>
      <c r="G36" s="1865">
        <v>0</v>
      </c>
      <c r="H36" s="1865">
        <v>0</v>
      </c>
      <c r="I36" s="1865">
        <v>0</v>
      </c>
      <c r="J36" s="1865">
        <v>0</v>
      </c>
      <c r="K36" s="1865">
        <v>0</v>
      </c>
      <c r="L36" s="1866"/>
      <c r="M36" s="1867"/>
      <c r="N36" s="1978">
        <v>0</v>
      </c>
      <c r="O36" s="1062">
        <f t="shared" si="2"/>
        <v>0</v>
      </c>
      <c r="P36" s="1117">
        <f t="shared" si="3"/>
        <v>0</v>
      </c>
      <c r="Q36" s="1118">
        <f t="shared" si="3"/>
        <v>0</v>
      </c>
      <c r="R36" s="1871">
        <f t="shared" si="4"/>
        <v>0</v>
      </c>
      <c r="S36" s="1872" t="e">
        <f t="shared" si="5"/>
        <v>#DIV/0!</v>
      </c>
      <c r="T36" s="1035"/>
      <c r="U36" s="1901">
        <v>0</v>
      </c>
      <c r="V36" s="1901">
        <v>0</v>
      </c>
      <c r="W36" s="1865">
        <v>0</v>
      </c>
    </row>
    <row r="37" spans="1:23">
      <c r="A37" s="1825" t="s">
        <v>91</v>
      </c>
      <c r="B37" s="1903" t="s">
        <v>221</v>
      </c>
      <c r="C37" s="1904">
        <v>602</v>
      </c>
      <c r="D37" s="1814">
        <v>1507</v>
      </c>
      <c r="E37" s="1814">
        <v>1622</v>
      </c>
      <c r="F37" s="1814">
        <v>1604</v>
      </c>
      <c r="G37" s="1876">
        <v>1461</v>
      </c>
      <c r="H37" s="1876">
        <v>1519</v>
      </c>
      <c r="I37" s="1876">
        <v>1866</v>
      </c>
      <c r="J37" s="1876">
        <v>2078</v>
      </c>
      <c r="K37" s="1876">
        <v>2055</v>
      </c>
      <c r="L37" s="1877"/>
      <c r="M37" s="1878"/>
      <c r="N37" s="1877">
        <v>625</v>
      </c>
      <c r="O37" s="1063">
        <f t="shared" si="2"/>
        <v>624</v>
      </c>
      <c r="P37" s="1130">
        <f t="shared" si="3"/>
        <v>314</v>
      </c>
      <c r="Q37" s="1131">
        <f t="shared" si="3"/>
        <v>580</v>
      </c>
      <c r="R37" s="1905">
        <f t="shared" si="4"/>
        <v>2143</v>
      </c>
      <c r="S37" s="1906" t="e">
        <f t="shared" si="5"/>
        <v>#DIV/0!</v>
      </c>
      <c r="T37" s="1035"/>
      <c r="U37" s="1814">
        <v>1249</v>
      </c>
      <c r="V37" s="1814">
        <v>1563</v>
      </c>
      <c r="W37" s="1876">
        <v>2143</v>
      </c>
    </row>
    <row r="38" spans="1:23">
      <c r="A38" s="1825" t="s">
        <v>93</v>
      </c>
      <c r="B38" s="1903" t="s">
        <v>222</v>
      </c>
      <c r="C38" s="1904">
        <v>604</v>
      </c>
      <c r="D38" s="1814">
        <v>193</v>
      </c>
      <c r="E38" s="1814">
        <v>163</v>
      </c>
      <c r="F38" s="1814">
        <v>124</v>
      </c>
      <c r="G38" s="1876">
        <v>124</v>
      </c>
      <c r="H38" s="1876">
        <v>14</v>
      </c>
      <c r="I38" s="1876">
        <v>0</v>
      </c>
      <c r="J38" s="1876">
        <v>0</v>
      </c>
      <c r="K38" s="1876">
        <v>0</v>
      </c>
      <c r="L38" s="1877"/>
      <c r="M38" s="1878"/>
      <c r="N38" s="1877">
        <v>0</v>
      </c>
      <c r="O38" s="1063">
        <f t="shared" si="2"/>
        <v>0</v>
      </c>
      <c r="P38" s="1130">
        <f t="shared" si="3"/>
        <v>0</v>
      </c>
      <c r="Q38" s="1131">
        <f t="shared" si="3"/>
        <v>0</v>
      </c>
      <c r="R38" s="1905">
        <f t="shared" si="4"/>
        <v>0</v>
      </c>
      <c r="S38" s="1906" t="e">
        <f t="shared" si="5"/>
        <v>#DIV/0!</v>
      </c>
      <c r="T38" s="1035"/>
      <c r="U38" s="1814">
        <v>0</v>
      </c>
      <c r="V38" s="1814">
        <v>0</v>
      </c>
      <c r="W38" s="1876">
        <v>0</v>
      </c>
    </row>
    <row r="39" spans="1:23">
      <c r="A39" s="1825" t="s">
        <v>95</v>
      </c>
      <c r="B39" s="1903" t="s">
        <v>223</v>
      </c>
      <c r="C39" s="1904" t="s">
        <v>97</v>
      </c>
      <c r="D39" s="1814">
        <v>16044</v>
      </c>
      <c r="E39" s="1814">
        <v>16453</v>
      </c>
      <c r="F39" s="1814">
        <v>15723</v>
      </c>
      <c r="G39" s="1876">
        <v>15041</v>
      </c>
      <c r="H39" s="1876">
        <v>15699</v>
      </c>
      <c r="I39" s="1876">
        <v>16448</v>
      </c>
      <c r="J39" s="1876">
        <v>16959</v>
      </c>
      <c r="K39" s="1876">
        <v>16477</v>
      </c>
      <c r="L39" s="1877">
        <v>16847</v>
      </c>
      <c r="M39" s="1878">
        <v>18249</v>
      </c>
      <c r="N39" s="1877">
        <v>3977</v>
      </c>
      <c r="O39" s="1063">
        <f t="shared" si="2"/>
        <v>4291</v>
      </c>
      <c r="P39" s="1130">
        <f t="shared" si="3"/>
        <v>4615</v>
      </c>
      <c r="Q39" s="1131">
        <f t="shared" si="3"/>
        <v>5238</v>
      </c>
      <c r="R39" s="1905">
        <f t="shared" si="4"/>
        <v>18121</v>
      </c>
      <c r="S39" s="1906">
        <f t="shared" si="5"/>
        <v>99.298591703654992</v>
      </c>
      <c r="T39" s="1035"/>
      <c r="U39" s="1814">
        <v>8268</v>
      </c>
      <c r="V39" s="1814">
        <v>12883</v>
      </c>
      <c r="W39" s="1876">
        <v>18121</v>
      </c>
    </row>
    <row r="40" spans="1:23" ht="15.75" thickBot="1">
      <c r="A40" s="1784" t="s">
        <v>98</v>
      </c>
      <c r="B40" s="1908" t="s">
        <v>218</v>
      </c>
      <c r="C40" s="1909" t="s">
        <v>99</v>
      </c>
      <c r="D40" s="1834">
        <v>198</v>
      </c>
      <c r="E40" s="1834">
        <v>138</v>
      </c>
      <c r="F40" s="1834">
        <v>452</v>
      </c>
      <c r="G40" s="1910">
        <v>257</v>
      </c>
      <c r="H40" s="1910">
        <v>366</v>
      </c>
      <c r="I40" s="1910">
        <v>239</v>
      </c>
      <c r="J40" s="1910">
        <v>204</v>
      </c>
      <c r="K40" s="1910">
        <v>183</v>
      </c>
      <c r="L40" s="1911"/>
      <c r="M40" s="1912"/>
      <c r="N40" s="1995">
        <v>87</v>
      </c>
      <c r="O40" s="1163">
        <f t="shared" si="2"/>
        <v>35</v>
      </c>
      <c r="P40" s="1164">
        <f t="shared" si="3"/>
        <v>21</v>
      </c>
      <c r="Q40" s="1145">
        <f t="shared" si="3"/>
        <v>86</v>
      </c>
      <c r="R40" s="1914">
        <f t="shared" si="4"/>
        <v>229</v>
      </c>
      <c r="S40" s="2113" t="e">
        <f t="shared" si="5"/>
        <v>#DIV/0!</v>
      </c>
      <c r="T40" s="1035"/>
      <c r="U40" s="1915">
        <v>122</v>
      </c>
      <c r="V40" s="1915">
        <v>143</v>
      </c>
      <c r="W40" s="1910">
        <v>229</v>
      </c>
    </row>
    <row r="41" spans="1:23" ht="15.75" thickBot="1">
      <c r="A41" s="1917" t="s">
        <v>100</v>
      </c>
      <c r="B41" s="1918" t="s">
        <v>101</v>
      </c>
      <c r="C41" s="1919" t="s">
        <v>33</v>
      </c>
      <c r="D41" s="1747">
        <f t="shared" ref="D41:Q41" si="7">SUM(D36:D40)</f>
        <v>17942</v>
      </c>
      <c r="E41" s="1747">
        <f t="shared" si="7"/>
        <v>18376</v>
      </c>
      <c r="F41" s="1747">
        <f t="shared" si="7"/>
        <v>17903</v>
      </c>
      <c r="G41" s="1747">
        <f t="shared" si="7"/>
        <v>16883</v>
      </c>
      <c r="H41" s="1747">
        <f>SUM(H36:H40)</f>
        <v>17598</v>
      </c>
      <c r="I41" s="1747">
        <f>SUM(I36:I40)</f>
        <v>18553</v>
      </c>
      <c r="J41" s="1747">
        <f>SUM(J36:J40)</f>
        <v>19241</v>
      </c>
      <c r="K41" s="1747">
        <v>18715</v>
      </c>
      <c r="L41" s="1920">
        <f t="shared" si="7"/>
        <v>16847</v>
      </c>
      <c r="M41" s="1921">
        <f t="shared" si="7"/>
        <v>18249</v>
      </c>
      <c r="N41" s="2002">
        <f t="shared" si="7"/>
        <v>4689</v>
      </c>
      <c r="O41" s="2114">
        <f t="shared" si="7"/>
        <v>4950</v>
      </c>
      <c r="P41" s="2003">
        <f t="shared" si="7"/>
        <v>4950</v>
      </c>
      <c r="Q41" s="2115">
        <f t="shared" si="7"/>
        <v>5904</v>
      </c>
      <c r="R41" s="1924">
        <f t="shared" si="4"/>
        <v>20493</v>
      </c>
      <c r="S41" s="1925">
        <f t="shared" si="5"/>
        <v>112.29656419529836</v>
      </c>
      <c r="T41" s="1035"/>
      <c r="U41" s="1747">
        <f>SUM(U36:U40)</f>
        <v>9639</v>
      </c>
      <c r="V41" s="1747">
        <f>SUM(V36:V40)</f>
        <v>14589</v>
      </c>
      <c r="W41" s="1747">
        <f>SUM(W36:W40)</f>
        <v>20493</v>
      </c>
    </row>
    <row r="42" spans="1:23" ht="15.75" thickBot="1">
      <c r="A42" s="1784"/>
      <c r="B42" s="1928"/>
      <c r="C42" s="1187"/>
      <c r="D42" s="1834"/>
      <c r="E42" s="1834"/>
      <c r="F42" s="1834"/>
      <c r="G42" s="1924"/>
      <c r="H42" s="1924"/>
      <c r="I42" s="1924"/>
      <c r="J42" s="1924"/>
      <c r="K42" s="1924"/>
      <c r="L42" s="1929"/>
      <c r="M42" s="1930"/>
      <c r="N42" s="2004"/>
      <c r="O42" s="1849"/>
      <c r="P42" s="1932"/>
      <c r="Q42" s="1192"/>
      <c r="R42" s="1933"/>
      <c r="S42" s="1872"/>
      <c r="T42" s="1035"/>
      <c r="U42" s="1834"/>
      <c r="V42" s="1834"/>
      <c r="W42" s="1834"/>
    </row>
    <row r="43" spans="1:23" ht="15.75" thickBot="1">
      <c r="A43" s="1934" t="s">
        <v>102</v>
      </c>
      <c r="B43" s="1935" t="s">
        <v>64</v>
      </c>
      <c r="C43" s="1919" t="s">
        <v>33</v>
      </c>
      <c r="D43" s="1925">
        <f t="shared" ref="D43:Q43" si="8">D41-D39</f>
        <v>1898</v>
      </c>
      <c r="E43" s="1925">
        <f t="shared" si="8"/>
        <v>1923</v>
      </c>
      <c r="F43" s="1925">
        <f t="shared" si="8"/>
        <v>2180</v>
      </c>
      <c r="G43" s="1747">
        <f>G41-G39</f>
        <v>1842</v>
      </c>
      <c r="H43" s="1747">
        <f>H41-H39</f>
        <v>1899</v>
      </c>
      <c r="I43" s="1747">
        <f>I41-I39</f>
        <v>2105</v>
      </c>
      <c r="J43" s="1747">
        <f>J41-J39</f>
        <v>2282</v>
      </c>
      <c r="K43" s="1747">
        <v>2238</v>
      </c>
      <c r="L43" s="1747">
        <f>L41-L39</f>
        <v>0</v>
      </c>
      <c r="M43" s="1936">
        <f t="shared" si="8"/>
        <v>0</v>
      </c>
      <c r="N43" s="2002">
        <f t="shared" si="8"/>
        <v>712</v>
      </c>
      <c r="O43" s="1747">
        <f t="shared" si="8"/>
        <v>659</v>
      </c>
      <c r="P43" s="1747">
        <f t="shared" si="8"/>
        <v>335</v>
      </c>
      <c r="Q43" s="1924">
        <f t="shared" si="8"/>
        <v>666</v>
      </c>
      <c r="R43" s="1933">
        <f t="shared" si="4"/>
        <v>2372</v>
      </c>
      <c r="S43" s="1872" t="e">
        <f t="shared" si="5"/>
        <v>#DIV/0!</v>
      </c>
      <c r="T43" s="1035"/>
      <c r="U43" s="1747">
        <f>U41-U39</f>
        <v>1371</v>
      </c>
      <c r="V43" s="1747">
        <f>V41-V39</f>
        <v>1706</v>
      </c>
      <c r="W43" s="1747">
        <f>W41-W39</f>
        <v>2372</v>
      </c>
    </row>
    <row r="44" spans="1:23" ht="15.75" thickBot="1">
      <c r="A44" s="1917" t="s">
        <v>103</v>
      </c>
      <c r="B44" s="1935" t="s">
        <v>104</v>
      </c>
      <c r="C44" s="1919" t="s">
        <v>33</v>
      </c>
      <c r="D44" s="1925">
        <f t="shared" ref="D44:Q44" si="9">D41-D35</f>
        <v>43</v>
      </c>
      <c r="E44" s="1925">
        <f t="shared" si="9"/>
        <v>299</v>
      </c>
      <c r="F44" s="1925">
        <f t="shared" si="9"/>
        <v>27</v>
      </c>
      <c r="G44" s="1747">
        <f t="shared" si="9"/>
        <v>114</v>
      </c>
      <c r="H44" s="1747">
        <f t="shared" si="9"/>
        <v>66</v>
      </c>
      <c r="I44" s="1747">
        <f t="shared" si="9"/>
        <v>38</v>
      </c>
      <c r="J44" s="1747">
        <f t="shared" si="9"/>
        <v>50</v>
      </c>
      <c r="K44" s="1747">
        <v>0</v>
      </c>
      <c r="L44" s="1747">
        <f t="shared" si="9"/>
        <v>0</v>
      </c>
      <c r="M44" s="1936">
        <f t="shared" si="9"/>
        <v>0</v>
      </c>
      <c r="N44" s="2002">
        <f t="shared" si="9"/>
        <v>14</v>
      </c>
      <c r="O44" s="1747">
        <f t="shared" si="9"/>
        <v>303</v>
      </c>
      <c r="P44" s="1747">
        <f t="shared" si="9"/>
        <v>301</v>
      </c>
      <c r="Q44" s="1747">
        <f t="shared" si="9"/>
        <v>-609</v>
      </c>
      <c r="R44" s="1933">
        <f t="shared" si="4"/>
        <v>9</v>
      </c>
      <c r="S44" s="1872" t="e">
        <f t="shared" si="5"/>
        <v>#DIV/0!</v>
      </c>
      <c r="T44" s="1035"/>
      <c r="U44" s="1747">
        <f>U41-U35</f>
        <v>317</v>
      </c>
      <c r="V44" s="1747">
        <f>V41-V35</f>
        <v>618</v>
      </c>
      <c r="W44" s="1747">
        <f>W41-W35</f>
        <v>9</v>
      </c>
    </row>
    <row r="45" spans="1:23" ht="15.75" thickBot="1">
      <c r="A45" s="1937" t="s">
        <v>105</v>
      </c>
      <c r="B45" s="1938" t="s">
        <v>64</v>
      </c>
      <c r="C45" s="1201" t="s">
        <v>33</v>
      </c>
      <c r="D45" s="1925">
        <f t="shared" ref="D45:Q45" si="10">D44-D39</f>
        <v>-16001</v>
      </c>
      <c r="E45" s="1925">
        <f t="shared" si="10"/>
        <v>-16154</v>
      </c>
      <c r="F45" s="1925">
        <f t="shared" si="10"/>
        <v>-15696</v>
      </c>
      <c r="G45" s="1747">
        <f t="shared" si="10"/>
        <v>-14927</v>
      </c>
      <c r="H45" s="1747">
        <f>H44-H39</f>
        <v>-15633</v>
      </c>
      <c r="I45" s="1747">
        <f>I44-I39</f>
        <v>-16410</v>
      </c>
      <c r="J45" s="1747">
        <f>J44-J39</f>
        <v>-16909</v>
      </c>
      <c r="K45" s="1747">
        <v>-16477</v>
      </c>
      <c r="L45" s="1747">
        <f t="shared" si="10"/>
        <v>-16847</v>
      </c>
      <c r="M45" s="1936">
        <f t="shared" si="10"/>
        <v>-18249</v>
      </c>
      <c r="N45" s="2002">
        <f t="shared" si="10"/>
        <v>-3963</v>
      </c>
      <c r="O45" s="1747">
        <f t="shared" si="10"/>
        <v>-3988</v>
      </c>
      <c r="P45" s="1747">
        <f t="shared" si="10"/>
        <v>-4314</v>
      </c>
      <c r="Q45" s="1924">
        <f t="shared" si="10"/>
        <v>-5847</v>
      </c>
      <c r="R45" s="2092">
        <f t="shared" si="4"/>
        <v>-18112</v>
      </c>
      <c r="S45" s="1925">
        <f t="shared" si="5"/>
        <v>99.249273932818241</v>
      </c>
      <c r="T45" s="1035"/>
      <c r="U45" s="1747">
        <f>U44-U39</f>
        <v>-7951</v>
      </c>
      <c r="V45" s="1747">
        <f>V44-V39</f>
        <v>-12265</v>
      </c>
      <c r="W45" s="1747">
        <f>W44-W39</f>
        <v>-18112</v>
      </c>
    </row>
    <row r="46" spans="1:23">
      <c r="A46" s="1204"/>
    </row>
    <row r="47" spans="1:23">
      <c r="A47" s="1874"/>
      <c r="B47" s="2008"/>
      <c r="C47" s="1940"/>
    </row>
    <row r="48" spans="1:23">
      <c r="A48" s="1204"/>
    </row>
    <row r="49" spans="1:23">
      <c r="A49" s="1205" t="s">
        <v>224</v>
      </c>
      <c r="R49"/>
      <c r="S49"/>
      <c r="T49"/>
      <c r="U49"/>
      <c r="V49"/>
      <c r="W49"/>
    </row>
    <row r="50" spans="1:23">
      <c r="A50" s="1941" t="s">
        <v>225</v>
      </c>
      <c r="R50"/>
      <c r="S50"/>
      <c r="T50"/>
      <c r="U50"/>
      <c r="V50"/>
      <c r="W50"/>
    </row>
    <row r="51" spans="1:23">
      <c r="A51" s="2009" t="s">
        <v>226</v>
      </c>
      <c r="R51"/>
      <c r="S51"/>
      <c r="T51"/>
      <c r="U51"/>
      <c r="V51"/>
      <c r="W51"/>
    </row>
    <row r="52" spans="1:23">
      <c r="A52" s="1943"/>
      <c r="R52"/>
      <c r="S52"/>
      <c r="T52"/>
      <c r="U52"/>
      <c r="V52"/>
      <c r="W52"/>
    </row>
    <row r="53" spans="1:23">
      <c r="A53" s="1204" t="s">
        <v>260</v>
      </c>
      <c r="R53"/>
      <c r="S53"/>
      <c r="T53"/>
      <c r="U53"/>
      <c r="V53"/>
      <c r="W53"/>
    </row>
    <row r="54" spans="1:23">
      <c r="A54" s="1204"/>
      <c r="R54"/>
      <c r="S54"/>
      <c r="T54"/>
      <c r="U54"/>
      <c r="V54"/>
      <c r="W54"/>
    </row>
    <row r="55" spans="1:23">
      <c r="A55" s="1204" t="s">
        <v>261</v>
      </c>
      <c r="R55"/>
      <c r="S55"/>
      <c r="T55"/>
      <c r="U55"/>
      <c r="V55"/>
      <c r="W55"/>
    </row>
    <row r="56" spans="1:23">
      <c r="A56" s="1204"/>
    </row>
    <row r="57" spans="1:23">
      <c r="A57" s="1204"/>
      <c r="N57" s="262" t="s">
        <v>262</v>
      </c>
    </row>
  </sheetData>
  <mergeCells count="13">
    <mergeCell ref="L7:M7"/>
    <mergeCell ref="N7:Q7"/>
    <mergeCell ref="U7:W7"/>
    <mergeCell ref="A1:W1"/>
    <mergeCell ref="A7:A8"/>
    <mergeCell ref="B7:B8"/>
    <mergeCell ref="C7:C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61"/>
  <sheetViews>
    <sheetView workbookViewId="0">
      <selection activeCell="N16" sqref="N16"/>
    </sheetView>
  </sheetViews>
  <sheetFormatPr defaultRowHeight="15"/>
  <cols>
    <col min="1" max="1" width="37.7109375" customWidth="1"/>
    <col min="2" max="2" width="13.5703125" hidden="1" customWidth="1"/>
    <col min="3" max="3" width="6.42578125" style="467" customWidth="1"/>
    <col min="4" max="4" width="11.7109375" hidden="1" customWidth="1"/>
    <col min="5" max="7" width="11.5703125" hidden="1" customWidth="1"/>
    <col min="8" max="11" width="11.5703125" style="262" hidden="1" customWidth="1"/>
    <col min="12" max="12" width="11.5703125" style="262" customWidth="1"/>
    <col min="13" max="13" width="11.42578125" style="262" customWidth="1"/>
    <col min="14" max="14" width="9.85546875" style="262" customWidth="1"/>
    <col min="15" max="15" width="9.140625" style="262" customWidth="1"/>
    <col min="16" max="16" width="9.28515625" style="262" customWidth="1"/>
    <col min="17" max="17" width="9.7109375" style="262" customWidth="1"/>
    <col min="18" max="18" width="12" style="262" customWidth="1"/>
    <col min="19" max="19" width="12.85546875" style="244" customWidth="1"/>
    <col min="20" max="20" width="3.42578125" style="262" customWidth="1"/>
    <col min="21" max="21" width="12.5703125" style="262" customWidth="1"/>
    <col min="22" max="22" width="11.85546875" style="262" customWidth="1"/>
    <col min="23" max="23" width="12" style="262" customWidth="1"/>
  </cols>
  <sheetData>
    <row r="1" spans="1:23" ht="26.25">
      <c r="A1" s="1754" t="s">
        <v>186</v>
      </c>
      <c r="B1" s="1755"/>
      <c r="C1" s="1755"/>
      <c r="D1" s="1755"/>
      <c r="E1" s="1755"/>
      <c r="F1" s="1755"/>
      <c r="G1" s="1755"/>
      <c r="H1" s="1755"/>
      <c r="I1" s="1755"/>
      <c r="J1" s="1755"/>
      <c r="K1" s="1755"/>
      <c r="L1" s="1755"/>
      <c r="M1" s="1755"/>
      <c r="N1" s="1755"/>
      <c r="O1" s="1755"/>
      <c r="P1" s="1755"/>
      <c r="Q1" s="1755"/>
      <c r="R1" s="1755"/>
      <c r="S1" s="1755"/>
      <c r="T1" s="1755"/>
      <c r="U1" s="1755"/>
      <c r="V1" s="1755"/>
      <c r="W1" s="1755"/>
    </row>
    <row r="2" spans="1:23" ht="18">
      <c r="A2" s="982" t="s">
        <v>108</v>
      </c>
      <c r="B2" s="983"/>
      <c r="C2" s="984"/>
      <c r="D2" s="985"/>
      <c r="E2" s="985"/>
      <c r="F2" s="985"/>
      <c r="G2" s="985"/>
      <c r="H2" s="986"/>
      <c r="I2" s="986"/>
      <c r="J2" s="986"/>
      <c r="K2" s="986"/>
      <c r="L2" s="986"/>
      <c r="M2" s="987"/>
      <c r="N2" s="987"/>
      <c r="O2" s="986"/>
      <c r="P2" s="986"/>
      <c r="Q2" s="986"/>
      <c r="R2" s="986"/>
      <c r="S2" s="988"/>
      <c r="T2" s="986"/>
      <c r="U2" s="986"/>
      <c r="V2" s="986"/>
      <c r="W2" s="986"/>
    </row>
    <row r="3" spans="1:23">
      <c r="A3" s="989"/>
      <c r="B3" s="985"/>
      <c r="C3" s="984"/>
      <c r="D3" s="985"/>
      <c r="E3" s="985"/>
      <c r="F3" s="985"/>
      <c r="G3" s="985"/>
      <c r="H3" s="986"/>
      <c r="I3" s="986"/>
      <c r="J3" s="986"/>
      <c r="K3" s="986"/>
      <c r="L3" s="986"/>
      <c r="M3" s="987"/>
      <c r="N3" s="987"/>
      <c r="O3" s="986"/>
      <c r="P3" s="986"/>
      <c r="Q3" s="986"/>
      <c r="R3" s="986"/>
      <c r="S3" s="988"/>
      <c r="T3" s="986"/>
      <c r="U3" s="986"/>
      <c r="V3" s="986"/>
      <c r="W3" s="986"/>
    </row>
    <row r="4" spans="1:23" ht="15.75" thickBot="1">
      <c r="A4" s="990"/>
      <c r="B4" s="991"/>
      <c r="C4" s="992"/>
      <c r="D4" s="991"/>
      <c r="E4" s="991"/>
      <c r="F4" s="985"/>
      <c r="G4" s="985"/>
      <c r="H4" s="986"/>
      <c r="I4" s="986"/>
      <c r="J4" s="986"/>
      <c r="K4" s="986"/>
      <c r="L4" s="986"/>
      <c r="M4" s="987"/>
      <c r="N4" s="987"/>
      <c r="O4" s="986"/>
      <c r="P4" s="986"/>
      <c r="Q4" s="986"/>
      <c r="R4" s="986"/>
      <c r="S4" s="988"/>
      <c r="T4" s="986"/>
      <c r="U4" s="986"/>
      <c r="V4" s="986"/>
      <c r="W4" s="986"/>
    </row>
    <row r="5" spans="1:23" ht="16.5" thickBot="1">
      <c r="A5" s="1756" t="s">
        <v>236</v>
      </c>
      <c r="B5" s="2116"/>
      <c r="C5" s="1757" t="s">
        <v>263</v>
      </c>
      <c r="D5" s="1758"/>
      <c r="E5" s="1759"/>
      <c r="F5" s="1758"/>
      <c r="G5" s="1758"/>
      <c r="H5" s="1760"/>
      <c r="I5" s="1723"/>
      <c r="J5" s="1723"/>
      <c r="K5" s="1723"/>
      <c r="L5" s="999"/>
      <c r="M5" s="1000"/>
      <c r="N5" s="1000"/>
      <c r="O5" s="986"/>
      <c r="P5" s="986"/>
      <c r="Q5" s="986"/>
      <c r="R5" s="986"/>
      <c r="S5" s="988"/>
      <c r="T5" s="986"/>
      <c r="U5" s="986"/>
      <c r="V5" s="986"/>
      <c r="W5" s="986"/>
    </row>
    <row r="6" spans="1:23" ht="15.75" thickBot="1">
      <c r="A6" s="989" t="s">
        <v>4</v>
      </c>
      <c r="B6" s="985"/>
      <c r="C6" s="984"/>
      <c r="D6" s="985"/>
      <c r="E6" s="985"/>
      <c r="F6" s="985"/>
      <c r="G6" s="985"/>
      <c r="H6" s="986"/>
      <c r="I6" s="986"/>
      <c r="J6" s="986"/>
      <c r="K6" s="986"/>
      <c r="L6" s="986"/>
      <c r="M6" s="987"/>
      <c r="N6" s="987"/>
      <c r="O6" s="986"/>
      <c r="P6" s="986"/>
      <c r="Q6" s="986"/>
      <c r="R6" s="986"/>
      <c r="S6" s="988"/>
      <c r="T6" s="986"/>
      <c r="U6" s="986"/>
      <c r="V6" s="986"/>
      <c r="W6" s="986"/>
    </row>
    <row r="7" spans="1:23" ht="15.75" thickBot="1">
      <c r="A7" s="1761" t="s">
        <v>9</v>
      </c>
      <c r="B7" s="1762" t="s">
        <v>10</v>
      </c>
      <c r="C7" s="1762" t="s">
        <v>13</v>
      </c>
      <c r="D7" s="1763"/>
      <c r="E7" s="1763"/>
      <c r="F7" s="1762" t="s">
        <v>258</v>
      </c>
      <c r="G7" s="1764" t="s">
        <v>190</v>
      </c>
      <c r="H7" s="1764" t="s">
        <v>191</v>
      </c>
      <c r="I7" s="1764" t="s">
        <v>192</v>
      </c>
      <c r="J7" s="1764" t="s">
        <v>193</v>
      </c>
      <c r="K7" s="1764" t="s">
        <v>194</v>
      </c>
      <c r="L7" s="1765" t="s">
        <v>195</v>
      </c>
      <c r="M7" s="1766"/>
      <c r="N7" s="1765" t="s">
        <v>196</v>
      </c>
      <c r="O7" s="1767"/>
      <c r="P7" s="1767"/>
      <c r="Q7" s="1768"/>
      <c r="R7" s="1769" t="s">
        <v>197</v>
      </c>
      <c r="S7" s="1770" t="s">
        <v>8</v>
      </c>
      <c r="T7" s="986"/>
      <c r="U7" s="1771" t="s">
        <v>230</v>
      </c>
      <c r="V7" s="1772"/>
      <c r="W7" s="1766"/>
    </row>
    <row r="8" spans="1:23" ht="15.75" thickBot="1">
      <c r="A8" s="1773"/>
      <c r="B8" s="1774"/>
      <c r="C8" s="1774"/>
      <c r="D8" s="1775" t="s">
        <v>188</v>
      </c>
      <c r="E8" s="1775" t="s">
        <v>189</v>
      </c>
      <c r="F8" s="1774"/>
      <c r="G8" s="1774"/>
      <c r="H8" s="1774"/>
      <c r="I8" s="1774"/>
      <c r="J8" s="1774"/>
      <c r="K8" s="1774"/>
      <c r="L8" s="1776" t="s">
        <v>199</v>
      </c>
      <c r="M8" s="1777" t="s">
        <v>200</v>
      </c>
      <c r="N8" s="1778" t="s">
        <v>20</v>
      </c>
      <c r="O8" s="1779" t="s">
        <v>23</v>
      </c>
      <c r="P8" s="1780" t="s">
        <v>26</v>
      </c>
      <c r="Q8" s="1781" t="s">
        <v>29</v>
      </c>
      <c r="R8" s="1776" t="s">
        <v>30</v>
      </c>
      <c r="S8" s="1782" t="s">
        <v>31</v>
      </c>
      <c r="T8" s="986"/>
      <c r="U8" s="1948" t="s">
        <v>201</v>
      </c>
      <c r="V8" s="1949" t="s">
        <v>202</v>
      </c>
      <c r="W8" s="1949" t="s">
        <v>203</v>
      </c>
    </row>
    <row r="9" spans="1:23">
      <c r="A9" s="1784" t="s">
        <v>32</v>
      </c>
      <c r="B9" s="1785"/>
      <c r="C9" s="1024"/>
      <c r="D9" s="1786">
        <v>84</v>
      </c>
      <c r="E9" s="1786">
        <v>84</v>
      </c>
      <c r="F9" s="1786">
        <v>89</v>
      </c>
      <c r="G9" s="1787">
        <v>73</v>
      </c>
      <c r="H9" s="1787">
        <v>72</v>
      </c>
      <c r="I9" s="1787">
        <v>71</v>
      </c>
      <c r="J9" s="1787">
        <v>71</v>
      </c>
      <c r="K9" s="1032">
        <f>Q9</f>
        <v>74</v>
      </c>
      <c r="L9" s="1789"/>
      <c r="M9" s="1790"/>
      <c r="N9" s="1791">
        <v>75</v>
      </c>
      <c r="O9" s="1788">
        <f>U9</f>
        <v>75</v>
      </c>
      <c r="P9" s="2100">
        <f>V9</f>
        <v>74</v>
      </c>
      <c r="Q9" s="1032">
        <f>W9</f>
        <v>74</v>
      </c>
      <c r="R9" s="1793" t="s">
        <v>33</v>
      </c>
      <c r="S9" s="1794" t="s">
        <v>33</v>
      </c>
      <c r="T9" s="1035"/>
      <c r="U9" s="2037">
        <v>75</v>
      </c>
      <c r="V9" s="1796">
        <v>74</v>
      </c>
      <c r="W9" s="1796">
        <v>74</v>
      </c>
    </row>
    <row r="10" spans="1:23" ht="15.75" thickBot="1">
      <c r="A10" s="1797" t="s">
        <v>34</v>
      </c>
      <c r="B10" s="1798"/>
      <c r="C10" s="1799"/>
      <c r="D10" s="1800">
        <v>64</v>
      </c>
      <c r="E10" s="1800">
        <v>65</v>
      </c>
      <c r="F10" s="1800">
        <v>65</v>
      </c>
      <c r="G10" s="1801">
        <v>67.400000000000006</v>
      </c>
      <c r="H10" s="1801">
        <v>68</v>
      </c>
      <c r="I10" s="1801">
        <v>69</v>
      </c>
      <c r="J10" s="1801">
        <v>69</v>
      </c>
      <c r="K10" s="1048">
        <f t="shared" ref="K10:K21" si="0">Q10</f>
        <v>71</v>
      </c>
      <c r="L10" s="1803"/>
      <c r="M10" s="1804"/>
      <c r="N10" s="1805">
        <v>71</v>
      </c>
      <c r="O10" s="1802">
        <f t="shared" ref="O10:Q21" si="1">U10</f>
        <v>72</v>
      </c>
      <c r="P10" s="2101">
        <f t="shared" si="1"/>
        <v>71</v>
      </c>
      <c r="Q10" s="1048">
        <f t="shared" si="1"/>
        <v>71</v>
      </c>
      <c r="R10" s="1807" t="s">
        <v>33</v>
      </c>
      <c r="S10" s="1808" t="s">
        <v>33</v>
      </c>
      <c r="T10" s="1035"/>
      <c r="U10" s="2044">
        <v>72</v>
      </c>
      <c r="V10" s="1810">
        <v>71</v>
      </c>
      <c r="W10" s="1810">
        <v>71</v>
      </c>
    </row>
    <row r="11" spans="1:23">
      <c r="A11" s="1811" t="s">
        <v>35</v>
      </c>
      <c r="B11" s="1812" t="s">
        <v>36</v>
      </c>
      <c r="C11" s="1813" t="s">
        <v>37</v>
      </c>
      <c r="D11" s="1814">
        <v>18212</v>
      </c>
      <c r="E11" s="1814">
        <v>18633</v>
      </c>
      <c r="F11" s="1814">
        <v>19883</v>
      </c>
      <c r="G11" s="2033">
        <v>20972</v>
      </c>
      <c r="H11" s="1815">
        <v>20786</v>
      </c>
      <c r="I11" s="1815">
        <v>21122</v>
      </c>
      <c r="J11" s="1816">
        <v>22689</v>
      </c>
      <c r="K11" s="1117">
        <f t="shared" si="0"/>
        <v>25338</v>
      </c>
      <c r="L11" s="1818" t="s">
        <v>33</v>
      </c>
      <c r="M11" s="1819" t="s">
        <v>33</v>
      </c>
      <c r="N11" s="1820">
        <v>24256</v>
      </c>
      <c r="O11" s="1817">
        <f t="shared" si="1"/>
        <v>24290</v>
      </c>
      <c r="P11" s="2102">
        <f t="shared" si="1"/>
        <v>24537</v>
      </c>
      <c r="Q11" s="1117">
        <f t="shared" si="1"/>
        <v>25338</v>
      </c>
      <c r="R11" s="1822" t="s">
        <v>33</v>
      </c>
      <c r="S11" s="1823" t="s">
        <v>33</v>
      </c>
      <c r="T11" s="1035"/>
      <c r="U11" s="1977">
        <v>24290</v>
      </c>
      <c r="V11" s="1815">
        <v>24537</v>
      </c>
      <c r="W11" s="1815">
        <v>25338</v>
      </c>
    </row>
    <row r="12" spans="1:23">
      <c r="A12" s="1825" t="s">
        <v>38</v>
      </c>
      <c r="B12" s="1826" t="s">
        <v>39</v>
      </c>
      <c r="C12" s="1813" t="s">
        <v>40</v>
      </c>
      <c r="D12" s="1814">
        <v>-14504</v>
      </c>
      <c r="E12" s="1814">
        <v>-15065</v>
      </c>
      <c r="F12" s="1814">
        <v>-16622</v>
      </c>
      <c r="G12" s="1958">
        <v>17548</v>
      </c>
      <c r="H12" s="1815">
        <v>17222</v>
      </c>
      <c r="I12" s="1815">
        <v>17745</v>
      </c>
      <c r="J12" s="1815">
        <v>19170</v>
      </c>
      <c r="K12" s="1130">
        <f t="shared" si="0"/>
        <v>22055</v>
      </c>
      <c r="L12" s="1828" t="s">
        <v>33</v>
      </c>
      <c r="M12" s="1829" t="s">
        <v>33</v>
      </c>
      <c r="N12" s="1830">
        <v>20991</v>
      </c>
      <c r="O12" s="1827">
        <f t="shared" si="1"/>
        <v>21073</v>
      </c>
      <c r="P12" s="2102">
        <f t="shared" si="1"/>
        <v>21207</v>
      </c>
      <c r="Q12" s="1130">
        <f t="shared" si="1"/>
        <v>22055</v>
      </c>
      <c r="R12" s="1822" t="s">
        <v>33</v>
      </c>
      <c r="S12" s="1823" t="s">
        <v>33</v>
      </c>
      <c r="T12" s="1035"/>
      <c r="U12" s="1852">
        <v>21073</v>
      </c>
      <c r="V12" s="1815">
        <v>21207</v>
      </c>
      <c r="W12" s="1815">
        <v>22055</v>
      </c>
    </row>
    <row r="13" spans="1:23">
      <c r="A13" s="1825" t="s">
        <v>41</v>
      </c>
      <c r="B13" s="1826" t="s">
        <v>204</v>
      </c>
      <c r="C13" s="1813" t="s">
        <v>43</v>
      </c>
      <c r="D13" s="1814">
        <v>365</v>
      </c>
      <c r="E13" s="1814">
        <v>465</v>
      </c>
      <c r="F13" s="1814">
        <v>413</v>
      </c>
      <c r="G13" s="1958">
        <v>323</v>
      </c>
      <c r="H13" s="1815">
        <v>236</v>
      </c>
      <c r="I13" s="1815">
        <v>202</v>
      </c>
      <c r="J13" s="1815">
        <v>223</v>
      </c>
      <c r="K13" s="1130">
        <f t="shared" si="0"/>
        <v>241</v>
      </c>
      <c r="L13" s="1828" t="s">
        <v>33</v>
      </c>
      <c r="M13" s="1829" t="s">
        <v>33</v>
      </c>
      <c r="N13" s="1830">
        <v>332</v>
      </c>
      <c r="O13" s="1827">
        <f t="shared" si="1"/>
        <v>225</v>
      </c>
      <c r="P13" s="2102">
        <f t="shared" si="1"/>
        <v>346</v>
      </c>
      <c r="Q13" s="1130">
        <f t="shared" si="1"/>
        <v>241</v>
      </c>
      <c r="R13" s="1822" t="s">
        <v>33</v>
      </c>
      <c r="S13" s="1823" t="s">
        <v>33</v>
      </c>
      <c r="T13" s="1035"/>
      <c r="U13" s="1852">
        <v>225</v>
      </c>
      <c r="V13" s="1815">
        <v>346</v>
      </c>
      <c r="W13" s="1815">
        <v>241</v>
      </c>
    </row>
    <row r="14" spans="1:23">
      <c r="A14" s="1825" t="s">
        <v>44</v>
      </c>
      <c r="B14" s="1826" t="s">
        <v>205</v>
      </c>
      <c r="C14" s="1813" t="s">
        <v>33</v>
      </c>
      <c r="D14" s="1814">
        <v>677</v>
      </c>
      <c r="E14" s="1814">
        <v>2368</v>
      </c>
      <c r="F14" s="1814">
        <v>751</v>
      </c>
      <c r="G14" s="1958">
        <v>5507</v>
      </c>
      <c r="H14" s="1815">
        <v>2614</v>
      </c>
      <c r="I14" s="1815">
        <v>2184</v>
      </c>
      <c r="J14" s="1815">
        <v>2210</v>
      </c>
      <c r="K14" s="1130">
        <f t="shared" si="0"/>
        <v>976</v>
      </c>
      <c r="L14" s="1828" t="s">
        <v>33</v>
      </c>
      <c r="M14" s="1829" t="s">
        <v>33</v>
      </c>
      <c r="N14" s="1830">
        <v>1415</v>
      </c>
      <c r="O14" s="1827">
        <f t="shared" si="1"/>
        <v>1843</v>
      </c>
      <c r="P14" s="2102">
        <f t="shared" si="1"/>
        <v>2021</v>
      </c>
      <c r="Q14" s="1130">
        <f t="shared" si="1"/>
        <v>976</v>
      </c>
      <c r="R14" s="1822" t="s">
        <v>33</v>
      </c>
      <c r="S14" s="1823" t="s">
        <v>33</v>
      </c>
      <c r="T14" s="1035"/>
      <c r="U14" s="1993">
        <v>1843</v>
      </c>
      <c r="V14" s="1815">
        <v>2021</v>
      </c>
      <c r="W14" s="1815">
        <v>976</v>
      </c>
    </row>
    <row r="15" spans="1:23" ht="15.75" thickBot="1">
      <c r="A15" s="1784" t="s">
        <v>46</v>
      </c>
      <c r="B15" s="1832" t="s">
        <v>206</v>
      </c>
      <c r="C15" s="1833" t="s">
        <v>48</v>
      </c>
      <c r="D15" s="1834">
        <v>3986</v>
      </c>
      <c r="E15" s="1834">
        <v>4614</v>
      </c>
      <c r="F15" s="1834">
        <v>5607</v>
      </c>
      <c r="G15" s="1964">
        <v>4827</v>
      </c>
      <c r="H15" s="1835">
        <v>7399</v>
      </c>
      <c r="I15" s="1835">
        <v>7321</v>
      </c>
      <c r="J15" s="1835">
        <v>6397</v>
      </c>
      <c r="K15" s="1164">
        <f t="shared" si="0"/>
        <v>5064</v>
      </c>
      <c r="L15" s="1837" t="s">
        <v>33</v>
      </c>
      <c r="M15" s="1838" t="s">
        <v>33</v>
      </c>
      <c r="N15" s="1839">
        <v>9672</v>
      </c>
      <c r="O15" s="1857">
        <f t="shared" si="1"/>
        <v>11462</v>
      </c>
      <c r="P15" s="2102">
        <f t="shared" si="1"/>
        <v>9710</v>
      </c>
      <c r="Q15" s="1164">
        <f t="shared" si="1"/>
        <v>5064</v>
      </c>
      <c r="R15" s="1793" t="s">
        <v>33</v>
      </c>
      <c r="S15" s="1794" t="s">
        <v>33</v>
      </c>
      <c r="T15" s="1035"/>
      <c r="U15" s="2059">
        <v>11462</v>
      </c>
      <c r="V15" s="1835">
        <v>9710</v>
      </c>
      <c r="W15" s="1835">
        <v>5064</v>
      </c>
    </row>
    <row r="16" spans="1:23" ht="15.75" thickBot="1">
      <c r="A16" s="1841" t="s">
        <v>49</v>
      </c>
      <c r="B16" s="1842"/>
      <c r="C16" s="1843"/>
      <c r="D16" s="1747">
        <v>8777</v>
      </c>
      <c r="E16" s="1747">
        <v>11030</v>
      </c>
      <c r="F16" s="1747">
        <v>10110</v>
      </c>
      <c r="G16" s="1093">
        <v>11494</v>
      </c>
      <c r="H16" s="1967">
        <f>H11-H12+H13+H14+H15</f>
        <v>13813</v>
      </c>
      <c r="I16" s="1967">
        <f>I11-I12+I13+I14+I15</f>
        <v>13084</v>
      </c>
      <c r="J16" s="1967">
        <f>J11-J12+J13+J14+J15</f>
        <v>12349</v>
      </c>
      <c r="K16" s="2117">
        <f t="shared" si="0"/>
        <v>9564</v>
      </c>
      <c r="L16" s="2118" t="s">
        <v>33</v>
      </c>
      <c r="M16" s="2119" t="s">
        <v>33</v>
      </c>
      <c r="N16" s="1969">
        <f>N11-N12+N13+N14+N15</f>
        <v>14684</v>
      </c>
      <c r="O16" s="2117">
        <f t="shared" si="1"/>
        <v>16747</v>
      </c>
      <c r="P16" s="2117">
        <f t="shared" si="1"/>
        <v>15407</v>
      </c>
      <c r="Q16" s="2117">
        <f t="shared" si="1"/>
        <v>9564</v>
      </c>
      <c r="R16" s="1847" t="s">
        <v>33</v>
      </c>
      <c r="S16" s="1848" t="s">
        <v>33</v>
      </c>
      <c r="T16" s="1035"/>
      <c r="U16" s="1967">
        <f>U11-U12+U13+U14+U15</f>
        <v>16747</v>
      </c>
      <c r="V16" s="1967">
        <f>V11-V12+V13+V14+V15</f>
        <v>15407</v>
      </c>
      <c r="W16" s="1967">
        <f>W11-W12+W13+W14+W15</f>
        <v>9564</v>
      </c>
    </row>
    <row r="17" spans="1:24">
      <c r="A17" s="1784" t="s">
        <v>50</v>
      </c>
      <c r="B17" s="1812" t="s">
        <v>51</v>
      </c>
      <c r="C17" s="1833">
        <v>401</v>
      </c>
      <c r="D17" s="1834">
        <v>3708</v>
      </c>
      <c r="E17" s="1834">
        <v>3568</v>
      </c>
      <c r="F17" s="1970">
        <v>3261</v>
      </c>
      <c r="G17" s="1964">
        <v>3424</v>
      </c>
      <c r="H17" s="1835">
        <v>3564</v>
      </c>
      <c r="I17" s="1835">
        <v>3377</v>
      </c>
      <c r="J17" s="1835">
        <v>3519</v>
      </c>
      <c r="K17" s="1117">
        <f t="shared" si="0"/>
        <v>3283</v>
      </c>
      <c r="L17" s="1971" t="s">
        <v>33</v>
      </c>
      <c r="M17" s="2120" t="s">
        <v>33</v>
      </c>
      <c r="N17" s="1839">
        <v>3265</v>
      </c>
      <c r="O17" s="2005">
        <f t="shared" si="1"/>
        <v>3218</v>
      </c>
      <c r="P17" s="2102">
        <f>V17</f>
        <v>3330</v>
      </c>
      <c r="Q17" s="1117">
        <f t="shared" si="1"/>
        <v>3283</v>
      </c>
      <c r="R17" s="1793" t="s">
        <v>33</v>
      </c>
      <c r="S17" s="1794" t="s">
        <v>33</v>
      </c>
      <c r="T17" s="1035"/>
      <c r="U17" s="1851">
        <v>3218</v>
      </c>
      <c r="V17" s="1835">
        <v>3330</v>
      </c>
      <c r="W17" s="1835">
        <v>3283</v>
      </c>
    </row>
    <row r="18" spans="1:24">
      <c r="A18" s="1825" t="s">
        <v>52</v>
      </c>
      <c r="B18" s="1826" t="s">
        <v>53</v>
      </c>
      <c r="C18" s="1813" t="s">
        <v>54</v>
      </c>
      <c r="D18" s="1814">
        <v>1446</v>
      </c>
      <c r="E18" s="1814">
        <v>1406</v>
      </c>
      <c r="F18" s="1852">
        <v>1723</v>
      </c>
      <c r="G18" s="1958">
        <v>1691</v>
      </c>
      <c r="H18" s="1815">
        <v>3304</v>
      </c>
      <c r="I18" s="1815">
        <v>2273</v>
      </c>
      <c r="J18" s="1815">
        <v>1980</v>
      </c>
      <c r="K18" s="1130">
        <f t="shared" si="0"/>
        <v>1910</v>
      </c>
      <c r="L18" s="1958" t="s">
        <v>33</v>
      </c>
      <c r="M18" s="2121" t="s">
        <v>33</v>
      </c>
      <c r="N18" s="1830">
        <v>2229</v>
      </c>
      <c r="O18" s="1827">
        <f t="shared" si="1"/>
        <v>2308</v>
      </c>
      <c r="P18" s="2102">
        <f>V18</f>
        <v>2236</v>
      </c>
      <c r="Q18" s="1130">
        <f t="shared" si="1"/>
        <v>1910</v>
      </c>
      <c r="R18" s="1822" t="s">
        <v>33</v>
      </c>
      <c r="S18" s="1823" t="s">
        <v>33</v>
      </c>
      <c r="T18" s="1035"/>
      <c r="U18" s="1852">
        <v>2308</v>
      </c>
      <c r="V18" s="1815">
        <v>2236</v>
      </c>
      <c r="W18" s="1815">
        <v>1910</v>
      </c>
    </row>
    <row r="19" spans="1:24">
      <c r="A19" s="1825" t="s">
        <v>55</v>
      </c>
      <c r="B19" s="1826" t="s">
        <v>183</v>
      </c>
      <c r="C19" s="1813" t="s">
        <v>33</v>
      </c>
      <c r="D19" s="1814">
        <v>0</v>
      </c>
      <c r="E19" s="1814">
        <v>0</v>
      </c>
      <c r="F19" s="1852">
        <v>0</v>
      </c>
      <c r="G19" s="1958">
        <v>0</v>
      </c>
      <c r="H19" s="1815">
        <v>0</v>
      </c>
      <c r="I19" s="1815">
        <v>0</v>
      </c>
      <c r="J19" s="1815">
        <v>0</v>
      </c>
      <c r="K19" s="1130">
        <f t="shared" si="0"/>
        <v>45</v>
      </c>
      <c r="L19" s="1958" t="s">
        <v>33</v>
      </c>
      <c r="M19" s="2121" t="s">
        <v>33</v>
      </c>
      <c r="N19" s="1830">
        <v>347</v>
      </c>
      <c r="O19" s="1827">
        <f t="shared" si="1"/>
        <v>325</v>
      </c>
      <c r="P19" s="2102">
        <f>V19</f>
        <v>323</v>
      </c>
      <c r="Q19" s="1130">
        <f t="shared" si="1"/>
        <v>45</v>
      </c>
      <c r="R19" s="1822" t="s">
        <v>33</v>
      </c>
      <c r="S19" s="1823" t="s">
        <v>33</v>
      </c>
      <c r="T19" s="1035"/>
      <c r="U19" s="1852">
        <v>325</v>
      </c>
      <c r="V19" s="1815">
        <v>323</v>
      </c>
      <c r="W19" s="1815">
        <v>45</v>
      </c>
    </row>
    <row r="20" spans="1:24">
      <c r="A20" s="1825" t="s">
        <v>57</v>
      </c>
      <c r="B20" s="1826" t="s">
        <v>56</v>
      </c>
      <c r="C20" s="1813" t="s">
        <v>33</v>
      </c>
      <c r="D20" s="1814">
        <v>2986</v>
      </c>
      <c r="E20" s="1814">
        <v>3621</v>
      </c>
      <c r="F20" s="1852">
        <v>4335</v>
      </c>
      <c r="G20" s="1958">
        <v>6129</v>
      </c>
      <c r="H20" s="1815">
        <v>6779</v>
      </c>
      <c r="I20" s="1815">
        <v>6858</v>
      </c>
      <c r="J20" s="1815">
        <v>6754</v>
      </c>
      <c r="K20" s="1130">
        <f t="shared" si="0"/>
        <v>4443</v>
      </c>
      <c r="L20" s="1958" t="s">
        <v>33</v>
      </c>
      <c r="M20" s="2121" t="s">
        <v>33</v>
      </c>
      <c r="N20" s="1830">
        <v>8805</v>
      </c>
      <c r="O20" s="1827">
        <f t="shared" si="1"/>
        <v>10898</v>
      </c>
      <c r="P20" s="2102">
        <f>V20</f>
        <v>9518</v>
      </c>
      <c r="Q20" s="1130">
        <f t="shared" si="1"/>
        <v>4443</v>
      </c>
      <c r="R20" s="1822" t="s">
        <v>33</v>
      </c>
      <c r="S20" s="1823" t="s">
        <v>33</v>
      </c>
      <c r="T20" s="1035"/>
      <c r="U20" s="1852">
        <v>10898</v>
      </c>
      <c r="V20" s="1815">
        <v>9518</v>
      </c>
      <c r="W20" s="1815">
        <v>4443</v>
      </c>
    </row>
    <row r="21" spans="1:24" ht="15.75" thickBot="1">
      <c r="A21" s="1797" t="s">
        <v>59</v>
      </c>
      <c r="B21" s="1853"/>
      <c r="C21" s="1854" t="s">
        <v>33</v>
      </c>
      <c r="D21" s="1814">
        <v>0</v>
      </c>
      <c r="E21" s="1814">
        <v>0</v>
      </c>
      <c r="F21" s="1852">
        <v>0</v>
      </c>
      <c r="G21" s="1954">
        <v>0</v>
      </c>
      <c r="H21" s="1855">
        <v>0</v>
      </c>
      <c r="I21" s="1855">
        <v>0</v>
      </c>
      <c r="J21" s="1855">
        <v>0</v>
      </c>
      <c r="K21" s="1144">
        <f t="shared" si="0"/>
        <v>0</v>
      </c>
      <c r="L21" s="1954" t="s">
        <v>33</v>
      </c>
      <c r="M21" s="2122" t="s">
        <v>33</v>
      </c>
      <c r="N21" s="1858">
        <v>0</v>
      </c>
      <c r="O21" s="1857">
        <f t="shared" si="1"/>
        <v>0</v>
      </c>
      <c r="P21" s="2123">
        <f>V21</f>
        <v>0</v>
      </c>
      <c r="Q21" s="1144">
        <f t="shared" si="1"/>
        <v>0</v>
      </c>
      <c r="R21" s="1856" t="s">
        <v>33</v>
      </c>
      <c r="S21" s="1860" t="s">
        <v>33</v>
      </c>
      <c r="T21" s="1035"/>
      <c r="U21" s="1861">
        <v>0</v>
      </c>
      <c r="V21" s="1855">
        <v>0</v>
      </c>
      <c r="W21" s="1855">
        <v>0</v>
      </c>
    </row>
    <row r="22" spans="1:24">
      <c r="A22" s="1862" t="s">
        <v>61</v>
      </c>
      <c r="B22" s="1812" t="s">
        <v>62</v>
      </c>
      <c r="C22" s="1863" t="s">
        <v>33</v>
      </c>
      <c r="D22" s="1824">
        <v>29448</v>
      </c>
      <c r="E22" s="1824">
        <v>31500.442999999999</v>
      </c>
      <c r="F22" s="1977">
        <v>34304</v>
      </c>
      <c r="G22" s="1864">
        <v>34233</v>
      </c>
      <c r="H22" s="2124">
        <v>33458.5</v>
      </c>
      <c r="I22" s="2124">
        <v>35582</v>
      </c>
      <c r="J22" s="2124">
        <v>37370.400000000001</v>
      </c>
      <c r="K22" s="2125">
        <v>35111</v>
      </c>
      <c r="L22" s="1866">
        <f>L35</f>
        <v>34329</v>
      </c>
      <c r="M22" s="1867">
        <v>37247</v>
      </c>
      <c r="N22" s="1868">
        <v>12147</v>
      </c>
      <c r="O22" s="1821">
        <f>U22-N22</f>
        <v>10784</v>
      </c>
      <c r="P22" s="1117">
        <f>V22-O22</f>
        <v>7520</v>
      </c>
      <c r="Q22" s="2126">
        <f>W22-V22</f>
        <v>19460</v>
      </c>
      <c r="R22" s="2127">
        <f t="shared" ref="R22:R41" si="2">SUM(N22:Q22)</f>
        <v>49911</v>
      </c>
      <c r="S22" s="1872">
        <f>(R22/L22)*100</f>
        <v>145.3901948789653</v>
      </c>
      <c r="T22" s="1035"/>
      <c r="U22" s="1977">
        <v>22931</v>
      </c>
      <c r="V22" s="1873">
        <v>18304</v>
      </c>
      <c r="W22" s="2124">
        <v>37764</v>
      </c>
      <c r="X22" s="1874"/>
    </row>
    <row r="23" spans="1:24">
      <c r="A23" s="1825" t="s">
        <v>63</v>
      </c>
      <c r="B23" s="1826" t="s">
        <v>64</v>
      </c>
      <c r="C23" s="1875" t="s">
        <v>33</v>
      </c>
      <c r="D23" s="1814">
        <v>0</v>
      </c>
      <c r="E23" s="1814">
        <v>0</v>
      </c>
      <c r="F23" s="1852">
        <v>0</v>
      </c>
      <c r="G23" s="1876">
        <v>0</v>
      </c>
      <c r="H23" s="1876">
        <v>0</v>
      </c>
      <c r="I23" s="1876">
        <v>60</v>
      </c>
      <c r="J23" s="1876">
        <v>0</v>
      </c>
      <c r="K23" s="1876">
        <v>0</v>
      </c>
      <c r="L23" s="1877">
        <v>180</v>
      </c>
      <c r="M23" s="1878">
        <v>180</v>
      </c>
      <c r="N23" s="1879">
        <v>180</v>
      </c>
      <c r="O23" s="1831">
        <f t="shared" ref="O23:P40" si="3">U23-N23</f>
        <v>0</v>
      </c>
      <c r="P23" s="1130">
        <f t="shared" si="3"/>
        <v>0</v>
      </c>
      <c r="Q23" s="2128">
        <f t="shared" ref="Q23:Q40" si="4">W23-V23</f>
        <v>0</v>
      </c>
      <c r="R23" s="2109">
        <f t="shared" si="2"/>
        <v>180</v>
      </c>
      <c r="S23" s="1906">
        <f>(R23/L23)*100</f>
        <v>100</v>
      </c>
      <c r="T23" s="1035"/>
      <c r="U23" s="1852">
        <v>180</v>
      </c>
      <c r="V23" s="1884">
        <v>0</v>
      </c>
      <c r="W23" s="1876">
        <v>0</v>
      </c>
    </row>
    <row r="24" spans="1:24" ht="15.75" thickBot="1">
      <c r="A24" s="1797" t="s">
        <v>65</v>
      </c>
      <c r="B24" s="1853" t="s">
        <v>64</v>
      </c>
      <c r="C24" s="1885">
        <v>672</v>
      </c>
      <c r="D24" s="1886">
        <v>6343</v>
      </c>
      <c r="E24" s="1886">
        <v>7266.4430000000002</v>
      </c>
      <c r="F24" s="1985">
        <v>8793</v>
      </c>
      <c r="G24" s="1887">
        <v>9520</v>
      </c>
      <c r="H24" s="1887">
        <v>8500</v>
      </c>
      <c r="I24" s="1887">
        <v>8700</v>
      </c>
      <c r="J24" s="2129">
        <v>8714.7999999999993</v>
      </c>
      <c r="K24" s="2129">
        <v>8150</v>
      </c>
      <c r="L24" s="1888">
        <f>SUM(L25:L29)</f>
        <v>7970</v>
      </c>
      <c r="M24" s="1889">
        <v>9211</v>
      </c>
      <c r="N24" s="1890">
        <v>1980</v>
      </c>
      <c r="O24" s="1840">
        <f t="shared" si="3"/>
        <v>1980</v>
      </c>
      <c r="P24" s="1164">
        <f t="shared" si="3"/>
        <v>2210</v>
      </c>
      <c r="Q24" s="2130">
        <f t="shared" si="4"/>
        <v>3960</v>
      </c>
      <c r="R24" s="2131">
        <f t="shared" si="2"/>
        <v>10130</v>
      </c>
      <c r="S24" s="1894">
        <f>(R24/L24)*100</f>
        <v>127.10163111668757</v>
      </c>
      <c r="T24" s="1035"/>
      <c r="U24" s="2059">
        <v>3960</v>
      </c>
      <c r="V24" s="1895">
        <v>4190</v>
      </c>
      <c r="W24" s="1887">
        <v>8150</v>
      </c>
    </row>
    <row r="25" spans="1:24">
      <c r="A25" s="1811" t="s">
        <v>66</v>
      </c>
      <c r="B25" s="1896" t="s">
        <v>208</v>
      </c>
      <c r="C25" s="1897">
        <v>501</v>
      </c>
      <c r="D25" s="1814">
        <v>4283</v>
      </c>
      <c r="E25" s="1814">
        <v>3784</v>
      </c>
      <c r="F25" s="1852">
        <v>5008</v>
      </c>
      <c r="G25" s="1865">
        <v>4722</v>
      </c>
      <c r="H25" s="1865">
        <v>4771</v>
      </c>
      <c r="I25" s="1865">
        <v>3927</v>
      </c>
      <c r="J25" s="1865">
        <v>5172</v>
      </c>
      <c r="K25" s="1865">
        <v>4745</v>
      </c>
      <c r="L25" s="1866">
        <v>1660</v>
      </c>
      <c r="M25" s="1867">
        <v>1660</v>
      </c>
      <c r="N25" s="1898">
        <v>1164</v>
      </c>
      <c r="O25" s="1931">
        <f t="shared" si="3"/>
        <v>1316</v>
      </c>
      <c r="P25" s="1117">
        <f>V25-U25</f>
        <v>1010</v>
      </c>
      <c r="Q25" s="2132">
        <f t="shared" si="4"/>
        <v>1479</v>
      </c>
      <c r="R25" s="2127">
        <f t="shared" si="2"/>
        <v>4969</v>
      </c>
      <c r="S25" s="1872">
        <f t="shared" ref="S25:S45" si="5">(R25/M25)*100</f>
        <v>299.3373493975904</v>
      </c>
      <c r="T25" s="1035"/>
      <c r="U25" s="1851">
        <v>2480</v>
      </c>
      <c r="V25" s="1902">
        <v>3490</v>
      </c>
      <c r="W25" s="1865">
        <v>4969</v>
      </c>
    </row>
    <row r="26" spans="1:24">
      <c r="A26" s="1825" t="s">
        <v>68</v>
      </c>
      <c r="B26" s="1903" t="s">
        <v>209</v>
      </c>
      <c r="C26" s="1904">
        <v>502</v>
      </c>
      <c r="D26" s="1814">
        <v>2338</v>
      </c>
      <c r="E26" s="1814">
        <v>2512</v>
      </c>
      <c r="F26" s="1852">
        <v>2824</v>
      </c>
      <c r="G26" s="1876">
        <v>2774</v>
      </c>
      <c r="H26" s="1876">
        <v>3399</v>
      </c>
      <c r="I26" s="1876">
        <v>3068</v>
      </c>
      <c r="J26" s="1876">
        <v>2196</v>
      </c>
      <c r="K26" s="1876">
        <v>1599</v>
      </c>
      <c r="L26" s="1877">
        <v>2270</v>
      </c>
      <c r="M26" s="1878">
        <v>2270</v>
      </c>
      <c r="N26" s="1879">
        <v>62</v>
      </c>
      <c r="O26" s="1831">
        <f t="shared" si="3"/>
        <v>495</v>
      </c>
      <c r="P26" s="1130">
        <f t="shared" ref="P26:P40" si="6">V26-U26</f>
        <v>233</v>
      </c>
      <c r="Q26" s="2133">
        <f t="shared" si="4"/>
        <v>830</v>
      </c>
      <c r="R26" s="2109">
        <f t="shared" si="2"/>
        <v>1620</v>
      </c>
      <c r="S26" s="1906">
        <f t="shared" si="5"/>
        <v>71.365638766519822</v>
      </c>
      <c r="T26" s="1035"/>
      <c r="U26" s="1852">
        <v>557</v>
      </c>
      <c r="V26" s="1884">
        <v>790</v>
      </c>
      <c r="W26" s="1876">
        <v>1620</v>
      </c>
    </row>
    <row r="27" spans="1:24">
      <c r="A27" s="1825" t="s">
        <v>70</v>
      </c>
      <c r="B27" s="1903" t="s">
        <v>210</v>
      </c>
      <c r="C27" s="1904">
        <v>504</v>
      </c>
      <c r="D27" s="1814">
        <v>723</v>
      </c>
      <c r="E27" s="1814">
        <v>701</v>
      </c>
      <c r="F27" s="1852">
        <v>656</v>
      </c>
      <c r="G27" s="1876">
        <v>708</v>
      </c>
      <c r="H27" s="1876">
        <v>627</v>
      </c>
      <c r="I27" s="1876">
        <v>556</v>
      </c>
      <c r="J27" s="1876">
        <v>420</v>
      </c>
      <c r="K27" s="1876">
        <v>381</v>
      </c>
      <c r="L27" s="1877"/>
      <c r="M27" s="1878"/>
      <c r="N27" s="1879">
        <v>81</v>
      </c>
      <c r="O27" s="1831">
        <f t="shared" si="3"/>
        <v>114</v>
      </c>
      <c r="P27" s="1130">
        <f t="shared" si="6"/>
        <v>62</v>
      </c>
      <c r="Q27" s="2133">
        <f t="shared" si="4"/>
        <v>120</v>
      </c>
      <c r="R27" s="2109">
        <f t="shared" si="2"/>
        <v>377</v>
      </c>
      <c r="S27" s="1906" t="e">
        <f t="shared" si="5"/>
        <v>#DIV/0!</v>
      </c>
      <c r="T27" s="1035"/>
      <c r="U27" s="1852">
        <v>195</v>
      </c>
      <c r="V27" s="1884">
        <v>257</v>
      </c>
      <c r="W27" s="1876">
        <v>377</v>
      </c>
    </row>
    <row r="28" spans="1:24">
      <c r="A28" s="1825" t="s">
        <v>72</v>
      </c>
      <c r="B28" s="1903" t="s">
        <v>211</v>
      </c>
      <c r="C28" s="1904">
        <v>511</v>
      </c>
      <c r="D28" s="1814">
        <v>1225</v>
      </c>
      <c r="E28" s="1814">
        <v>1363</v>
      </c>
      <c r="F28" s="1852">
        <v>1724</v>
      </c>
      <c r="G28" s="1876">
        <v>2384</v>
      </c>
      <c r="H28" s="1876">
        <v>1531</v>
      </c>
      <c r="I28" s="1876">
        <v>1362</v>
      </c>
      <c r="J28" s="1876">
        <v>1764</v>
      </c>
      <c r="K28" s="1876">
        <v>1937</v>
      </c>
      <c r="L28" s="1877">
        <v>1500</v>
      </c>
      <c r="M28" s="1878">
        <v>1500</v>
      </c>
      <c r="N28" s="1879">
        <v>73</v>
      </c>
      <c r="O28" s="1831">
        <f t="shared" si="3"/>
        <v>154</v>
      </c>
      <c r="P28" s="1130">
        <f t="shared" si="6"/>
        <v>359</v>
      </c>
      <c r="Q28" s="2133">
        <f t="shared" si="4"/>
        <v>587</v>
      </c>
      <c r="R28" s="2109">
        <f t="shared" si="2"/>
        <v>1173</v>
      </c>
      <c r="S28" s="1906">
        <f t="shared" si="5"/>
        <v>78.2</v>
      </c>
      <c r="T28" s="1035"/>
      <c r="U28" s="1852">
        <v>227</v>
      </c>
      <c r="V28" s="1884">
        <v>586</v>
      </c>
      <c r="W28" s="1876">
        <v>1173</v>
      </c>
    </row>
    <row r="29" spans="1:24">
      <c r="A29" s="1825" t="s">
        <v>74</v>
      </c>
      <c r="B29" s="1903" t="s">
        <v>212</v>
      </c>
      <c r="C29" s="1904">
        <v>518</v>
      </c>
      <c r="D29" s="1814">
        <v>1299</v>
      </c>
      <c r="E29" s="1814">
        <v>2398</v>
      </c>
      <c r="F29" s="1852">
        <v>2068</v>
      </c>
      <c r="G29" s="1876">
        <v>2099</v>
      </c>
      <c r="H29" s="1876">
        <v>1556</v>
      </c>
      <c r="I29" s="1876">
        <v>1327</v>
      </c>
      <c r="J29" s="1876">
        <v>1933</v>
      </c>
      <c r="K29" s="1876">
        <v>1644</v>
      </c>
      <c r="L29" s="1877">
        <v>2540</v>
      </c>
      <c r="M29" s="1878">
        <v>2216</v>
      </c>
      <c r="N29" s="1879">
        <v>524</v>
      </c>
      <c r="O29" s="1831">
        <f t="shared" si="3"/>
        <v>498</v>
      </c>
      <c r="P29" s="1130">
        <f t="shared" si="6"/>
        <v>727</v>
      </c>
      <c r="Q29" s="2133">
        <f t="shared" si="4"/>
        <v>1638</v>
      </c>
      <c r="R29" s="2109">
        <f t="shared" si="2"/>
        <v>3387</v>
      </c>
      <c r="S29" s="1906">
        <f t="shared" si="5"/>
        <v>152.84296028880865</v>
      </c>
      <c r="T29" s="1035"/>
      <c r="U29" s="1993">
        <v>1022</v>
      </c>
      <c r="V29" s="1884">
        <v>1749</v>
      </c>
      <c r="W29" s="1876">
        <v>3387</v>
      </c>
    </row>
    <row r="30" spans="1:24">
      <c r="A30" s="1825" t="s">
        <v>76</v>
      </c>
      <c r="B30" s="1907" t="s">
        <v>214</v>
      </c>
      <c r="C30" s="1904">
        <v>521</v>
      </c>
      <c r="D30" s="1814">
        <v>16440</v>
      </c>
      <c r="E30" s="1814">
        <v>17442</v>
      </c>
      <c r="F30" s="1852">
        <v>18411</v>
      </c>
      <c r="G30" s="1876">
        <v>18226</v>
      </c>
      <c r="H30" s="1876">
        <v>18656</v>
      </c>
      <c r="I30" s="1876">
        <v>19946</v>
      </c>
      <c r="J30" s="1876">
        <v>20442</v>
      </c>
      <c r="K30" s="1876">
        <v>20063</v>
      </c>
      <c r="L30" s="1877">
        <v>18946</v>
      </c>
      <c r="M30" s="1878">
        <f>20046+324</f>
        <v>20370</v>
      </c>
      <c r="N30" s="1879">
        <v>4987</v>
      </c>
      <c r="O30" s="1831">
        <f t="shared" si="3"/>
        <v>5219</v>
      </c>
      <c r="P30" s="1130">
        <f t="shared" si="6"/>
        <v>5009</v>
      </c>
      <c r="Q30" s="2133">
        <f t="shared" si="4"/>
        <v>5666</v>
      </c>
      <c r="R30" s="2109">
        <f t="shared" si="2"/>
        <v>20881</v>
      </c>
      <c r="S30" s="1906">
        <f t="shared" si="5"/>
        <v>102.50859106529208</v>
      </c>
      <c r="T30" s="1035"/>
      <c r="U30" s="1852">
        <v>10206</v>
      </c>
      <c r="V30" s="1884">
        <v>15215</v>
      </c>
      <c r="W30" s="1876">
        <v>20881</v>
      </c>
    </row>
    <row r="31" spans="1:24">
      <c r="A31" s="1825" t="s">
        <v>78</v>
      </c>
      <c r="B31" s="1907" t="s">
        <v>215</v>
      </c>
      <c r="C31" s="1904" t="s">
        <v>80</v>
      </c>
      <c r="D31" s="1814">
        <v>6157</v>
      </c>
      <c r="E31" s="1814">
        <v>6485</v>
      </c>
      <c r="F31" s="1852">
        <v>6549</v>
      </c>
      <c r="G31" s="1876">
        <v>6762</v>
      </c>
      <c r="H31" s="1876">
        <v>6647</v>
      </c>
      <c r="I31" s="1876">
        <v>6781</v>
      </c>
      <c r="J31" s="1876">
        <v>6865</v>
      </c>
      <c r="K31" s="1876">
        <v>7215</v>
      </c>
      <c r="L31" s="1877">
        <v>6631</v>
      </c>
      <c r="M31" s="1878">
        <v>7015</v>
      </c>
      <c r="N31" s="1879">
        <v>1721</v>
      </c>
      <c r="O31" s="1831">
        <f t="shared" si="3"/>
        <v>1812</v>
      </c>
      <c r="P31" s="1130">
        <f t="shared" si="6"/>
        <v>1741</v>
      </c>
      <c r="Q31" s="2133">
        <f t="shared" si="4"/>
        <v>2245</v>
      </c>
      <c r="R31" s="2109">
        <f t="shared" si="2"/>
        <v>7519</v>
      </c>
      <c r="S31" s="1906">
        <f t="shared" si="5"/>
        <v>107.18460441910192</v>
      </c>
      <c r="T31" s="1035"/>
      <c r="U31" s="1852">
        <v>3533</v>
      </c>
      <c r="V31" s="1884">
        <v>5274</v>
      </c>
      <c r="W31" s="1876">
        <v>7519</v>
      </c>
    </row>
    <row r="32" spans="1:24">
      <c r="A32" s="1825" t="s">
        <v>81</v>
      </c>
      <c r="B32" s="1903" t="s">
        <v>216</v>
      </c>
      <c r="C32" s="1904">
        <v>557</v>
      </c>
      <c r="D32" s="1814">
        <v>0</v>
      </c>
      <c r="E32" s="1814">
        <v>0</v>
      </c>
      <c r="F32" s="1852">
        <v>26</v>
      </c>
      <c r="G32" s="1876">
        <v>0</v>
      </c>
      <c r="H32" s="1876">
        <v>3</v>
      </c>
      <c r="I32" s="1876">
        <v>0</v>
      </c>
      <c r="J32" s="1876"/>
      <c r="K32" s="1876">
        <v>0</v>
      </c>
      <c r="L32" s="1877"/>
      <c r="M32" s="1878"/>
      <c r="N32" s="1879">
        <v>0</v>
      </c>
      <c r="O32" s="1831">
        <f t="shared" si="3"/>
        <v>0</v>
      </c>
      <c r="P32" s="1130">
        <f t="shared" si="6"/>
        <v>0</v>
      </c>
      <c r="Q32" s="2133">
        <f t="shared" si="4"/>
        <v>0</v>
      </c>
      <c r="R32" s="2109">
        <f t="shared" si="2"/>
        <v>0</v>
      </c>
      <c r="S32" s="1906" t="e">
        <f t="shared" si="5"/>
        <v>#DIV/0!</v>
      </c>
      <c r="T32" s="1035"/>
      <c r="U32" s="1852">
        <v>0</v>
      </c>
      <c r="V32" s="1884">
        <v>0</v>
      </c>
      <c r="W32" s="1876">
        <v>0</v>
      </c>
    </row>
    <row r="33" spans="1:23">
      <c r="A33" s="1825" t="s">
        <v>83</v>
      </c>
      <c r="B33" s="1903" t="s">
        <v>217</v>
      </c>
      <c r="C33" s="1904">
        <v>551</v>
      </c>
      <c r="D33" s="1814">
        <v>284</v>
      </c>
      <c r="E33" s="1814">
        <v>325</v>
      </c>
      <c r="F33" s="1852">
        <v>307</v>
      </c>
      <c r="G33" s="1876">
        <v>274</v>
      </c>
      <c r="H33" s="1876">
        <v>281</v>
      </c>
      <c r="I33" s="1876">
        <v>247</v>
      </c>
      <c r="J33" s="1876">
        <v>251</v>
      </c>
      <c r="K33" s="1876">
        <v>207</v>
      </c>
      <c r="L33" s="1877"/>
      <c r="M33" s="1878"/>
      <c r="N33" s="1879">
        <v>47</v>
      </c>
      <c r="O33" s="1831">
        <f t="shared" si="3"/>
        <v>48</v>
      </c>
      <c r="P33" s="1130">
        <f t="shared" si="6"/>
        <v>46</v>
      </c>
      <c r="Q33" s="2133">
        <f t="shared" si="4"/>
        <v>47</v>
      </c>
      <c r="R33" s="2109">
        <f t="shared" si="2"/>
        <v>188</v>
      </c>
      <c r="S33" s="1906" t="e">
        <f t="shared" si="5"/>
        <v>#DIV/0!</v>
      </c>
      <c r="T33" s="1035"/>
      <c r="U33" s="1852">
        <v>95</v>
      </c>
      <c r="V33" s="1884">
        <v>141</v>
      </c>
      <c r="W33" s="1876">
        <v>188</v>
      </c>
    </row>
    <row r="34" spans="1:23" ht="15.75" thickBot="1">
      <c r="A34" s="1784" t="s">
        <v>264</v>
      </c>
      <c r="B34" s="1908" t="s">
        <v>218</v>
      </c>
      <c r="C34" s="1909" t="s">
        <v>86</v>
      </c>
      <c r="D34" s="1834">
        <v>830</v>
      </c>
      <c r="E34" s="1834">
        <v>1054</v>
      </c>
      <c r="F34" s="1970">
        <v>598</v>
      </c>
      <c r="G34" s="1910">
        <v>849</v>
      </c>
      <c r="H34" s="1910">
        <v>452</v>
      </c>
      <c r="I34" s="1910">
        <v>3103</v>
      </c>
      <c r="J34" s="1910">
        <v>3271</v>
      </c>
      <c r="K34" s="1910">
        <v>2363</v>
      </c>
      <c r="L34" s="1911">
        <v>782</v>
      </c>
      <c r="M34" s="1912">
        <f>795+1241</f>
        <v>2036</v>
      </c>
      <c r="N34" s="1913">
        <v>755</v>
      </c>
      <c r="O34" s="1831">
        <f t="shared" si="3"/>
        <v>236</v>
      </c>
      <c r="P34" s="1164">
        <f t="shared" si="6"/>
        <v>451</v>
      </c>
      <c r="Q34" s="2134">
        <f t="shared" si="4"/>
        <v>1496</v>
      </c>
      <c r="R34" s="2131">
        <f t="shared" si="2"/>
        <v>2938</v>
      </c>
      <c r="S34" s="1894">
        <f t="shared" si="5"/>
        <v>144.30255402750493</v>
      </c>
      <c r="T34" s="1035"/>
      <c r="U34" s="1996">
        <v>991</v>
      </c>
      <c r="V34" s="1916">
        <v>1442</v>
      </c>
      <c r="W34" s="1910">
        <v>2938</v>
      </c>
    </row>
    <row r="35" spans="1:23" ht="15.75" thickBot="1">
      <c r="A35" s="1917" t="s">
        <v>87</v>
      </c>
      <c r="B35" s="1918" t="s">
        <v>88</v>
      </c>
      <c r="C35" s="1919"/>
      <c r="D35" s="1747">
        <f t="shared" ref="D35:I35" si="7">SUM(D25:D34)</f>
        <v>33579</v>
      </c>
      <c r="E35" s="1747">
        <f t="shared" si="7"/>
        <v>36064</v>
      </c>
      <c r="F35" s="1747">
        <f t="shared" si="7"/>
        <v>38171</v>
      </c>
      <c r="G35" s="1747">
        <f t="shared" si="7"/>
        <v>38798</v>
      </c>
      <c r="H35" s="1747">
        <f t="shared" si="7"/>
        <v>37923</v>
      </c>
      <c r="I35" s="1747">
        <f t="shared" si="7"/>
        <v>40317</v>
      </c>
      <c r="J35" s="1747">
        <f t="shared" ref="J35:Q35" si="8">SUM(J25:J34)</f>
        <v>42314</v>
      </c>
      <c r="K35" s="1747">
        <v>40154</v>
      </c>
      <c r="L35" s="1747">
        <f t="shared" si="8"/>
        <v>34329</v>
      </c>
      <c r="M35" s="1936">
        <f t="shared" si="8"/>
        <v>37067</v>
      </c>
      <c r="N35" s="2092">
        <f t="shared" si="8"/>
        <v>9414</v>
      </c>
      <c r="O35" s="2135">
        <f t="shared" si="8"/>
        <v>9892</v>
      </c>
      <c r="P35" s="2135">
        <f t="shared" si="8"/>
        <v>9638</v>
      </c>
      <c r="Q35" s="2136">
        <f t="shared" si="8"/>
        <v>14108</v>
      </c>
      <c r="R35" s="2112">
        <f t="shared" si="2"/>
        <v>43052</v>
      </c>
      <c r="S35" s="1925">
        <f t="shared" si="5"/>
        <v>116.14643753203657</v>
      </c>
      <c r="T35" s="1035"/>
      <c r="U35" s="1747">
        <f>SUM(U25:U34)</f>
        <v>19306</v>
      </c>
      <c r="V35" s="1747">
        <f>SUM(V25:V34)</f>
        <v>28944</v>
      </c>
      <c r="W35" s="1747">
        <f>SUM(W25:W34)</f>
        <v>43052</v>
      </c>
    </row>
    <row r="36" spans="1:23">
      <c r="A36" s="1811" t="s">
        <v>89</v>
      </c>
      <c r="B36" s="1896" t="s">
        <v>220</v>
      </c>
      <c r="C36" s="1897">
        <v>601</v>
      </c>
      <c r="D36" s="1901">
        <v>2142</v>
      </c>
      <c r="E36" s="1901">
        <v>2321</v>
      </c>
      <c r="F36" s="1851">
        <v>2334</v>
      </c>
      <c r="G36" s="1865">
        <v>2667</v>
      </c>
      <c r="H36" s="1865">
        <v>3032</v>
      </c>
      <c r="I36" s="1865">
        <v>3286</v>
      </c>
      <c r="J36" s="1865">
        <v>3567</v>
      </c>
      <c r="K36" s="1865">
        <v>3654</v>
      </c>
      <c r="L36" s="1866"/>
      <c r="M36" s="1867"/>
      <c r="N36" s="1868">
        <v>1059</v>
      </c>
      <c r="O36" s="1821">
        <f t="shared" si="3"/>
        <v>1094</v>
      </c>
      <c r="P36" s="1117">
        <f t="shared" si="6"/>
        <v>438</v>
      </c>
      <c r="Q36" s="2132">
        <f t="shared" si="4"/>
        <v>961</v>
      </c>
      <c r="R36" s="2127">
        <f t="shared" si="2"/>
        <v>3552</v>
      </c>
      <c r="S36" s="1872" t="e">
        <f t="shared" si="5"/>
        <v>#DIV/0!</v>
      </c>
      <c r="T36" s="1035"/>
      <c r="U36" s="1851">
        <v>2153</v>
      </c>
      <c r="V36" s="1902">
        <v>2591</v>
      </c>
      <c r="W36" s="1865">
        <v>3552</v>
      </c>
    </row>
    <row r="37" spans="1:23">
      <c r="A37" s="1825" t="s">
        <v>91</v>
      </c>
      <c r="B37" s="1903" t="s">
        <v>221</v>
      </c>
      <c r="C37" s="1904">
        <v>602</v>
      </c>
      <c r="D37" s="1814">
        <v>380</v>
      </c>
      <c r="E37" s="1814">
        <v>367</v>
      </c>
      <c r="F37" s="1852">
        <v>359</v>
      </c>
      <c r="G37" s="1876">
        <v>111</v>
      </c>
      <c r="H37" s="1876">
        <v>97</v>
      </c>
      <c r="I37" s="1876">
        <v>141</v>
      </c>
      <c r="J37" s="1876">
        <v>154</v>
      </c>
      <c r="K37" s="1876">
        <v>298</v>
      </c>
      <c r="L37" s="1877"/>
      <c r="M37" s="1878"/>
      <c r="N37" s="1879">
        <v>28</v>
      </c>
      <c r="O37" s="1831">
        <f t="shared" si="3"/>
        <v>33</v>
      </c>
      <c r="P37" s="1130">
        <f t="shared" si="6"/>
        <v>7</v>
      </c>
      <c r="Q37" s="2133">
        <f t="shared" si="4"/>
        <v>69</v>
      </c>
      <c r="R37" s="2109">
        <f t="shared" si="2"/>
        <v>137</v>
      </c>
      <c r="S37" s="1906" t="e">
        <f t="shared" si="5"/>
        <v>#DIV/0!</v>
      </c>
      <c r="T37" s="1035"/>
      <c r="U37" s="1993">
        <v>61</v>
      </c>
      <c r="V37" s="1884">
        <v>68</v>
      </c>
      <c r="W37" s="1876">
        <v>137</v>
      </c>
    </row>
    <row r="38" spans="1:23">
      <c r="A38" s="1825" t="s">
        <v>93</v>
      </c>
      <c r="B38" s="1903" t="s">
        <v>222</v>
      </c>
      <c r="C38" s="1904">
        <v>604</v>
      </c>
      <c r="D38" s="1814">
        <v>813</v>
      </c>
      <c r="E38" s="1814">
        <v>799</v>
      </c>
      <c r="F38" s="1852">
        <v>658</v>
      </c>
      <c r="G38" s="1876">
        <v>712</v>
      </c>
      <c r="H38" s="1876">
        <v>636</v>
      </c>
      <c r="I38" s="1876">
        <v>561</v>
      </c>
      <c r="J38" s="1876">
        <v>422</v>
      </c>
      <c r="K38" s="1876">
        <v>394</v>
      </c>
      <c r="L38" s="1877"/>
      <c r="M38" s="1878"/>
      <c r="N38" s="1879">
        <v>87</v>
      </c>
      <c r="O38" s="1831">
        <f t="shared" si="3"/>
        <v>176</v>
      </c>
      <c r="P38" s="1130">
        <f t="shared" si="6"/>
        <v>25</v>
      </c>
      <c r="Q38" s="2133">
        <f t="shared" si="4"/>
        <v>103</v>
      </c>
      <c r="R38" s="2109">
        <f t="shared" si="2"/>
        <v>391</v>
      </c>
      <c r="S38" s="1906" t="e">
        <f t="shared" si="5"/>
        <v>#DIV/0!</v>
      </c>
      <c r="T38" s="1035"/>
      <c r="U38" s="1852">
        <v>263</v>
      </c>
      <c r="V38" s="1884">
        <v>288</v>
      </c>
      <c r="W38" s="1876">
        <v>391</v>
      </c>
    </row>
    <row r="39" spans="1:23">
      <c r="A39" s="1825" t="s">
        <v>95</v>
      </c>
      <c r="B39" s="1903" t="s">
        <v>223</v>
      </c>
      <c r="C39" s="1904" t="s">
        <v>97</v>
      </c>
      <c r="D39" s="1814">
        <v>29448</v>
      </c>
      <c r="E39" s="1814">
        <v>31500</v>
      </c>
      <c r="F39" s="1852">
        <v>34304</v>
      </c>
      <c r="G39" s="1876">
        <v>34233</v>
      </c>
      <c r="H39" s="2137">
        <v>33458.5</v>
      </c>
      <c r="I39" s="2137">
        <v>35582</v>
      </c>
      <c r="J39" s="2137">
        <v>37370.400000000001</v>
      </c>
      <c r="K39" s="2137">
        <v>35111</v>
      </c>
      <c r="L39" s="1877">
        <v>34329</v>
      </c>
      <c r="M39" s="1878">
        <v>37067</v>
      </c>
      <c r="N39" s="1879">
        <v>7995</v>
      </c>
      <c r="O39" s="1831">
        <f t="shared" si="3"/>
        <v>8408</v>
      </c>
      <c r="P39" s="1130">
        <f t="shared" si="6"/>
        <v>9140</v>
      </c>
      <c r="Q39" s="2133">
        <f t="shared" si="4"/>
        <v>12221</v>
      </c>
      <c r="R39" s="2109">
        <f t="shared" si="2"/>
        <v>37764</v>
      </c>
      <c r="S39" s="1906">
        <f t="shared" si="5"/>
        <v>101.88037877357219</v>
      </c>
      <c r="T39" s="1035"/>
      <c r="U39" s="1852">
        <v>16403</v>
      </c>
      <c r="V39" s="1884">
        <v>25543</v>
      </c>
      <c r="W39" s="2137">
        <v>37764</v>
      </c>
    </row>
    <row r="40" spans="1:23" ht="15.75" thickBot="1">
      <c r="A40" s="1784" t="s">
        <v>98</v>
      </c>
      <c r="B40" s="1908" t="s">
        <v>218</v>
      </c>
      <c r="C40" s="1909" t="s">
        <v>99</v>
      </c>
      <c r="D40" s="1834">
        <v>925.58</v>
      </c>
      <c r="E40" s="1834">
        <v>1078</v>
      </c>
      <c r="F40" s="1970">
        <v>689</v>
      </c>
      <c r="G40" s="1910">
        <v>1325</v>
      </c>
      <c r="H40" s="1910">
        <v>864</v>
      </c>
      <c r="I40" s="1910">
        <v>1323</v>
      </c>
      <c r="J40" s="1910">
        <v>897</v>
      </c>
      <c r="K40" s="1910">
        <v>736</v>
      </c>
      <c r="L40" s="1911"/>
      <c r="M40" s="1912"/>
      <c r="N40" s="1913">
        <v>245</v>
      </c>
      <c r="O40" s="1840">
        <f t="shared" si="3"/>
        <v>181</v>
      </c>
      <c r="P40" s="1164">
        <f t="shared" si="6"/>
        <v>28</v>
      </c>
      <c r="Q40" s="2134">
        <f t="shared" si="4"/>
        <v>636</v>
      </c>
      <c r="R40" s="2131">
        <f t="shared" si="2"/>
        <v>1090</v>
      </c>
      <c r="S40" s="2113" t="e">
        <f t="shared" si="5"/>
        <v>#DIV/0!</v>
      </c>
      <c r="T40" s="1035"/>
      <c r="U40" s="1996">
        <v>426</v>
      </c>
      <c r="V40" s="1916">
        <v>454</v>
      </c>
      <c r="W40" s="1910">
        <v>1090</v>
      </c>
    </row>
    <row r="41" spans="1:23" ht="15.75" thickBot="1">
      <c r="A41" s="1917" t="s">
        <v>100</v>
      </c>
      <c r="B41" s="1918" t="s">
        <v>101</v>
      </c>
      <c r="C41" s="1919" t="s">
        <v>33</v>
      </c>
      <c r="D41" s="1747">
        <f>SUM(D36:D40)</f>
        <v>33708.58</v>
      </c>
      <c r="E41" s="1747">
        <f>SUM(E36:E40)</f>
        <v>36065</v>
      </c>
      <c r="F41" s="1747">
        <v>38344</v>
      </c>
      <c r="G41" s="1747">
        <f t="shared" ref="G41:P41" si="9">SUM(G36:G40)</f>
        <v>39048</v>
      </c>
      <c r="H41" s="1747">
        <f>SUM(H36:H40)</f>
        <v>38087.5</v>
      </c>
      <c r="I41" s="1747">
        <f>SUM(I36:I40)</f>
        <v>40893</v>
      </c>
      <c r="J41" s="1925">
        <f>SUM(J36:J40)</f>
        <v>42410.400000000001</v>
      </c>
      <c r="K41" s="1925">
        <v>40193</v>
      </c>
      <c r="L41" s="1920">
        <f t="shared" si="9"/>
        <v>34329</v>
      </c>
      <c r="M41" s="1921">
        <f t="shared" si="9"/>
        <v>37067</v>
      </c>
      <c r="N41" s="1747">
        <f t="shared" si="9"/>
        <v>9414</v>
      </c>
      <c r="O41" s="2003">
        <f t="shared" si="9"/>
        <v>9892</v>
      </c>
      <c r="P41" s="2003">
        <f t="shared" si="9"/>
        <v>9638</v>
      </c>
      <c r="Q41" s="2003">
        <f>SUM(Q36:Q40)</f>
        <v>13990</v>
      </c>
      <c r="R41" s="1925">
        <f t="shared" si="2"/>
        <v>42934</v>
      </c>
      <c r="S41" s="1925">
        <f t="shared" si="5"/>
        <v>115.82809507108749</v>
      </c>
      <c r="T41" s="1035"/>
      <c r="U41" s="1747">
        <f>SUM(U36:U40)</f>
        <v>19306</v>
      </c>
      <c r="V41" s="1747">
        <f>SUM(V36:V40)</f>
        <v>28944</v>
      </c>
      <c r="W41" s="1747">
        <f>SUM(W36:W40)</f>
        <v>42934</v>
      </c>
    </row>
    <row r="42" spans="1:23" ht="15.75" thickBot="1">
      <c r="A42" s="1784"/>
      <c r="B42" s="1928"/>
      <c r="C42" s="1187"/>
      <c r="D42" s="1834"/>
      <c r="E42" s="1834"/>
      <c r="F42" s="1834"/>
      <c r="G42" s="1924"/>
      <c r="H42" s="1924"/>
      <c r="I42" s="1924"/>
      <c r="J42" s="1924"/>
      <c r="K42" s="1924"/>
      <c r="L42" s="1929"/>
      <c r="M42" s="1930"/>
      <c r="N42" s="1834"/>
      <c r="O42" s="2138"/>
      <c r="P42" s="1932"/>
      <c r="Q42" s="1932"/>
      <c r="R42" s="2139"/>
      <c r="S42" s="1926"/>
      <c r="T42" s="1035"/>
      <c r="U42" s="1970"/>
      <c r="V42" s="1970"/>
      <c r="W42" s="1970"/>
    </row>
    <row r="43" spans="1:23" ht="15.75" thickBot="1">
      <c r="A43" s="1934" t="s">
        <v>102</v>
      </c>
      <c r="B43" s="1935" t="s">
        <v>64</v>
      </c>
      <c r="C43" s="1919" t="s">
        <v>33</v>
      </c>
      <c r="D43" s="1925">
        <f t="shared" ref="D43:P43" si="10">D41-D39</f>
        <v>4260.5800000000017</v>
      </c>
      <c r="E43" s="1925">
        <f t="shared" si="10"/>
        <v>4565</v>
      </c>
      <c r="F43" s="1925">
        <f t="shared" si="10"/>
        <v>4040</v>
      </c>
      <c r="G43" s="1747">
        <f>G41-G39</f>
        <v>4815</v>
      </c>
      <c r="H43" s="1747">
        <f>H41-H39</f>
        <v>4629</v>
      </c>
      <c r="I43" s="1747">
        <f>I41-I39</f>
        <v>5311</v>
      </c>
      <c r="J43" s="1925">
        <f>J41-J39</f>
        <v>5040</v>
      </c>
      <c r="K43" s="1925">
        <v>5082</v>
      </c>
      <c r="L43" s="1747">
        <f>L41-L39</f>
        <v>0</v>
      </c>
      <c r="M43" s="1936">
        <f t="shared" si="10"/>
        <v>0</v>
      </c>
      <c r="N43" s="1747">
        <f t="shared" si="10"/>
        <v>1419</v>
      </c>
      <c r="O43" s="1747">
        <f t="shared" si="10"/>
        <v>1484</v>
      </c>
      <c r="P43" s="1747">
        <f t="shared" si="10"/>
        <v>498</v>
      </c>
      <c r="Q43" s="1747">
        <f>Q41-Q39</f>
        <v>1769</v>
      </c>
      <c r="R43" s="2140">
        <f>SUM(N43:Q43)</f>
        <v>5170</v>
      </c>
      <c r="S43" s="1872" t="e">
        <f t="shared" si="5"/>
        <v>#DIV/0!</v>
      </c>
      <c r="T43" s="1035"/>
      <c r="U43" s="1747">
        <f>U41-U39</f>
        <v>2903</v>
      </c>
      <c r="V43" s="1747">
        <f>V41-V39</f>
        <v>3401</v>
      </c>
      <c r="W43" s="1747">
        <f>W41-W39</f>
        <v>5170</v>
      </c>
    </row>
    <row r="44" spans="1:23" ht="15.75" thickBot="1">
      <c r="A44" s="1917" t="s">
        <v>103</v>
      </c>
      <c r="B44" s="1935" t="s">
        <v>104</v>
      </c>
      <c r="C44" s="1919" t="s">
        <v>33</v>
      </c>
      <c r="D44" s="1925">
        <f t="shared" ref="D44:P44" si="11">D41-D35</f>
        <v>129.58000000000175</v>
      </c>
      <c r="E44" s="1925">
        <f t="shared" si="11"/>
        <v>1</v>
      </c>
      <c r="F44" s="1925">
        <f t="shared" si="11"/>
        <v>173</v>
      </c>
      <c r="G44" s="1747">
        <f>G41-G35</f>
        <v>250</v>
      </c>
      <c r="H44" s="1747">
        <f>H41-H35</f>
        <v>164.5</v>
      </c>
      <c r="I44" s="1747">
        <f>I41-I35</f>
        <v>576</v>
      </c>
      <c r="J44" s="1925">
        <f>J41-J35</f>
        <v>96.400000000001455</v>
      </c>
      <c r="K44" s="1925">
        <v>39</v>
      </c>
      <c r="L44" s="1747">
        <f>L41-L35</f>
        <v>0</v>
      </c>
      <c r="M44" s="1936">
        <f t="shared" si="11"/>
        <v>0</v>
      </c>
      <c r="N44" s="1747">
        <f t="shared" si="11"/>
        <v>0</v>
      </c>
      <c r="O44" s="1747">
        <f t="shared" si="11"/>
        <v>0</v>
      </c>
      <c r="P44" s="1747">
        <f t="shared" si="11"/>
        <v>0</v>
      </c>
      <c r="Q44" s="2141">
        <f>Q41-Q35</f>
        <v>-118</v>
      </c>
      <c r="R44" s="2142">
        <f>SUM(N44:Q44)</f>
        <v>-118</v>
      </c>
      <c r="S44" s="1872" t="e">
        <f t="shared" si="5"/>
        <v>#DIV/0!</v>
      </c>
      <c r="T44" s="1035"/>
      <c r="U44" s="1747">
        <f>U41-U35</f>
        <v>0</v>
      </c>
      <c r="V44" s="1747">
        <f>V41-V35</f>
        <v>0</v>
      </c>
      <c r="W44" s="2141">
        <f>W41-W35</f>
        <v>-118</v>
      </c>
    </row>
    <row r="45" spans="1:23" ht="15.75" thickBot="1">
      <c r="A45" s="1937" t="s">
        <v>105</v>
      </c>
      <c r="B45" s="1938" t="s">
        <v>64</v>
      </c>
      <c r="C45" s="1201" t="s">
        <v>33</v>
      </c>
      <c r="D45" s="1925">
        <f t="shared" ref="D45:P45" si="12">D44-D39</f>
        <v>-29318.42</v>
      </c>
      <c r="E45" s="1925">
        <f t="shared" si="12"/>
        <v>-31499</v>
      </c>
      <c r="F45" s="1925">
        <f t="shared" si="12"/>
        <v>-34131</v>
      </c>
      <c r="G45" s="1747">
        <f t="shared" si="12"/>
        <v>-33983</v>
      </c>
      <c r="H45" s="1747">
        <f>H44-H39</f>
        <v>-33294</v>
      </c>
      <c r="I45" s="1747">
        <f>I44-I39</f>
        <v>-35006</v>
      </c>
      <c r="J45" s="1925">
        <f>J44-J39</f>
        <v>-37274</v>
      </c>
      <c r="K45" s="1925">
        <v>-35072</v>
      </c>
      <c r="L45" s="1747">
        <f t="shared" si="12"/>
        <v>-34329</v>
      </c>
      <c r="M45" s="1936">
        <f t="shared" si="12"/>
        <v>-37067</v>
      </c>
      <c r="N45" s="1747">
        <f t="shared" si="12"/>
        <v>-7995</v>
      </c>
      <c r="O45" s="1747">
        <f t="shared" si="12"/>
        <v>-8408</v>
      </c>
      <c r="P45" s="1747">
        <f t="shared" si="12"/>
        <v>-9140</v>
      </c>
      <c r="Q45" s="1747">
        <f>Q44-Q39</f>
        <v>-12339</v>
      </c>
      <c r="R45" s="2143">
        <f>SUM(N45:Q45)</f>
        <v>-37882</v>
      </c>
      <c r="S45" s="1925">
        <f t="shared" si="5"/>
        <v>102.19872123452127</v>
      </c>
      <c r="T45" s="1035"/>
      <c r="U45" s="1747">
        <f>U44-U39</f>
        <v>-16403</v>
      </c>
      <c r="V45" s="1747">
        <f>V44-V39</f>
        <v>-25543</v>
      </c>
      <c r="W45" s="1747">
        <f>W44-W39</f>
        <v>-37882</v>
      </c>
    </row>
    <row r="46" spans="1:23">
      <c r="A46" s="1204"/>
      <c r="B46" s="985"/>
      <c r="C46" s="984"/>
      <c r="D46" s="985"/>
      <c r="E46" s="985"/>
      <c r="F46" s="985"/>
      <c r="G46" s="985"/>
      <c r="H46" s="986"/>
      <c r="I46" s="986"/>
      <c r="J46" s="986"/>
      <c r="K46" s="986"/>
    </row>
    <row r="47" spans="1:23">
      <c r="A47" s="1874"/>
      <c r="B47" s="2008"/>
      <c r="C47" s="1940" t="s">
        <v>207</v>
      </c>
      <c r="H47" s="262" t="s">
        <v>207</v>
      </c>
    </row>
    <row r="48" spans="1:23">
      <c r="A48" s="1204"/>
    </row>
    <row r="49" spans="1:23">
      <c r="A49" s="1205" t="s">
        <v>224</v>
      </c>
      <c r="R49"/>
      <c r="S49"/>
      <c r="T49"/>
      <c r="U49"/>
      <c r="V49"/>
      <c r="W49"/>
    </row>
    <row r="50" spans="1:23">
      <c r="A50" s="1941" t="s">
        <v>225</v>
      </c>
      <c r="R50"/>
      <c r="S50"/>
      <c r="T50"/>
      <c r="U50"/>
      <c r="V50"/>
      <c r="W50"/>
    </row>
    <row r="51" spans="1:23">
      <c r="A51" s="2009" t="s">
        <v>226</v>
      </c>
      <c r="R51"/>
      <c r="S51"/>
      <c r="T51"/>
      <c r="U51"/>
      <c r="V51"/>
      <c r="W51"/>
    </row>
    <row r="52" spans="1:23">
      <c r="A52" s="1943"/>
      <c r="R52"/>
      <c r="S52"/>
      <c r="T52"/>
      <c r="U52"/>
      <c r="V52"/>
      <c r="W52"/>
    </row>
    <row r="53" spans="1:23">
      <c r="A53" s="1204" t="s">
        <v>248</v>
      </c>
      <c r="R53"/>
      <c r="S53"/>
      <c r="T53"/>
      <c r="U53"/>
      <c r="V53"/>
      <c r="W53"/>
    </row>
    <row r="54" spans="1:23">
      <c r="A54" s="1204"/>
      <c r="R54"/>
      <c r="S54"/>
      <c r="T54"/>
      <c r="U54"/>
      <c r="V54"/>
      <c r="W54"/>
    </row>
    <row r="55" spans="1:23">
      <c r="A55" s="1204" t="s">
        <v>265</v>
      </c>
      <c r="R55"/>
      <c r="S55"/>
      <c r="T55"/>
      <c r="U55"/>
      <c r="V55"/>
      <c r="W55"/>
    </row>
    <row r="56" spans="1:23">
      <c r="A56" s="1204"/>
    </row>
    <row r="57" spans="1:23">
      <c r="A57" s="1204"/>
    </row>
    <row r="58" spans="1:23">
      <c r="A58" s="1204"/>
    </row>
    <row r="59" spans="1:23">
      <c r="A59" s="1204"/>
    </row>
    <row r="60" spans="1:23">
      <c r="A60" s="1204"/>
    </row>
    <row r="61" spans="1:23">
      <c r="A61" s="1204"/>
    </row>
  </sheetData>
  <mergeCells count="13">
    <mergeCell ref="L7:M7"/>
    <mergeCell ref="N7:Q7"/>
    <mergeCell ref="U7:W7"/>
    <mergeCell ref="A1:W1"/>
    <mergeCell ref="A7:A8"/>
    <mergeCell ref="B7:B8"/>
    <mergeCell ref="C7:C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58"/>
  <sheetViews>
    <sheetView workbookViewId="0">
      <selection activeCell="Q23" sqref="Q23"/>
    </sheetView>
  </sheetViews>
  <sheetFormatPr defaultRowHeight="15"/>
  <cols>
    <col min="1" max="1" width="37.7109375" customWidth="1"/>
    <col min="2" max="2" width="9.140625" hidden="1" customWidth="1"/>
    <col min="3" max="3" width="9.140625" style="467" customWidth="1"/>
    <col min="4" max="7" width="9.140625" hidden="1" customWidth="1"/>
    <col min="8" max="11" width="9.140625" style="262" hidden="1" customWidth="1"/>
    <col min="12" max="12" width="11.5703125" style="262" customWidth="1"/>
    <col min="13" max="13" width="11.42578125" style="262" customWidth="1"/>
    <col min="14" max="14" width="9.85546875" style="262" customWidth="1"/>
    <col min="15" max="15" width="9.140625" style="262" customWidth="1"/>
    <col min="16" max="16" width="9.28515625" style="262" customWidth="1"/>
    <col min="17" max="17" width="9.140625" style="262" customWidth="1"/>
    <col min="18" max="18" width="12" style="262" customWidth="1"/>
    <col min="19" max="19" width="9.140625" style="244" customWidth="1"/>
    <col min="20" max="20" width="3.42578125" style="262" customWidth="1"/>
    <col min="21" max="21" width="12.5703125" style="262" customWidth="1"/>
    <col min="22" max="22" width="11.85546875" style="262" customWidth="1"/>
    <col min="23" max="23" width="12" style="262" customWidth="1"/>
  </cols>
  <sheetData>
    <row r="1" spans="1:23" ht="26.25">
      <c r="A1" s="1641" t="s">
        <v>186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1"/>
      <c r="P1" s="1641"/>
      <c r="Q1" s="1641"/>
      <c r="R1" s="1641"/>
      <c r="S1" s="1641"/>
      <c r="T1" s="1641"/>
      <c r="U1" s="1641"/>
      <c r="V1" s="1641"/>
      <c r="W1" s="1641"/>
    </row>
    <row r="2" spans="1:23" ht="18">
      <c r="A2" s="982" t="s">
        <v>108</v>
      </c>
      <c r="B2" s="983"/>
      <c r="C2" s="984"/>
      <c r="D2" s="985"/>
      <c r="E2" s="985"/>
      <c r="F2" s="985"/>
      <c r="G2" s="985"/>
      <c r="H2" s="986"/>
      <c r="I2" s="986"/>
      <c r="J2" s="986"/>
      <c r="K2" s="986"/>
      <c r="L2" s="986"/>
      <c r="M2" s="987"/>
      <c r="N2" s="987"/>
      <c r="O2" s="986"/>
      <c r="P2" s="986"/>
      <c r="Q2" s="986"/>
      <c r="R2" s="986"/>
      <c r="S2" s="988"/>
      <c r="T2" s="986"/>
      <c r="U2" s="986"/>
      <c r="V2" s="986"/>
      <c r="W2" s="986"/>
    </row>
    <row r="3" spans="1:23">
      <c r="A3" s="989"/>
      <c r="B3" s="985"/>
      <c r="C3" s="984"/>
      <c r="D3" s="985"/>
      <c r="E3" s="985"/>
      <c r="F3" s="985"/>
      <c r="G3" s="985"/>
      <c r="H3" s="986"/>
      <c r="I3" s="986"/>
      <c r="J3" s="986"/>
      <c r="K3" s="986"/>
      <c r="L3" s="986"/>
      <c r="M3" s="987"/>
      <c r="N3" s="987"/>
      <c r="O3" s="986"/>
      <c r="P3" s="986"/>
      <c r="Q3" s="986"/>
      <c r="R3" s="986"/>
      <c r="S3" s="988"/>
      <c r="T3" s="986"/>
      <c r="U3" s="986"/>
      <c r="V3" s="986"/>
      <c r="W3" s="986"/>
    </row>
    <row r="4" spans="1:23" ht="15.75" thickBot="1">
      <c r="A4" s="990"/>
      <c r="B4" s="991"/>
      <c r="C4" s="992"/>
      <c r="D4" s="991"/>
      <c r="E4" s="991"/>
      <c r="F4" s="985"/>
      <c r="G4" s="985"/>
      <c r="H4" s="986"/>
      <c r="I4" s="986"/>
      <c r="J4" s="986"/>
      <c r="K4" s="986"/>
      <c r="L4" s="986"/>
      <c r="M4" s="987"/>
      <c r="N4" s="987"/>
      <c r="O4" s="986"/>
      <c r="P4" s="986"/>
      <c r="Q4" s="986"/>
      <c r="R4" s="986"/>
      <c r="S4" s="988"/>
      <c r="T4" s="986"/>
      <c r="U4" s="986"/>
      <c r="V4" s="986"/>
      <c r="W4" s="986"/>
    </row>
    <row r="5" spans="1:23" ht="16.5" thickBot="1">
      <c r="A5" s="993" t="s">
        <v>236</v>
      </c>
      <c r="B5" s="994"/>
      <c r="C5" s="1719" t="s">
        <v>266</v>
      </c>
      <c r="D5" s="1720"/>
      <c r="E5" s="1720"/>
      <c r="F5" s="1720"/>
      <c r="G5" s="1720"/>
      <c r="H5" s="998"/>
      <c r="I5" s="999"/>
      <c r="J5" s="999"/>
      <c r="K5" s="999"/>
      <c r="L5" s="999"/>
      <c r="M5" s="1000"/>
      <c r="N5" s="1000"/>
      <c r="O5" s="986"/>
      <c r="P5" s="986"/>
      <c r="Q5" s="986"/>
      <c r="R5" s="986"/>
      <c r="S5" s="988"/>
      <c r="T5" s="986"/>
      <c r="U5" s="986"/>
      <c r="V5" s="986"/>
      <c r="W5" s="986"/>
    </row>
    <row r="6" spans="1:23" ht="15.75" thickBot="1">
      <c r="A6" s="989" t="s">
        <v>4</v>
      </c>
      <c r="B6" s="985"/>
      <c r="C6" s="984"/>
      <c r="D6" s="985"/>
      <c r="E6" s="985"/>
      <c r="F6" s="985"/>
      <c r="G6" s="985"/>
      <c r="H6" s="986"/>
      <c r="I6" s="986"/>
      <c r="J6" s="986"/>
      <c r="K6" s="986"/>
      <c r="L6" s="986"/>
      <c r="M6" s="987"/>
      <c r="N6" s="987"/>
      <c r="O6" s="986"/>
      <c r="P6" s="986"/>
      <c r="Q6" s="986"/>
      <c r="R6" s="986"/>
      <c r="S6" s="988"/>
      <c r="T6" s="986"/>
      <c r="U6" s="986"/>
      <c r="V6" s="986"/>
      <c r="W6" s="986"/>
    </row>
    <row r="7" spans="1:23" ht="15.75" thickBot="1">
      <c r="A7" s="2144" t="s">
        <v>9</v>
      </c>
      <c r="B7" s="1002" t="s">
        <v>10</v>
      </c>
      <c r="C7" s="1002" t="s">
        <v>13</v>
      </c>
      <c r="D7" s="1004"/>
      <c r="E7" s="1005"/>
      <c r="F7" s="1002" t="s">
        <v>258</v>
      </c>
      <c r="G7" s="2145" t="s">
        <v>190</v>
      </c>
      <c r="H7" s="1646" t="s">
        <v>191</v>
      </c>
      <c r="I7" s="1646" t="s">
        <v>192</v>
      </c>
      <c r="J7" s="1646" t="s">
        <v>193</v>
      </c>
      <c r="K7" s="1646" t="s">
        <v>194</v>
      </c>
      <c r="L7" s="1007" t="s">
        <v>195</v>
      </c>
      <c r="M7" s="1007"/>
      <c r="N7" s="1007" t="s">
        <v>6</v>
      </c>
      <c r="O7" s="1007"/>
      <c r="P7" s="1007"/>
      <c r="Q7" s="1007"/>
      <c r="R7" s="1008" t="s">
        <v>197</v>
      </c>
      <c r="S7" s="1009" t="s">
        <v>8</v>
      </c>
      <c r="T7" s="986"/>
      <c r="U7" s="1010" t="s">
        <v>230</v>
      </c>
      <c r="V7" s="1010"/>
      <c r="W7" s="1010"/>
    </row>
    <row r="8" spans="1:23" ht="15.75" thickBot="1">
      <c r="A8" s="2144"/>
      <c r="B8" s="1002"/>
      <c r="C8" s="1002"/>
      <c r="D8" s="1012" t="s">
        <v>188</v>
      </c>
      <c r="E8" s="1013" t="s">
        <v>189</v>
      </c>
      <c r="F8" s="1002"/>
      <c r="G8" s="2145"/>
      <c r="H8" s="1646"/>
      <c r="I8" s="1646"/>
      <c r="J8" s="1646"/>
      <c r="K8" s="1646"/>
      <c r="L8" s="1014" t="s">
        <v>199</v>
      </c>
      <c r="M8" s="1650" t="s">
        <v>200</v>
      </c>
      <c r="N8" s="1016" t="s">
        <v>20</v>
      </c>
      <c r="O8" s="1017" t="s">
        <v>23</v>
      </c>
      <c r="P8" s="1017" t="s">
        <v>26</v>
      </c>
      <c r="Q8" s="1018" t="s">
        <v>29</v>
      </c>
      <c r="R8" s="1014" t="s">
        <v>30</v>
      </c>
      <c r="S8" s="1019" t="s">
        <v>31</v>
      </c>
      <c r="T8" s="986"/>
      <c r="U8" s="1020" t="s">
        <v>201</v>
      </c>
      <c r="V8" s="1021" t="s">
        <v>202</v>
      </c>
      <c r="W8" s="1021" t="s">
        <v>203</v>
      </c>
    </row>
    <row r="9" spans="1:23">
      <c r="A9" s="2146" t="s">
        <v>32</v>
      </c>
      <c r="B9" s="2147"/>
      <c r="C9" s="2148"/>
      <c r="D9" s="2149">
        <v>19</v>
      </c>
      <c r="E9" s="2150">
        <v>19</v>
      </c>
      <c r="F9" s="2151">
        <v>19</v>
      </c>
      <c r="G9" s="2150">
        <v>19</v>
      </c>
      <c r="H9" s="1654">
        <v>19</v>
      </c>
      <c r="I9" s="1654">
        <v>19</v>
      </c>
      <c r="J9" s="1654">
        <v>19</v>
      </c>
      <c r="K9" s="1037">
        <v>19</v>
      </c>
      <c r="L9" s="1028"/>
      <c r="M9" s="1652"/>
      <c r="N9" s="1030">
        <v>20</v>
      </c>
      <c r="O9" s="2152">
        <f>U9</f>
        <v>20</v>
      </c>
      <c r="P9" s="2153">
        <f>V9</f>
        <v>22</v>
      </c>
      <c r="Q9" s="2154">
        <f>W9</f>
        <v>22</v>
      </c>
      <c r="R9" s="1033" t="s">
        <v>33</v>
      </c>
      <c r="S9" s="1034" t="s">
        <v>33</v>
      </c>
      <c r="T9" s="1035"/>
      <c r="U9" s="2155">
        <v>20</v>
      </c>
      <c r="V9" s="2155">
        <v>22</v>
      </c>
      <c r="W9" s="1037">
        <v>22</v>
      </c>
    </row>
    <row r="10" spans="1:23" ht="15.75" thickBot="1">
      <c r="A10" s="2156" t="s">
        <v>34</v>
      </c>
      <c r="B10" s="2157"/>
      <c r="C10" s="2158"/>
      <c r="D10" s="2159">
        <v>15</v>
      </c>
      <c r="E10" s="1668">
        <v>15</v>
      </c>
      <c r="F10" s="2160">
        <v>15</v>
      </c>
      <c r="G10" s="1668">
        <v>15</v>
      </c>
      <c r="H10" s="2161">
        <v>15</v>
      </c>
      <c r="I10" s="2161">
        <v>15</v>
      </c>
      <c r="J10" s="2161">
        <v>15</v>
      </c>
      <c r="K10" s="1051">
        <v>16.055</v>
      </c>
      <c r="L10" s="1044"/>
      <c r="M10" s="1656"/>
      <c r="N10" s="1046">
        <v>16.251999999999999</v>
      </c>
      <c r="O10" s="2162">
        <f t="shared" ref="O10:P21" si="0">U10</f>
        <v>16.292000000000002</v>
      </c>
      <c r="P10" s="2163">
        <f t="shared" si="0"/>
        <v>15.906000000000001</v>
      </c>
      <c r="Q10" s="2164">
        <f>W10</f>
        <v>17.306000000000001</v>
      </c>
      <c r="R10" s="1043" t="s">
        <v>33</v>
      </c>
      <c r="S10" s="1049" t="s">
        <v>33</v>
      </c>
      <c r="T10" s="1035"/>
      <c r="U10" s="2165">
        <v>16.292000000000002</v>
      </c>
      <c r="V10" s="2165">
        <v>15.906000000000001</v>
      </c>
      <c r="W10" s="1051">
        <v>17.306000000000001</v>
      </c>
    </row>
    <row r="11" spans="1:23">
      <c r="A11" s="2166" t="s">
        <v>35</v>
      </c>
      <c r="B11" s="1053" t="s">
        <v>36</v>
      </c>
      <c r="C11" s="1660" t="s">
        <v>37</v>
      </c>
      <c r="D11" s="2167">
        <v>4746</v>
      </c>
      <c r="E11" s="1123">
        <v>4798</v>
      </c>
      <c r="F11" s="2168">
        <v>4874</v>
      </c>
      <c r="G11" s="1123">
        <v>4864</v>
      </c>
      <c r="H11" s="1057">
        <v>5349</v>
      </c>
      <c r="I11" s="1057">
        <v>5737</v>
      </c>
      <c r="J11" s="1058">
        <v>5498</v>
      </c>
      <c r="K11" s="1057">
        <v>5125</v>
      </c>
      <c r="L11" s="1059" t="s">
        <v>33</v>
      </c>
      <c r="M11" s="1662" t="s">
        <v>33</v>
      </c>
      <c r="N11" s="1061">
        <v>5272</v>
      </c>
      <c r="O11" s="1653">
        <f t="shared" si="0"/>
        <v>5332</v>
      </c>
      <c r="P11" s="2169">
        <f t="shared" si="0"/>
        <v>5332</v>
      </c>
      <c r="Q11" s="1057">
        <v>5022</v>
      </c>
      <c r="R11" s="1064" t="s">
        <v>33</v>
      </c>
      <c r="S11" s="1065" t="s">
        <v>33</v>
      </c>
      <c r="T11" s="1035"/>
      <c r="U11" s="1109">
        <v>5332</v>
      </c>
      <c r="V11" s="1109">
        <v>5332</v>
      </c>
      <c r="W11" s="1057">
        <v>5860</v>
      </c>
    </row>
    <row r="12" spans="1:23">
      <c r="A12" s="2170" t="s">
        <v>38</v>
      </c>
      <c r="B12" s="1068" t="s">
        <v>39</v>
      </c>
      <c r="C12" s="1660" t="s">
        <v>40</v>
      </c>
      <c r="D12" s="2167">
        <v>-4512</v>
      </c>
      <c r="E12" s="1123">
        <v>-4656</v>
      </c>
      <c r="F12" s="2168">
        <v>-4815</v>
      </c>
      <c r="G12" s="1123">
        <v>4806</v>
      </c>
      <c r="H12" s="1057">
        <v>5290</v>
      </c>
      <c r="I12" s="1057">
        <v>5602</v>
      </c>
      <c r="J12" s="1057">
        <v>5135</v>
      </c>
      <c r="K12" s="1057">
        <v>4687</v>
      </c>
      <c r="L12" s="1069" t="s">
        <v>33</v>
      </c>
      <c r="M12" s="1664" t="s">
        <v>33</v>
      </c>
      <c r="N12" s="1071">
        <v>4833</v>
      </c>
      <c r="O12" s="1665">
        <f t="shared" si="0"/>
        <v>4835</v>
      </c>
      <c r="P12" s="2171">
        <f t="shared" si="0"/>
        <v>4835</v>
      </c>
      <c r="Q12" s="1057">
        <v>4687</v>
      </c>
      <c r="R12" s="1064" t="s">
        <v>33</v>
      </c>
      <c r="S12" s="1065" t="s">
        <v>33</v>
      </c>
      <c r="T12" s="1035"/>
      <c r="U12" s="1123">
        <v>4835</v>
      </c>
      <c r="V12" s="1123">
        <v>4835</v>
      </c>
      <c r="W12" s="1057">
        <v>5450</v>
      </c>
    </row>
    <row r="13" spans="1:23">
      <c r="A13" s="2170" t="s">
        <v>41</v>
      </c>
      <c r="B13" s="1068" t="s">
        <v>204</v>
      </c>
      <c r="C13" s="1660" t="s">
        <v>43</v>
      </c>
      <c r="D13" s="2167">
        <v>24</v>
      </c>
      <c r="E13" s="1123">
        <v>24</v>
      </c>
      <c r="F13" s="2168">
        <v>28</v>
      </c>
      <c r="G13" s="1123">
        <v>31</v>
      </c>
      <c r="H13" s="1057">
        <v>32</v>
      </c>
      <c r="I13" s="1057">
        <v>33</v>
      </c>
      <c r="J13" s="1057">
        <v>31</v>
      </c>
      <c r="K13" s="1057">
        <v>23</v>
      </c>
      <c r="L13" s="1069" t="s">
        <v>33</v>
      </c>
      <c r="M13" s="1664" t="s">
        <v>33</v>
      </c>
      <c r="N13" s="1071">
        <v>3</v>
      </c>
      <c r="O13" s="1665">
        <f t="shared" si="0"/>
        <v>2</v>
      </c>
      <c r="P13" s="2171">
        <f t="shared" si="0"/>
        <v>38</v>
      </c>
      <c r="Q13" s="1057">
        <v>23</v>
      </c>
      <c r="R13" s="1064" t="s">
        <v>33</v>
      </c>
      <c r="S13" s="1065" t="s">
        <v>33</v>
      </c>
      <c r="T13" s="1035"/>
      <c r="U13" s="1123">
        <v>2</v>
      </c>
      <c r="V13" s="1123">
        <v>38</v>
      </c>
      <c r="W13" s="1057">
        <v>28</v>
      </c>
    </row>
    <row r="14" spans="1:23">
      <c r="A14" s="2170" t="s">
        <v>44</v>
      </c>
      <c r="B14" s="1068" t="s">
        <v>205</v>
      </c>
      <c r="C14" s="1660" t="s">
        <v>33</v>
      </c>
      <c r="D14" s="2167">
        <v>50</v>
      </c>
      <c r="E14" s="1123">
        <v>305</v>
      </c>
      <c r="F14" s="2168">
        <v>337</v>
      </c>
      <c r="G14" s="1123">
        <v>364</v>
      </c>
      <c r="H14" s="1057">
        <v>543</v>
      </c>
      <c r="I14" s="1057">
        <v>66</v>
      </c>
      <c r="J14" s="1057">
        <v>366</v>
      </c>
      <c r="K14" s="1057">
        <v>416</v>
      </c>
      <c r="L14" s="1069" t="s">
        <v>33</v>
      </c>
      <c r="M14" s="1664" t="s">
        <v>33</v>
      </c>
      <c r="N14" s="1071">
        <v>5402</v>
      </c>
      <c r="O14" s="1665">
        <f t="shared" si="0"/>
        <v>3076</v>
      </c>
      <c r="P14" s="2171">
        <f t="shared" si="0"/>
        <v>1775</v>
      </c>
      <c r="Q14" s="1057">
        <v>416</v>
      </c>
      <c r="R14" s="1064" t="s">
        <v>33</v>
      </c>
      <c r="S14" s="1065" t="s">
        <v>33</v>
      </c>
      <c r="T14" s="1035"/>
      <c r="U14" s="1123">
        <v>3076</v>
      </c>
      <c r="V14" s="1123">
        <v>1775</v>
      </c>
      <c r="W14" s="1057">
        <v>456</v>
      </c>
    </row>
    <row r="15" spans="1:23" ht="15.75" thickBot="1">
      <c r="A15" s="2146" t="s">
        <v>46</v>
      </c>
      <c r="B15" s="1074" t="s">
        <v>206</v>
      </c>
      <c r="C15" s="1666" t="s">
        <v>48</v>
      </c>
      <c r="D15" s="2172">
        <v>917</v>
      </c>
      <c r="E15" s="1158">
        <v>1150</v>
      </c>
      <c r="F15" s="2173">
        <v>970</v>
      </c>
      <c r="G15" s="1158">
        <v>1018</v>
      </c>
      <c r="H15" s="1077">
        <v>1234</v>
      </c>
      <c r="I15" s="1077">
        <v>1727</v>
      </c>
      <c r="J15" s="1077">
        <v>1276</v>
      </c>
      <c r="K15" s="1077">
        <v>1241</v>
      </c>
      <c r="L15" s="1078" t="s">
        <v>33</v>
      </c>
      <c r="M15" s="1667" t="s">
        <v>33</v>
      </c>
      <c r="N15" s="1080">
        <v>2000</v>
      </c>
      <c r="O15" s="1680">
        <f t="shared" si="0"/>
        <v>2509</v>
      </c>
      <c r="P15" s="2171">
        <f t="shared" si="0"/>
        <v>1795</v>
      </c>
      <c r="Q15" s="1077">
        <v>1241</v>
      </c>
      <c r="R15" s="1033" t="s">
        <v>33</v>
      </c>
      <c r="S15" s="1034" t="s">
        <v>33</v>
      </c>
      <c r="T15" s="1035"/>
      <c r="U15" s="1668">
        <v>2509</v>
      </c>
      <c r="V15" s="1668">
        <v>1795</v>
      </c>
      <c r="W15" s="1077">
        <v>862</v>
      </c>
    </row>
    <row r="16" spans="1:23" ht="15.75" thickBot="1">
      <c r="A16" s="2174" t="s">
        <v>49</v>
      </c>
      <c r="B16" s="2175"/>
      <c r="C16" s="2176"/>
      <c r="D16" s="2177">
        <v>1254</v>
      </c>
      <c r="E16" s="1095">
        <v>1655</v>
      </c>
      <c r="F16" s="1671">
        <v>1438</v>
      </c>
      <c r="G16" s="1095">
        <v>1471</v>
      </c>
      <c r="H16" s="2177">
        <f>H11-H12+H13+H14+H15</f>
        <v>1868</v>
      </c>
      <c r="I16" s="1095">
        <f>I11-I12+I13+I14+I15</f>
        <v>1961</v>
      </c>
      <c r="J16" s="1095">
        <f>J11-J12+J13+J14+J15</f>
        <v>2036</v>
      </c>
      <c r="K16" s="1095">
        <f>K11-K12+K13+K14+K15</f>
        <v>2118</v>
      </c>
      <c r="L16" s="1089" t="s">
        <v>33</v>
      </c>
      <c r="M16" s="1670" t="s">
        <v>33</v>
      </c>
      <c r="N16" s="1671">
        <f>N11-N12+N13+N14+N15</f>
        <v>7844</v>
      </c>
      <c r="O16" s="1671">
        <f>O11-O12+O13+O14+O15</f>
        <v>6084</v>
      </c>
      <c r="P16" s="1671">
        <f>P11-P12+P13+P14+P15</f>
        <v>4105</v>
      </c>
      <c r="Q16" s="1095">
        <v>2118</v>
      </c>
      <c r="R16" s="1088" t="s">
        <v>33</v>
      </c>
      <c r="S16" s="1094" t="s">
        <v>33</v>
      </c>
      <c r="T16" s="1035"/>
      <c r="U16" s="1095">
        <f>U11-U12+U13+U14+U15</f>
        <v>6084</v>
      </c>
      <c r="V16" s="1095">
        <f>V11-V12+V13+V14+V15</f>
        <v>4105</v>
      </c>
      <c r="W16" s="1095">
        <f>W11-W12+W13+W14+W15</f>
        <v>1756</v>
      </c>
    </row>
    <row r="17" spans="1:24">
      <c r="A17" s="2146" t="s">
        <v>50</v>
      </c>
      <c r="B17" s="1053" t="s">
        <v>51</v>
      </c>
      <c r="C17" s="1666">
        <v>401</v>
      </c>
      <c r="D17" s="2172">
        <v>242</v>
      </c>
      <c r="E17" s="1158">
        <v>152</v>
      </c>
      <c r="F17" s="2173">
        <v>68</v>
      </c>
      <c r="G17" s="1158">
        <v>68</v>
      </c>
      <c r="H17" s="1077">
        <v>68</v>
      </c>
      <c r="I17" s="1077">
        <v>144</v>
      </c>
      <c r="J17" s="1077">
        <v>371</v>
      </c>
      <c r="K17" s="1077">
        <v>447</v>
      </c>
      <c r="L17" s="1059" t="s">
        <v>33</v>
      </c>
      <c r="M17" s="1662" t="s">
        <v>33</v>
      </c>
      <c r="N17" s="1080">
        <v>447</v>
      </c>
      <c r="O17" s="1663">
        <f t="shared" si="0"/>
        <v>447</v>
      </c>
      <c r="P17" s="2171">
        <f t="shared" si="0"/>
        <v>447</v>
      </c>
      <c r="Q17" s="1077">
        <v>447</v>
      </c>
      <c r="R17" s="1033" t="s">
        <v>33</v>
      </c>
      <c r="S17" s="1034" t="s">
        <v>33</v>
      </c>
      <c r="T17" s="1035"/>
      <c r="U17" s="1177">
        <v>447</v>
      </c>
      <c r="V17" s="1177">
        <v>447</v>
      </c>
      <c r="W17" s="1077">
        <v>419</v>
      </c>
      <c r="X17" s="985"/>
    </row>
    <row r="18" spans="1:24">
      <c r="A18" s="2170" t="s">
        <v>52</v>
      </c>
      <c r="B18" s="1068" t="s">
        <v>53</v>
      </c>
      <c r="C18" s="1660" t="s">
        <v>54</v>
      </c>
      <c r="D18" s="2167">
        <v>497</v>
      </c>
      <c r="E18" s="1123">
        <v>475</v>
      </c>
      <c r="F18" s="2168">
        <v>253</v>
      </c>
      <c r="G18" s="1123">
        <v>420</v>
      </c>
      <c r="H18" s="1057">
        <v>515</v>
      </c>
      <c r="I18" s="1057">
        <v>760</v>
      </c>
      <c r="J18" s="1057">
        <v>399</v>
      </c>
      <c r="K18" s="1057">
        <v>720</v>
      </c>
      <c r="L18" s="1069" t="s">
        <v>33</v>
      </c>
      <c r="M18" s="1664" t="s">
        <v>33</v>
      </c>
      <c r="N18" s="1071">
        <v>731</v>
      </c>
      <c r="O18" s="1665">
        <f t="shared" si="0"/>
        <v>719</v>
      </c>
      <c r="P18" s="2171">
        <f t="shared" si="0"/>
        <v>576</v>
      </c>
      <c r="Q18" s="1057">
        <v>720</v>
      </c>
      <c r="R18" s="1064" t="s">
        <v>33</v>
      </c>
      <c r="S18" s="1065" t="s">
        <v>33</v>
      </c>
      <c r="T18" s="1035"/>
      <c r="U18" s="1123">
        <v>719</v>
      </c>
      <c r="V18" s="1123">
        <v>576</v>
      </c>
      <c r="W18" s="1057">
        <v>532</v>
      </c>
      <c r="X18" s="985"/>
    </row>
    <row r="19" spans="1:24">
      <c r="A19" s="2170" t="s">
        <v>55</v>
      </c>
      <c r="B19" s="1068" t="s">
        <v>183</v>
      </c>
      <c r="C19" s="1660" t="s">
        <v>33</v>
      </c>
      <c r="D19" s="2167">
        <v>0</v>
      </c>
      <c r="E19" s="1123">
        <v>0</v>
      </c>
      <c r="F19" s="2168">
        <v>0</v>
      </c>
      <c r="G19" s="1123">
        <v>0</v>
      </c>
      <c r="H19" s="1057">
        <v>0</v>
      </c>
      <c r="I19" s="1057">
        <v>0</v>
      </c>
      <c r="J19" s="1057">
        <v>0</v>
      </c>
      <c r="K19" s="1057">
        <v>0</v>
      </c>
      <c r="L19" s="1069" t="s">
        <v>33</v>
      </c>
      <c r="M19" s="1664" t="s">
        <v>33</v>
      </c>
      <c r="N19" s="1071">
        <v>0</v>
      </c>
      <c r="O19" s="1665">
        <f t="shared" si="0"/>
        <v>0</v>
      </c>
      <c r="P19" s="2171">
        <f t="shared" si="0"/>
        <v>0</v>
      </c>
      <c r="Q19" s="1057">
        <v>0</v>
      </c>
      <c r="R19" s="1064" t="s">
        <v>33</v>
      </c>
      <c r="S19" s="1065" t="s">
        <v>33</v>
      </c>
      <c r="T19" s="1035"/>
      <c r="U19" s="1123">
        <v>0</v>
      </c>
      <c r="V19" s="1123">
        <v>0</v>
      </c>
      <c r="W19" s="1057">
        <v>0</v>
      </c>
      <c r="X19" s="985"/>
    </row>
    <row r="20" spans="1:24">
      <c r="A20" s="2170" t="s">
        <v>57</v>
      </c>
      <c r="B20" s="1068" t="s">
        <v>56</v>
      </c>
      <c r="C20" s="1660" t="s">
        <v>33</v>
      </c>
      <c r="D20" s="2167">
        <v>475</v>
      </c>
      <c r="E20" s="1123">
        <v>479</v>
      </c>
      <c r="F20" s="2168">
        <v>705</v>
      </c>
      <c r="G20" s="1123">
        <v>926</v>
      </c>
      <c r="H20" s="1057">
        <v>1191</v>
      </c>
      <c r="I20" s="1057">
        <v>886</v>
      </c>
      <c r="J20" s="1057">
        <v>976</v>
      </c>
      <c r="K20" s="1057">
        <v>945</v>
      </c>
      <c r="L20" s="1069" t="s">
        <v>33</v>
      </c>
      <c r="M20" s="1664" t="s">
        <v>33</v>
      </c>
      <c r="N20" s="1071">
        <v>5890</v>
      </c>
      <c r="O20" s="1665">
        <f t="shared" si="0"/>
        <v>3758</v>
      </c>
      <c r="P20" s="2171">
        <f t="shared" si="0"/>
        <v>2281</v>
      </c>
      <c r="Q20" s="1057">
        <v>945</v>
      </c>
      <c r="R20" s="1064" t="s">
        <v>33</v>
      </c>
      <c r="S20" s="1065" t="s">
        <v>33</v>
      </c>
      <c r="T20" s="1035"/>
      <c r="U20" s="1123">
        <v>3758</v>
      </c>
      <c r="V20" s="1123">
        <v>2281</v>
      </c>
      <c r="W20" s="1057">
        <v>781</v>
      </c>
      <c r="X20" s="985"/>
    </row>
    <row r="21" spans="1:24" ht="15.75" thickBot="1">
      <c r="A21" s="2156" t="s">
        <v>59</v>
      </c>
      <c r="B21" s="1097"/>
      <c r="C21" s="1677" t="s">
        <v>33</v>
      </c>
      <c r="D21" s="2167">
        <v>0</v>
      </c>
      <c r="E21" s="1123">
        <v>0</v>
      </c>
      <c r="F21" s="2168">
        <v>0</v>
      </c>
      <c r="G21" s="1668">
        <v>0</v>
      </c>
      <c r="H21" s="1099">
        <v>0</v>
      </c>
      <c r="I21" s="1099">
        <v>0</v>
      </c>
      <c r="J21" s="1099">
        <v>0</v>
      </c>
      <c r="K21" s="1099">
        <v>0</v>
      </c>
      <c r="L21" s="1044" t="s">
        <v>33</v>
      </c>
      <c r="M21" s="1656" t="s">
        <v>33</v>
      </c>
      <c r="N21" s="1101">
        <v>0</v>
      </c>
      <c r="O21" s="1680">
        <f t="shared" si="0"/>
        <v>0</v>
      </c>
      <c r="P21" s="2178">
        <f t="shared" si="0"/>
        <v>0</v>
      </c>
      <c r="Q21" s="1099">
        <v>0</v>
      </c>
      <c r="R21" s="1103" t="s">
        <v>33</v>
      </c>
      <c r="S21" s="1104" t="s">
        <v>33</v>
      </c>
      <c r="T21" s="1035"/>
      <c r="U21" s="1681">
        <v>0</v>
      </c>
      <c r="V21" s="1681">
        <v>0</v>
      </c>
      <c r="W21" s="1099">
        <v>0</v>
      </c>
      <c r="X21" s="985"/>
    </row>
    <row r="22" spans="1:24">
      <c r="A22" s="2179" t="s">
        <v>61</v>
      </c>
      <c r="B22" s="1053" t="s">
        <v>62</v>
      </c>
      <c r="C22" s="2180" t="s">
        <v>33</v>
      </c>
      <c r="D22" s="2181">
        <v>5931</v>
      </c>
      <c r="E22" s="1109">
        <v>6054</v>
      </c>
      <c r="F22" s="2182">
        <v>6752</v>
      </c>
      <c r="G22" s="1177">
        <v>6825</v>
      </c>
      <c r="H22" s="1111">
        <v>8064</v>
      </c>
      <c r="I22" s="1111">
        <v>7481</v>
      </c>
      <c r="J22" s="1147">
        <v>7193</v>
      </c>
      <c r="K22" s="1147">
        <v>12775</v>
      </c>
      <c r="L22" s="1148">
        <f>L35</f>
        <v>7477</v>
      </c>
      <c r="M22" s="1707">
        <v>7568</v>
      </c>
      <c r="N22" s="1115">
        <v>2169</v>
      </c>
      <c r="O22" s="1653">
        <f>U22-N22</f>
        <v>2006</v>
      </c>
      <c r="P22" s="1117">
        <f>V22-U22</f>
        <v>1151</v>
      </c>
      <c r="Q22" s="1873">
        <f>W22-V22</f>
        <v>2482</v>
      </c>
      <c r="R22" s="1119">
        <f>SUM(N22:Q22)</f>
        <v>7808</v>
      </c>
      <c r="S22" s="1185">
        <f>(R22/M22)*100</f>
        <v>103.17124735729386</v>
      </c>
      <c r="T22" s="1035"/>
      <c r="U22" s="1109">
        <v>4175</v>
      </c>
      <c r="V22" s="1109">
        <v>5326</v>
      </c>
      <c r="W22" s="1111">
        <v>7808</v>
      </c>
      <c r="X22" s="2183"/>
    </row>
    <row r="23" spans="1:24">
      <c r="A23" s="2170" t="s">
        <v>63</v>
      </c>
      <c r="B23" s="1068" t="s">
        <v>64</v>
      </c>
      <c r="C23" s="1660" t="s">
        <v>33</v>
      </c>
      <c r="D23" s="2167">
        <v>0</v>
      </c>
      <c r="E23" s="1123">
        <v>0</v>
      </c>
      <c r="F23" s="2168">
        <v>0</v>
      </c>
      <c r="G23" s="1123">
        <v>0</v>
      </c>
      <c r="H23" s="1125">
        <v>0</v>
      </c>
      <c r="I23" s="1125">
        <v>0</v>
      </c>
      <c r="J23" s="1125">
        <v>0</v>
      </c>
      <c r="K23" s="1125">
        <v>0</v>
      </c>
      <c r="L23" s="1153"/>
      <c r="M23" s="1684"/>
      <c r="N23" s="1129"/>
      <c r="O23" s="1663">
        <f t="shared" ref="O23:O40" si="1">U23-N23</f>
        <v>0</v>
      </c>
      <c r="P23" s="1130">
        <f t="shared" ref="P23:Q40" si="2">V23-U23</f>
        <v>0</v>
      </c>
      <c r="Q23" s="1884">
        <f t="shared" si="2"/>
        <v>0</v>
      </c>
      <c r="R23" s="1132">
        <f t="shared" ref="R23:R45" si="3">SUM(N23:Q23)</f>
        <v>0</v>
      </c>
      <c r="S23" s="1686" t="e">
        <f t="shared" ref="S23:S45" si="4">(R23/M23)*100</f>
        <v>#DIV/0!</v>
      </c>
      <c r="T23" s="1035"/>
      <c r="U23" s="1123">
        <v>0</v>
      </c>
      <c r="V23" s="1123">
        <v>0</v>
      </c>
      <c r="W23" s="1125">
        <v>0</v>
      </c>
      <c r="X23" s="985"/>
    </row>
    <row r="24" spans="1:24" ht="15.75" thickBot="1">
      <c r="A24" s="2156" t="s">
        <v>65</v>
      </c>
      <c r="B24" s="1097" t="s">
        <v>64</v>
      </c>
      <c r="C24" s="1677">
        <v>672</v>
      </c>
      <c r="D24" s="2184">
        <v>1249</v>
      </c>
      <c r="E24" s="1136">
        <v>1196</v>
      </c>
      <c r="F24" s="2185">
        <v>1300</v>
      </c>
      <c r="G24" s="1668">
        <v>1350</v>
      </c>
      <c r="H24" s="1138">
        <v>1700</v>
      </c>
      <c r="I24" s="1138">
        <v>1800</v>
      </c>
      <c r="J24" s="1138">
        <v>1902</v>
      </c>
      <c r="K24" s="1138">
        <v>2797</v>
      </c>
      <c r="L24" s="1687">
        <f>SUM(L25:L29)</f>
        <v>1500</v>
      </c>
      <c r="M24" s="1739">
        <v>1500</v>
      </c>
      <c r="N24" s="1142">
        <v>383</v>
      </c>
      <c r="O24" s="2186">
        <f t="shared" si="1"/>
        <v>375</v>
      </c>
      <c r="P24" s="1164">
        <f t="shared" si="2"/>
        <v>375</v>
      </c>
      <c r="Q24" s="1895">
        <f t="shared" si="2"/>
        <v>367</v>
      </c>
      <c r="R24" s="1146">
        <f t="shared" si="3"/>
        <v>1500</v>
      </c>
      <c r="S24" s="1690">
        <f t="shared" si="4"/>
        <v>100</v>
      </c>
      <c r="T24" s="1035"/>
      <c r="U24" s="1668">
        <v>758</v>
      </c>
      <c r="V24" s="1668">
        <v>1133</v>
      </c>
      <c r="W24" s="1138">
        <v>1500</v>
      </c>
      <c r="X24" s="985"/>
    </row>
    <row r="25" spans="1:24">
      <c r="A25" s="2166" t="s">
        <v>66</v>
      </c>
      <c r="B25" s="1691" t="s">
        <v>208</v>
      </c>
      <c r="C25" s="2180">
        <v>501</v>
      </c>
      <c r="D25" s="2167">
        <v>970</v>
      </c>
      <c r="E25" s="1123">
        <v>842</v>
      </c>
      <c r="F25" s="1123">
        <v>873</v>
      </c>
      <c r="G25" s="1177">
        <v>999</v>
      </c>
      <c r="H25" s="1147">
        <v>1489</v>
      </c>
      <c r="I25" s="1147">
        <v>1339</v>
      </c>
      <c r="J25" s="1147">
        <v>1003</v>
      </c>
      <c r="K25" s="1147">
        <v>1116</v>
      </c>
      <c r="L25" s="1148">
        <v>200</v>
      </c>
      <c r="M25" s="1707">
        <v>200</v>
      </c>
      <c r="N25" s="1148">
        <v>193</v>
      </c>
      <c r="O25" s="1663">
        <f t="shared" si="1"/>
        <v>318</v>
      </c>
      <c r="P25" s="1117">
        <f t="shared" si="2"/>
        <v>135</v>
      </c>
      <c r="Q25" s="1873">
        <f t="shared" si="2"/>
        <v>373</v>
      </c>
      <c r="R25" s="1119">
        <f t="shared" si="3"/>
        <v>1019</v>
      </c>
      <c r="S25" s="1185">
        <f t="shared" si="4"/>
        <v>509.5</v>
      </c>
      <c r="T25" s="1035"/>
      <c r="U25" s="1177">
        <v>511</v>
      </c>
      <c r="V25" s="1177">
        <v>646</v>
      </c>
      <c r="W25" s="1147">
        <v>1019</v>
      </c>
      <c r="X25" s="2187"/>
    </row>
    <row r="26" spans="1:24">
      <c r="A26" s="2170" t="s">
        <v>68</v>
      </c>
      <c r="B26" s="1694" t="s">
        <v>209</v>
      </c>
      <c r="C26" s="1660">
        <v>502</v>
      </c>
      <c r="D26" s="2167">
        <v>441</v>
      </c>
      <c r="E26" s="1123">
        <v>449</v>
      </c>
      <c r="F26" s="1123">
        <v>410</v>
      </c>
      <c r="G26" s="1123">
        <v>379</v>
      </c>
      <c r="H26" s="1125">
        <v>555</v>
      </c>
      <c r="I26" s="1125">
        <v>498</v>
      </c>
      <c r="J26" s="1125">
        <v>491</v>
      </c>
      <c r="K26" s="1125">
        <v>455</v>
      </c>
      <c r="L26" s="1153">
        <v>490</v>
      </c>
      <c r="M26" s="1684">
        <v>490</v>
      </c>
      <c r="N26" s="1153">
        <v>76</v>
      </c>
      <c r="O26" s="1663">
        <f t="shared" si="1"/>
        <v>43</v>
      </c>
      <c r="P26" s="1130">
        <f t="shared" si="2"/>
        <v>44</v>
      </c>
      <c r="Q26" s="1884">
        <f t="shared" si="2"/>
        <v>68</v>
      </c>
      <c r="R26" s="1132">
        <f t="shared" si="3"/>
        <v>231</v>
      </c>
      <c r="S26" s="1686">
        <f t="shared" si="4"/>
        <v>47.142857142857139</v>
      </c>
      <c r="T26" s="1035"/>
      <c r="U26" s="1123">
        <v>119</v>
      </c>
      <c r="V26" s="1123">
        <v>163</v>
      </c>
      <c r="W26" s="1125">
        <v>231</v>
      </c>
      <c r="X26" s="2187"/>
    </row>
    <row r="27" spans="1:24">
      <c r="A27" s="2170" t="s">
        <v>70</v>
      </c>
      <c r="B27" s="1694" t="s">
        <v>210</v>
      </c>
      <c r="C27" s="1660">
        <v>504</v>
      </c>
      <c r="D27" s="2167">
        <v>0</v>
      </c>
      <c r="E27" s="1123">
        <v>0</v>
      </c>
      <c r="F27" s="1123">
        <v>0</v>
      </c>
      <c r="G27" s="1123">
        <v>0</v>
      </c>
      <c r="H27" s="1125">
        <v>0</v>
      </c>
      <c r="I27" s="1125">
        <v>0</v>
      </c>
      <c r="J27" s="1125">
        <v>0</v>
      </c>
      <c r="K27" s="1125">
        <v>0</v>
      </c>
      <c r="L27" s="1153"/>
      <c r="M27" s="1684"/>
      <c r="N27" s="1153">
        <v>0</v>
      </c>
      <c r="O27" s="1663">
        <f t="shared" si="1"/>
        <v>0</v>
      </c>
      <c r="P27" s="1130">
        <f t="shared" si="2"/>
        <v>0</v>
      </c>
      <c r="Q27" s="1884">
        <f t="shared" si="2"/>
        <v>0</v>
      </c>
      <c r="R27" s="1132">
        <f t="shared" si="3"/>
        <v>0</v>
      </c>
      <c r="S27" s="1686" t="e">
        <f t="shared" si="4"/>
        <v>#DIV/0!</v>
      </c>
      <c r="T27" s="1035"/>
      <c r="U27" s="1123">
        <v>0</v>
      </c>
      <c r="V27" s="1123">
        <v>0</v>
      </c>
      <c r="W27" s="1125">
        <v>0</v>
      </c>
      <c r="X27" s="2187"/>
    </row>
    <row r="28" spans="1:24">
      <c r="A28" s="2170" t="s">
        <v>72</v>
      </c>
      <c r="B28" s="1694" t="s">
        <v>211</v>
      </c>
      <c r="C28" s="1660">
        <v>511</v>
      </c>
      <c r="D28" s="2167">
        <v>250</v>
      </c>
      <c r="E28" s="1123">
        <v>317</v>
      </c>
      <c r="F28" s="1123">
        <v>662</v>
      </c>
      <c r="G28" s="1123">
        <v>299</v>
      </c>
      <c r="H28" s="1125">
        <v>591</v>
      </c>
      <c r="I28" s="1125">
        <v>386</v>
      </c>
      <c r="J28" s="1125">
        <v>699</v>
      </c>
      <c r="K28" s="1125">
        <v>484</v>
      </c>
      <c r="L28" s="1153">
        <v>700</v>
      </c>
      <c r="M28" s="1684">
        <v>700</v>
      </c>
      <c r="N28" s="1153">
        <v>4</v>
      </c>
      <c r="O28" s="1663">
        <f t="shared" si="1"/>
        <v>7</v>
      </c>
      <c r="P28" s="1130">
        <f t="shared" si="2"/>
        <v>261</v>
      </c>
      <c r="Q28" s="1884">
        <f t="shared" si="2"/>
        <v>225</v>
      </c>
      <c r="R28" s="1132">
        <f t="shared" si="3"/>
        <v>497</v>
      </c>
      <c r="S28" s="1686">
        <f t="shared" si="4"/>
        <v>71</v>
      </c>
      <c r="T28" s="1035"/>
      <c r="U28" s="1123">
        <v>11</v>
      </c>
      <c r="V28" s="1123">
        <v>272</v>
      </c>
      <c r="W28" s="1125">
        <v>497</v>
      </c>
      <c r="X28" s="2187"/>
    </row>
    <row r="29" spans="1:24">
      <c r="A29" s="2170" t="s">
        <v>74</v>
      </c>
      <c r="B29" s="1694" t="s">
        <v>212</v>
      </c>
      <c r="C29" s="1660">
        <v>518</v>
      </c>
      <c r="D29" s="2167">
        <v>476</v>
      </c>
      <c r="E29" s="1123">
        <v>395</v>
      </c>
      <c r="F29" s="1123">
        <v>342</v>
      </c>
      <c r="G29" s="1123">
        <v>472</v>
      </c>
      <c r="H29" s="1125">
        <v>421</v>
      </c>
      <c r="I29" s="1125">
        <v>335</v>
      </c>
      <c r="J29" s="1125">
        <v>254</v>
      </c>
      <c r="K29" s="1125">
        <v>376</v>
      </c>
      <c r="L29" s="1153">
        <v>110</v>
      </c>
      <c r="M29" s="1684">
        <v>101</v>
      </c>
      <c r="N29" s="1153">
        <v>64</v>
      </c>
      <c r="O29" s="1663">
        <f t="shared" si="1"/>
        <v>148</v>
      </c>
      <c r="P29" s="1130">
        <f t="shared" si="2"/>
        <v>85</v>
      </c>
      <c r="Q29" s="1884">
        <f t="shared" si="2"/>
        <v>179</v>
      </c>
      <c r="R29" s="1132">
        <f t="shared" si="3"/>
        <v>476</v>
      </c>
      <c r="S29" s="1686">
        <f t="shared" si="4"/>
        <v>471.28712871287127</v>
      </c>
      <c r="T29" s="1035"/>
      <c r="U29" s="1123">
        <v>212</v>
      </c>
      <c r="V29" s="1123">
        <v>297</v>
      </c>
      <c r="W29" s="1125">
        <v>476</v>
      </c>
      <c r="X29" s="2187"/>
    </row>
    <row r="30" spans="1:24">
      <c r="A30" s="2170" t="s">
        <v>76</v>
      </c>
      <c r="B30" s="1694" t="s">
        <v>214</v>
      </c>
      <c r="C30" s="1660">
        <v>521</v>
      </c>
      <c r="D30" s="2167">
        <v>3261</v>
      </c>
      <c r="E30" s="1123">
        <v>3450</v>
      </c>
      <c r="F30" s="1123">
        <v>3902</v>
      </c>
      <c r="G30" s="1123">
        <v>3956</v>
      </c>
      <c r="H30" s="1125">
        <v>4219</v>
      </c>
      <c r="I30" s="1125">
        <v>4044</v>
      </c>
      <c r="J30" s="1125">
        <v>4072</v>
      </c>
      <c r="K30" s="1125">
        <v>4294</v>
      </c>
      <c r="L30" s="1153">
        <v>4261</v>
      </c>
      <c r="M30" s="1684">
        <f>4335+9</f>
        <v>4344</v>
      </c>
      <c r="N30" s="1153">
        <v>1104</v>
      </c>
      <c r="O30" s="1663">
        <f t="shared" si="1"/>
        <v>1152</v>
      </c>
      <c r="P30" s="1130">
        <f t="shared" si="2"/>
        <v>1117</v>
      </c>
      <c r="Q30" s="1884">
        <f t="shared" si="2"/>
        <v>1086</v>
      </c>
      <c r="R30" s="1132">
        <f t="shared" si="3"/>
        <v>4459</v>
      </c>
      <c r="S30" s="1686">
        <f t="shared" si="4"/>
        <v>102.64732965009209</v>
      </c>
      <c r="T30" s="1035"/>
      <c r="U30" s="1123">
        <v>2256</v>
      </c>
      <c r="V30" s="1123">
        <v>3373</v>
      </c>
      <c r="W30" s="1125">
        <v>4459</v>
      </c>
      <c r="X30" s="2187"/>
    </row>
    <row r="31" spans="1:24">
      <c r="A31" s="2170" t="s">
        <v>78</v>
      </c>
      <c r="B31" s="1694" t="s">
        <v>215</v>
      </c>
      <c r="C31" s="1660" t="s">
        <v>80</v>
      </c>
      <c r="D31" s="2167">
        <v>1234</v>
      </c>
      <c r="E31" s="1123">
        <v>1343</v>
      </c>
      <c r="F31" s="1123">
        <v>1341</v>
      </c>
      <c r="G31" s="1123">
        <v>1425</v>
      </c>
      <c r="H31" s="1125">
        <v>1489</v>
      </c>
      <c r="I31" s="1125">
        <v>1426</v>
      </c>
      <c r="J31" s="1125">
        <v>1369</v>
      </c>
      <c r="K31" s="1125">
        <v>1480</v>
      </c>
      <c r="L31" s="1153">
        <v>1491</v>
      </c>
      <c r="M31" s="1684">
        <v>1513</v>
      </c>
      <c r="N31" s="1153">
        <v>387</v>
      </c>
      <c r="O31" s="1663">
        <f t="shared" si="1"/>
        <v>401</v>
      </c>
      <c r="P31" s="1130">
        <f t="shared" si="2"/>
        <v>393</v>
      </c>
      <c r="Q31" s="1884">
        <f t="shared" si="2"/>
        <v>389</v>
      </c>
      <c r="R31" s="1132">
        <f t="shared" si="3"/>
        <v>1570</v>
      </c>
      <c r="S31" s="1686">
        <f t="shared" si="4"/>
        <v>103.7673496364838</v>
      </c>
      <c r="T31" s="1035"/>
      <c r="U31" s="1123">
        <v>788</v>
      </c>
      <c r="V31" s="1123">
        <v>1181</v>
      </c>
      <c r="W31" s="1125">
        <v>1570</v>
      </c>
      <c r="X31" s="2187"/>
    </row>
    <row r="32" spans="1:24">
      <c r="A32" s="2170" t="s">
        <v>81</v>
      </c>
      <c r="B32" s="1694" t="s">
        <v>216</v>
      </c>
      <c r="C32" s="1660">
        <v>557</v>
      </c>
      <c r="D32" s="2167">
        <v>0</v>
      </c>
      <c r="E32" s="1123">
        <v>0</v>
      </c>
      <c r="F32" s="1123">
        <v>0</v>
      </c>
      <c r="G32" s="1123">
        <v>0</v>
      </c>
      <c r="H32" s="1125">
        <v>0</v>
      </c>
      <c r="I32" s="1125">
        <v>0</v>
      </c>
      <c r="J32" s="1125">
        <v>0</v>
      </c>
      <c r="K32" s="1125">
        <v>0</v>
      </c>
      <c r="L32" s="1153"/>
      <c r="M32" s="1684"/>
      <c r="N32" s="1153">
        <v>0</v>
      </c>
      <c r="O32" s="1663">
        <f t="shared" si="1"/>
        <v>0</v>
      </c>
      <c r="P32" s="1130">
        <f t="shared" si="2"/>
        <v>0</v>
      </c>
      <c r="Q32" s="1884">
        <f t="shared" si="2"/>
        <v>0</v>
      </c>
      <c r="R32" s="1132">
        <f t="shared" si="3"/>
        <v>0</v>
      </c>
      <c r="S32" s="1686" t="e">
        <f t="shared" si="4"/>
        <v>#DIV/0!</v>
      </c>
      <c r="T32" s="1035"/>
      <c r="U32" s="1123">
        <v>0</v>
      </c>
      <c r="V32" s="1123">
        <v>0</v>
      </c>
      <c r="W32" s="1125">
        <v>0</v>
      </c>
      <c r="X32" s="2187"/>
    </row>
    <row r="33" spans="1:24">
      <c r="A33" s="2170" t="s">
        <v>83</v>
      </c>
      <c r="B33" s="1694" t="s">
        <v>217</v>
      </c>
      <c r="C33" s="1660">
        <v>551</v>
      </c>
      <c r="D33" s="2167">
        <v>91</v>
      </c>
      <c r="E33" s="1123">
        <v>91</v>
      </c>
      <c r="F33" s="1123">
        <v>84</v>
      </c>
      <c r="G33" s="1123">
        <v>0</v>
      </c>
      <c r="H33" s="1125">
        <v>0</v>
      </c>
      <c r="I33" s="1125">
        <v>0</v>
      </c>
      <c r="J33" s="1125">
        <v>0</v>
      </c>
      <c r="K33" s="1125">
        <v>8</v>
      </c>
      <c r="L33" s="1153"/>
      <c r="M33" s="1684"/>
      <c r="N33" s="1153">
        <v>0</v>
      </c>
      <c r="O33" s="1663">
        <f t="shared" si="1"/>
        <v>0</v>
      </c>
      <c r="P33" s="1130">
        <f t="shared" si="2"/>
        <v>0</v>
      </c>
      <c r="Q33" s="1884">
        <f t="shared" si="2"/>
        <v>28</v>
      </c>
      <c r="R33" s="1132">
        <f t="shared" si="3"/>
        <v>28</v>
      </c>
      <c r="S33" s="1686" t="e">
        <f t="shared" si="4"/>
        <v>#DIV/0!</v>
      </c>
      <c r="T33" s="1035"/>
      <c r="U33" s="1123">
        <v>0</v>
      </c>
      <c r="V33" s="1123">
        <v>0</v>
      </c>
      <c r="W33" s="1125">
        <v>28</v>
      </c>
      <c r="X33" s="2187"/>
    </row>
    <row r="34" spans="1:24" ht="15.75" thickBot="1">
      <c r="A34" s="2146" t="s">
        <v>85</v>
      </c>
      <c r="B34" s="1699" t="s">
        <v>218</v>
      </c>
      <c r="C34" s="2188" t="s">
        <v>86</v>
      </c>
      <c r="D34" s="2172">
        <v>31</v>
      </c>
      <c r="E34" s="1158">
        <v>15</v>
      </c>
      <c r="F34" s="1158">
        <v>26</v>
      </c>
      <c r="G34" s="1681">
        <v>26</v>
      </c>
      <c r="H34" s="1159">
        <v>36</v>
      </c>
      <c r="I34" s="1159">
        <v>17</v>
      </c>
      <c r="J34" s="1159">
        <v>14</v>
      </c>
      <c r="K34" s="1159">
        <v>37</v>
      </c>
      <c r="L34" s="1160">
        <v>225</v>
      </c>
      <c r="M34" s="1708">
        <v>220</v>
      </c>
      <c r="N34" s="1183">
        <v>159</v>
      </c>
      <c r="O34" s="1663">
        <f t="shared" si="1"/>
        <v>51</v>
      </c>
      <c r="P34" s="1144">
        <f t="shared" si="2"/>
        <v>1</v>
      </c>
      <c r="Q34" s="1895">
        <f t="shared" si="2"/>
        <v>78</v>
      </c>
      <c r="R34" s="1146">
        <f t="shared" si="3"/>
        <v>289</v>
      </c>
      <c r="S34" s="1690">
        <f t="shared" si="4"/>
        <v>131.36363636363637</v>
      </c>
      <c r="T34" s="1035"/>
      <c r="U34" s="1681">
        <v>210</v>
      </c>
      <c r="V34" s="1681">
        <v>211</v>
      </c>
      <c r="W34" s="1159">
        <v>289</v>
      </c>
      <c r="X34" s="2187"/>
    </row>
    <row r="35" spans="1:24" ht="15.75" thickBot="1">
      <c r="A35" s="2174" t="s">
        <v>87</v>
      </c>
      <c r="B35" s="2189" t="s">
        <v>88</v>
      </c>
      <c r="C35" s="2176"/>
      <c r="D35" s="2177">
        <f t="shared" ref="D35:Q35" si="5">SUM(D25:D34)</f>
        <v>6754</v>
      </c>
      <c r="E35" s="1671">
        <f t="shared" si="5"/>
        <v>6902</v>
      </c>
      <c r="F35" s="1671">
        <f t="shared" si="5"/>
        <v>7640</v>
      </c>
      <c r="G35" s="1095">
        <f t="shared" si="5"/>
        <v>7556</v>
      </c>
      <c r="H35" s="1087">
        <f>SUM(H25:H34)</f>
        <v>8800</v>
      </c>
      <c r="I35" s="1087">
        <f>SUM(I25:I34)</f>
        <v>8045</v>
      </c>
      <c r="J35" s="1087">
        <f>SUM(J25:J34)</f>
        <v>7902</v>
      </c>
      <c r="K35" s="1087">
        <v>8250</v>
      </c>
      <c r="L35" s="1170">
        <f t="shared" si="5"/>
        <v>7477</v>
      </c>
      <c r="M35" s="1703">
        <f t="shared" si="5"/>
        <v>7568</v>
      </c>
      <c r="N35" s="1172">
        <f t="shared" si="5"/>
        <v>1987</v>
      </c>
      <c r="O35" s="1704">
        <f t="shared" si="5"/>
        <v>2120</v>
      </c>
      <c r="P35" s="1174">
        <f t="shared" si="5"/>
        <v>2036</v>
      </c>
      <c r="Q35" s="2190">
        <f t="shared" si="5"/>
        <v>2426</v>
      </c>
      <c r="R35" s="1086">
        <f t="shared" si="3"/>
        <v>8569</v>
      </c>
      <c r="S35" s="1196">
        <f t="shared" si="4"/>
        <v>113.2267441860465</v>
      </c>
      <c r="T35" s="1035"/>
      <c r="U35" s="1087">
        <f>SUM(U25:U34)</f>
        <v>4107</v>
      </c>
      <c r="V35" s="1087">
        <f>SUM(V25:V34)</f>
        <v>6143</v>
      </c>
      <c r="W35" s="1087">
        <f>SUM(W25:W34)</f>
        <v>8569</v>
      </c>
      <c r="X35" s="327"/>
    </row>
    <row r="36" spans="1:24">
      <c r="A36" s="2166" t="s">
        <v>89</v>
      </c>
      <c r="B36" s="1691" t="s">
        <v>220</v>
      </c>
      <c r="C36" s="2180">
        <v>601</v>
      </c>
      <c r="D36" s="2191">
        <v>0</v>
      </c>
      <c r="E36" s="1177">
        <v>0</v>
      </c>
      <c r="F36" s="1177">
        <v>0</v>
      </c>
      <c r="G36" s="1177">
        <v>0</v>
      </c>
      <c r="H36" s="1147">
        <v>0</v>
      </c>
      <c r="I36" s="1147">
        <v>0</v>
      </c>
      <c r="J36" s="1147">
        <v>0</v>
      </c>
      <c r="K36" s="1147">
        <v>0</v>
      </c>
      <c r="L36" s="1148"/>
      <c r="M36" s="1707"/>
      <c r="N36" s="1179">
        <v>0</v>
      </c>
      <c r="O36" s="1663">
        <f t="shared" si="1"/>
        <v>0</v>
      </c>
      <c r="P36" s="1849">
        <f t="shared" si="2"/>
        <v>0</v>
      </c>
      <c r="Q36" s="1873">
        <f t="shared" si="2"/>
        <v>0</v>
      </c>
      <c r="R36" s="1119">
        <f t="shared" si="3"/>
        <v>0</v>
      </c>
      <c r="S36" s="1185" t="e">
        <f t="shared" si="4"/>
        <v>#DIV/0!</v>
      </c>
      <c r="T36" s="1035"/>
      <c r="U36" s="1177">
        <v>0</v>
      </c>
      <c r="V36" s="1177">
        <v>0</v>
      </c>
      <c r="W36" s="1147">
        <v>0</v>
      </c>
      <c r="X36" s="327"/>
    </row>
    <row r="37" spans="1:24">
      <c r="A37" s="2170" t="s">
        <v>91</v>
      </c>
      <c r="B37" s="1694" t="s">
        <v>221</v>
      </c>
      <c r="C37" s="1660">
        <v>602</v>
      </c>
      <c r="D37" s="2167">
        <v>44</v>
      </c>
      <c r="E37" s="1123">
        <v>379</v>
      </c>
      <c r="F37" s="1123">
        <v>403</v>
      </c>
      <c r="G37" s="1123">
        <v>756</v>
      </c>
      <c r="H37" s="1125">
        <v>758</v>
      </c>
      <c r="I37" s="1125">
        <v>627</v>
      </c>
      <c r="J37" s="1125">
        <v>642</v>
      </c>
      <c r="K37" s="1125">
        <v>632</v>
      </c>
      <c r="L37" s="1153"/>
      <c r="M37" s="1684"/>
      <c r="N37" s="1153">
        <v>194</v>
      </c>
      <c r="O37" s="1663">
        <f t="shared" si="1"/>
        <v>128</v>
      </c>
      <c r="P37" s="1130">
        <f t="shared" si="2"/>
        <v>126</v>
      </c>
      <c r="Q37" s="1884">
        <f t="shared" si="2"/>
        <v>244</v>
      </c>
      <c r="R37" s="1132">
        <f t="shared" si="3"/>
        <v>692</v>
      </c>
      <c r="S37" s="1686" t="e">
        <f t="shared" si="4"/>
        <v>#DIV/0!</v>
      </c>
      <c r="T37" s="1035"/>
      <c r="U37" s="1123">
        <v>322</v>
      </c>
      <c r="V37" s="1123">
        <v>448</v>
      </c>
      <c r="W37" s="1125">
        <v>692</v>
      </c>
      <c r="X37" s="327"/>
    </row>
    <row r="38" spans="1:24">
      <c r="A38" s="2170" t="s">
        <v>93</v>
      </c>
      <c r="B38" s="1694" t="s">
        <v>222</v>
      </c>
      <c r="C38" s="1660">
        <v>604</v>
      </c>
      <c r="D38" s="2167">
        <v>0</v>
      </c>
      <c r="E38" s="1123">
        <v>0</v>
      </c>
      <c r="F38" s="1123">
        <v>0</v>
      </c>
      <c r="G38" s="1123">
        <v>0</v>
      </c>
      <c r="H38" s="1125"/>
      <c r="I38" s="1125">
        <v>0</v>
      </c>
      <c r="J38" s="1125">
        <v>0</v>
      </c>
      <c r="K38" s="1125">
        <v>0</v>
      </c>
      <c r="L38" s="1153"/>
      <c r="M38" s="1684"/>
      <c r="N38" s="1153">
        <v>0</v>
      </c>
      <c r="O38" s="1663">
        <f t="shared" si="1"/>
        <v>0</v>
      </c>
      <c r="P38" s="1130">
        <f t="shared" si="2"/>
        <v>0</v>
      </c>
      <c r="Q38" s="1884">
        <f t="shared" si="2"/>
        <v>0</v>
      </c>
      <c r="R38" s="1132">
        <f t="shared" si="3"/>
        <v>0</v>
      </c>
      <c r="S38" s="1686" t="e">
        <f t="shared" si="4"/>
        <v>#DIV/0!</v>
      </c>
      <c r="T38" s="1035"/>
      <c r="U38" s="1123">
        <v>0</v>
      </c>
      <c r="V38" s="1123">
        <v>0</v>
      </c>
      <c r="W38" s="1125">
        <v>0</v>
      </c>
      <c r="X38" s="327"/>
    </row>
    <row r="39" spans="1:24">
      <c r="A39" s="2170" t="s">
        <v>95</v>
      </c>
      <c r="B39" s="1694" t="s">
        <v>223</v>
      </c>
      <c r="C39" s="1660" t="s">
        <v>97</v>
      </c>
      <c r="D39" s="2167">
        <v>5931</v>
      </c>
      <c r="E39" s="1123">
        <v>6054</v>
      </c>
      <c r="F39" s="1123">
        <v>6752</v>
      </c>
      <c r="G39" s="1123">
        <v>6825</v>
      </c>
      <c r="H39" s="1125">
        <v>8064</v>
      </c>
      <c r="I39" s="1125">
        <v>7481</v>
      </c>
      <c r="J39" s="1125">
        <v>7405</v>
      </c>
      <c r="K39" s="1125">
        <v>7483</v>
      </c>
      <c r="L39" s="1153">
        <v>7477</v>
      </c>
      <c r="M39" s="1684">
        <v>7568</v>
      </c>
      <c r="N39" s="1153">
        <v>2552</v>
      </c>
      <c r="O39" s="1663">
        <f t="shared" si="1"/>
        <v>2381</v>
      </c>
      <c r="P39" s="1130">
        <f t="shared" si="2"/>
        <v>1526</v>
      </c>
      <c r="Q39" s="1884">
        <f t="shared" si="2"/>
        <v>1349</v>
      </c>
      <c r="R39" s="1132">
        <f t="shared" si="3"/>
        <v>7808</v>
      </c>
      <c r="S39" s="1686">
        <f t="shared" si="4"/>
        <v>103.17124735729386</v>
      </c>
      <c r="T39" s="1035"/>
      <c r="U39" s="1123">
        <v>4933</v>
      </c>
      <c r="V39" s="1123">
        <v>6459</v>
      </c>
      <c r="W39" s="1125">
        <v>7808</v>
      </c>
      <c r="X39" s="327"/>
    </row>
    <row r="40" spans="1:24" ht="15.75" thickBot="1">
      <c r="A40" s="2146" t="s">
        <v>98</v>
      </c>
      <c r="B40" s="1699" t="s">
        <v>218</v>
      </c>
      <c r="C40" s="2188" t="s">
        <v>99</v>
      </c>
      <c r="D40" s="2172">
        <v>813</v>
      </c>
      <c r="E40" s="1158">
        <v>537</v>
      </c>
      <c r="F40" s="1158">
        <v>615</v>
      </c>
      <c r="G40" s="1681">
        <v>32</v>
      </c>
      <c r="H40" s="1159">
        <v>72</v>
      </c>
      <c r="I40" s="1159">
        <v>108</v>
      </c>
      <c r="J40" s="1159">
        <v>145</v>
      </c>
      <c r="K40" s="1159">
        <v>141</v>
      </c>
      <c r="L40" s="1160"/>
      <c r="M40" s="1708"/>
      <c r="N40" s="1183">
        <v>11</v>
      </c>
      <c r="O40" s="1663">
        <f t="shared" si="1"/>
        <v>0</v>
      </c>
      <c r="P40" s="1164">
        <f t="shared" si="2"/>
        <v>25</v>
      </c>
      <c r="Q40" s="1895">
        <f t="shared" si="2"/>
        <v>56</v>
      </c>
      <c r="R40" s="1146">
        <f t="shared" si="3"/>
        <v>92</v>
      </c>
      <c r="S40" s="1690" t="e">
        <f t="shared" si="4"/>
        <v>#DIV/0!</v>
      </c>
      <c r="T40" s="1035"/>
      <c r="U40" s="1681">
        <v>11</v>
      </c>
      <c r="V40" s="1681">
        <v>36</v>
      </c>
      <c r="W40" s="1159">
        <v>92</v>
      </c>
      <c r="X40" s="327"/>
    </row>
    <row r="41" spans="1:24" ht="15.75" thickBot="1">
      <c r="A41" s="2174" t="s">
        <v>100</v>
      </c>
      <c r="B41" s="2189" t="s">
        <v>101</v>
      </c>
      <c r="C41" s="2176" t="s">
        <v>33</v>
      </c>
      <c r="D41" s="2177">
        <f t="shared" ref="D41:Q41" si="6">SUM(D36:D40)</f>
        <v>6788</v>
      </c>
      <c r="E41" s="1095">
        <f t="shared" si="6"/>
        <v>6970</v>
      </c>
      <c r="F41" s="1671">
        <f t="shared" si="6"/>
        <v>7770</v>
      </c>
      <c r="G41" s="1095">
        <f t="shared" si="6"/>
        <v>7613</v>
      </c>
      <c r="H41" s="1087">
        <f>SUM(H36:H40)</f>
        <v>8894</v>
      </c>
      <c r="I41" s="1087">
        <f>SUM(I36:I40)</f>
        <v>8216</v>
      </c>
      <c r="J41" s="1087">
        <f>SUM(J36:J40)</f>
        <v>8192</v>
      </c>
      <c r="K41" s="1087">
        <v>8256</v>
      </c>
      <c r="L41" s="1170">
        <f t="shared" si="6"/>
        <v>7477</v>
      </c>
      <c r="M41" s="1703">
        <f t="shared" si="6"/>
        <v>7568</v>
      </c>
      <c r="N41" s="1087">
        <f t="shared" si="6"/>
        <v>2757</v>
      </c>
      <c r="O41" s="1716">
        <f t="shared" si="6"/>
        <v>2509</v>
      </c>
      <c r="P41" s="1716">
        <f t="shared" si="6"/>
        <v>1677</v>
      </c>
      <c r="Q41" s="1716">
        <f t="shared" si="6"/>
        <v>1649</v>
      </c>
      <c r="R41" s="1087">
        <f t="shared" si="3"/>
        <v>8592</v>
      </c>
      <c r="S41" s="1196">
        <f t="shared" si="4"/>
        <v>113.5306553911205</v>
      </c>
      <c r="T41" s="1035"/>
      <c r="U41" s="1087">
        <f>SUM(U36:U40)</f>
        <v>5266</v>
      </c>
      <c r="V41" s="1087">
        <f>SUM(V36:V40)</f>
        <v>6943</v>
      </c>
      <c r="W41" s="1087">
        <f>SUM(W36:W40)</f>
        <v>8592</v>
      </c>
      <c r="X41" s="327"/>
    </row>
    <row r="42" spans="1:24" ht="6.75" customHeight="1" thickBot="1">
      <c r="A42" s="2146"/>
      <c r="B42" s="2192"/>
      <c r="C42" s="1020"/>
      <c r="D42" s="2172"/>
      <c r="E42" s="1158"/>
      <c r="F42" s="1158"/>
      <c r="G42" s="2177"/>
      <c r="H42" s="1086"/>
      <c r="I42" s="1086"/>
      <c r="J42" s="1086"/>
      <c r="K42" s="1086"/>
      <c r="L42" s="1188"/>
      <c r="M42" s="1711"/>
      <c r="N42" s="1076"/>
      <c r="O42" s="1663"/>
      <c r="P42" s="1745"/>
      <c r="Q42" s="1192"/>
      <c r="R42" s="1746"/>
      <c r="S42" s="1693"/>
      <c r="T42" s="1035"/>
      <c r="U42" s="1158"/>
      <c r="V42" s="1158"/>
      <c r="W42" s="1158"/>
      <c r="X42" s="327"/>
    </row>
    <row r="43" spans="1:24" ht="15.75" thickBot="1">
      <c r="A43" s="2193" t="s">
        <v>102</v>
      </c>
      <c r="B43" s="2175" t="s">
        <v>64</v>
      </c>
      <c r="C43" s="2176" t="s">
        <v>33</v>
      </c>
      <c r="D43" s="2194">
        <f t="shared" ref="D43:Q43" si="7">D41-D39</f>
        <v>857</v>
      </c>
      <c r="E43" s="2195">
        <f t="shared" si="7"/>
        <v>916</v>
      </c>
      <c r="F43" s="2195">
        <f t="shared" si="7"/>
        <v>1018</v>
      </c>
      <c r="G43" s="1095">
        <f>G41-G39</f>
        <v>788</v>
      </c>
      <c r="H43" s="1087">
        <f>H41-H39</f>
        <v>830</v>
      </c>
      <c r="I43" s="1087">
        <f>I41-I39</f>
        <v>735</v>
      </c>
      <c r="J43" s="1087">
        <f>J41-J39</f>
        <v>787</v>
      </c>
      <c r="K43" s="1087">
        <v>773</v>
      </c>
      <c r="L43" s="1087">
        <f>L41-L39</f>
        <v>0</v>
      </c>
      <c r="M43" s="1713">
        <f t="shared" si="7"/>
        <v>0</v>
      </c>
      <c r="N43" s="1087">
        <f t="shared" si="7"/>
        <v>205</v>
      </c>
      <c r="O43" s="1087">
        <f t="shared" si="7"/>
        <v>128</v>
      </c>
      <c r="P43" s="1087">
        <f t="shared" si="7"/>
        <v>151</v>
      </c>
      <c r="Q43" s="1086">
        <f t="shared" si="7"/>
        <v>300</v>
      </c>
      <c r="R43" s="1712">
        <f t="shared" si="3"/>
        <v>784</v>
      </c>
      <c r="S43" s="1185" t="e">
        <f t="shared" si="4"/>
        <v>#DIV/0!</v>
      </c>
      <c r="T43" s="1035"/>
      <c r="U43" s="1087">
        <f>U41-U39</f>
        <v>333</v>
      </c>
      <c r="V43" s="1087">
        <f>V41-V39</f>
        <v>484</v>
      </c>
      <c r="W43" s="1087">
        <f>W41-W39</f>
        <v>784</v>
      </c>
      <c r="X43" s="327"/>
    </row>
    <row r="44" spans="1:24" ht="15.75" thickBot="1">
      <c r="A44" s="2174" t="s">
        <v>103</v>
      </c>
      <c r="B44" s="2175" t="s">
        <v>104</v>
      </c>
      <c r="C44" s="2176" t="s">
        <v>33</v>
      </c>
      <c r="D44" s="2194">
        <f t="shared" ref="D44:Q44" si="8">D41-D35</f>
        <v>34</v>
      </c>
      <c r="E44" s="2195">
        <f t="shared" si="8"/>
        <v>68</v>
      </c>
      <c r="F44" s="2195">
        <f t="shared" si="8"/>
        <v>130</v>
      </c>
      <c r="G44" s="1095">
        <f>G41-G35</f>
        <v>57</v>
      </c>
      <c r="H44" s="1087">
        <f>H41-H35</f>
        <v>94</v>
      </c>
      <c r="I44" s="1087">
        <f>I41-I35</f>
        <v>171</v>
      </c>
      <c r="J44" s="1087">
        <f>J41-J35</f>
        <v>290</v>
      </c>
      <c r="K44" s="1087">
        <v>6</v>
      </c>
      <c r="L44" s="1087">
        <f>L41-L35</f>
        <v>0</v>
      </c>
      <c r="M44" s="1713">
        <f t="shared" si="8"/>
        <v>0</v>
      </c>
      <c r="N44" s="1087">
        <f t="shared" si="8"/>
        <v>770</v>
      </c>
      <c r="O44" s="1087">
        <f t="shared" si="8"/>
        <v>389</v>
      </c>
      <c r="P44" s="1087">
        <f t="shared" si="8"/>
        <v>-359</v>
      </c>
      <c r="Q44" s="1086">
        <f t="shared" si="8"/>
        <v>-777</v>
      </c>
      <c r="R44" s="1712">
        <f t="shared" si="3"/>
        <v>23</v>
      </c>
      <c r="S44" s="1185" t="e">
        <f t="shared" si="4"/>
        <v>#DIV/0!</v>
      </c>
      <c r="T44" s="1035"/>
      <c r="U44" s="1087">
        <f>U41-U35</f>
        <v>1159</v>
      </c>
      <c r="V44" s="1087">
        <f>V41-V35</f>
        <v>800</v>
      </c>
      <c r="W44" s="1087">
        <f>W41-W35</f>
        <v>23</v>
      </c>
      <c r="X44" s="327"/>
    </row>
    <row r="45" spans="1:24" ht="15.75" thickBot="1">
      <c r="A45" s="2196" t="s">
        <v>105</v>
      </c>
      <c r="B45" s="1013" t="s">
        <v>64</v>
      </c>
      <c r="C45" s="1021" t="s">
        <v>33</v>
      </c>
      <c r="D45" s="2194">
        <f t="shared" ref="D45:Q45" si="9">D44-D39</f>
        <v>-5897</v>
      </c>
      <c r="E45" s="2195">
        <f t="shared" si="9"/>
        <v>-5986</v>
      </c>
      <c r="F45" s="2195">
        <f t="shared" si="9"/>
        <v>-6622</v>
      </c>
      <c r="G45" s="1095">
        <f t="shared" si="9"/>
        <v>-6768</v>
      </c>
      <c r="H45" s="1087">
        <f>H44-H39</f>
        <v>-7970</v>
      </c>
      <c r="I45" s="1087">
        <f>I44-I39</f>
        <v>-7310</v>
      </c>
      <c r="J45" s="1087">
        <f>J44-J39</f>
        <v>-7115</v>
      </c>
      <c r="K45" s="1087">
        <v>-7477</v>
      </c>
      <c r="L45" s="1087">
        <f t="shared" si="9"/>
        <v>-7477</v>
      </c>
      <c r="M45" s="1713">
        <f t="shared" si="9"/>
        <v>-7568</v>
      </c>
      <c r="N45" s="1087">
        <f t="shared" si="9"/>
        <v>-1782</v>
      </c>
      <c r="O45" s="1087">
        <f t="shared" si="9"/>
        <v>-1992</v>
      </c>
      <c r="P45" s="1087">
        <f t="shared" si="9"/>
        <v>-1885</v>
      </c>
      <c r="Q45" s="1086">
        <f t="shared" si="9"/>
        <v>-2126</v>
      </c>
      <c r="R45" s="1716">
        <f t="shared" si="3"/>
        <v>-7785</v>
      </c>
      <c r="S45" s="1196">
        <f t="shared" si="4"/>
        <v>102.86733615221988</v>
      </c>
      <c r="T45" s="1035"/>
      <c r="U45" s="1087">
        <f>U44-U39</f>
        <v>-3774</v>
      </c>
      <c r="V45" s="1087">
        <f>V44-V39</f>
        <v>-5659</v>
      </c>
      <c r="W45" s="1087">
        <f>W44-W39</f>
        <v>-7785</v>
      </c>
    </row>
    <row r="46" spans="1:24">
      <c r="A46" s="1204"/>
    </row>
    <row r="47" spans="1:24">
      <c r="A47" s="2183"/>
      <c r="B47" s="2197"/>
      <c r="C47" s="2198"/>
    </row>
    <row r="48" spans="1:24">
      <c r="A48" s="1204"/>
    </row>
    <row r="49" spans="1:23">
      <c r="A49" s="1205" t="s">
        <v>224</v>
      </c>
      <c r="R49"/>
      <c r="S49"/>
      <c r="T49"/>
      <c r="U49"/>
      <c r="V49"/>
      <c r="W49"/>
    </row>
    <row r="50" spans="1:23">
      <c r="A50" s="1748" t="s">
        <v>225</v>
      </c>
      <c r="R50"/>
      <c r="S50"/>
      <c r="T50"/>
      <c r="U50"/>
      <c r="V50"/>
      <c r="W50"/>
    </row>
    <row r="51" spans="1:23">
      <c r="A51" s="1749" t="s">
        <v>226</v>
      </c>
      <c r="R51"/>
      <c r="S51"/>
      <c r="T51"/>
      <c r="U51"/>
      <c r="V51"/>
      <c r="W51"/>
    </row>
    <row r="52" spans="1:23">
      <c r="A52" s="1208"/>
      <c r="R52"/>
      <c r="S52"/>
      <c r="T52"/>
      <c r="U52"/>
      <c r="V52"/>
      <c r="W52"/>
    </row>
    <row r="53" spans="1:23">
      <c r="A53" s="1204" t="s">
        <v>234</v>
      </c>
      <c r="R53"/>
      <c r="S53"/>
      <c r="T53"/>
      <c r="U53"/>
      <c r="V53"/>
      <c r="W53"/>
    </row>
    <row r="54" spans="1:23">
      <c r="A54" s="1204"/>
      <c r="R54"/>
      <c r="S54"/>
      <c r="T54"/>
      <c r="U54"/>
      <c r="V54"/>
      <c r="W54"/>
    </row>
    <row r="55" spans="1:23">
      <c r="A55" s="1204" t="s">
        <v>241</v>
      </c>
      <c r="R55"/>
      <c r="S55"/>
      <c r="T55"/>
      <c r="U55"/>
      <c r="V55"/>
      <c r="W55"/>
    </row>
    <row r="56" spans="1:23">
      <c r="A56" s="1204"/>
    </row>
    <row r="57" spans="1:23">
      <c r="A57" s="1204"/>
    </row>
    <row r="58" spans="1:23">
      <c r="A58" s="1204" t="s">
        <v>242</v>
      </c>
    </row>
  </sheetData>
  <mergeCells count="13">
    <mergeCell ref="L7:M7"/>
    <mergeCell ref="N7:Q7"/>
    <mergeCell ref="U7:W7"/>
    <mergeCell ref="A1:W1"/>
    <mergeCell ref="A7:A8"/>
    <mergeCell ref="B7:B8"/>
    <mergeCell ref="C7:C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64"/>
  <sheetViews>
    <sheetView workbookViewId="0">
      <selection activeCell="R25" sqref="R25"/>
    </sheetView>
  </sheetViews>
  <sheetFormatPr defaultRowHeight="15"/>
  <cols>
    <col min="1" max="1" width="28.85546875" customWidth="1"/>
    <col min="2" max="2" width="9.140625" hidden="1" customWidth="1"/>
    <col min="3" max="3" width="6" style="467" customWidth="1"/>
    <col min="4" max="7" width="9.140625" hidden="1" customWidth="1"/>
    <col min="8" max="11" width="9.140625" style="262" hidden="1" customWidth="1"/>
    <col min="12" max="12" width="7.140625" style="262" customWidth="1"/>
    <col min="13" max="13" width="6.85546875" style="262" customWidth="1"/>
    <col min="14" max="14" width="5.5703125" style="262" customWidth="1"/>
    <col min="15" max="15" width="5.85546875" style="262" customWidth="1"/>
    <col min="16" max="16" width="5.42578125" style="262" customWidth="1"/>
    <col min="17" max="17" width="6.85546875" style="262" customWidth="1"/>
    <col min="18" max="18" width="7" style="262" customWidth="1"/>
    <col min="19" max="19" width="7.42578125" style="244" customWidth="1"/>
    <col min="20" max="20" width="1.42578125" style="262" customWidth="1"/>
    <col min="21" max="21" width="6.5703125" style="262" customWidth="1"/>
    <col min="22" max="22" width="6.7109375" style="262" customWidth="1"/>
    <col min="23" max="23" width="7.42578125" style="262" customWidth="1"/>
  </cols>
  <sheetData>
    <row r="1" spans="1:23" ht="15.75">
      <c r="A1" s="2199" t="s">
        <v>186</v>
      </c>
      <c r="B1" s="2199"/>
      <c r="C1" s="2199"/>
      <c r="D1" s="2199"/>
      <c r="E1" s="2199"/>
      <c r="F1" s="2199"/>
      <c r="G1" s="2199"/>
      <c r="H1" s="2199"/>
      <c r="I1" s="2199"/>
      <c r="J1" s="2199"/>
      <c r="K1" s="2199"/>
      <c r="L1" s="2199"/>
      <c r="M1" s="2199"/>
      <c r="N1" s="2199"/>
      <c r="O1" s="2199"/>
      <c r="P1" s="2199"/>
      <c r="Q1" s="2199"/>
      <c r="R1" s="2199"/>
      <c r="S1" s="2199"/>
      <c r="T1" s="2199"/>
      <c r="U1" s="2199"/>
      <c r="V1" s="2199"/>
      <c r="W1" s="2199"/>
    </row>
    <row r="2" spans="1:23" ht="21.75" customHeight="1">
      <c r="A2" s="2200" t="s">
        <v>108</v>
      </c>
      <c r="B2" s="2201"/>
      <c r="C2" s="2202"/>
      <c r="D2" s="2203"/>
      <c r="E2" s="2203"/>
      <c r="F2" s="2203"/>
      <c r="G2" s="2203"/>
      <c r="H2" s="2204"/>
      <c r="I2" s="2204"/>
      <c r="J2" s="2204"/>
      <c r="K2" s="2204"/>
      <c r="L2" s="2204"/>
      <c r="M2" s="2205"/>
      <c r="N2" s="2205"/>
      <c r="O2" s="2204"/>
      <c r="P2" s="2204"/>
      <c r="Q2" s="2204"/>
      <c r="R2" s="2204"/>
      <c r="S2" s="2206"/>
      <c r="T2" s="2204"/>
      <c r="U2" s="2204"/>
      <c r="V2" s="2204"/>
      <c r="W2" s="2204"/>
    </row>
    <row r="3" spans="1:23">
      <c r="A3" s="2200"/>
      <c r="B3" s="2203"/>
      <c r="C3" s="2202"/>
      <c r="D3" s="2203"/>
      <c r="E3" s="2203"/>
      <c r="F3" s="2203"/>
      <c r="G3" s="2203"/>
      <c r="H3" s="2204"/>
      <c r="I3" s="2204"/>
      <c r="J3" s="2204"/>
      <c r="K3" s="2204"/>
      <c r="L3" s="2204"/>
      <c r="M3" s="2205"/>
      <c r="N3" s="2205"/>
      <c r="O3" s="2204"/>
      <c r="P3" s="2204"/>
      <c r="Q3" s="2204"/>
      <c r="R3" s="2204"/>
      <c r="S3" s="2206"/>
      <c r="T3" s="2204"/>
      <c r="U3" s="2204"/>
      <c r="V3" s="2204"/>
      <c r="W3" s="2204"/>
    </row>
    <row r="4" spans="1:23">
      <c r="A4" s="2207"/>
      <c r="B4" s="2208"/>
      <c r="C4" s="2209"/>
      <c r="D4" s="2208"/>
      <c r="E4" s="2208"/>
      <c r="F4" s="2203"/>
      <c r="G4" s="2203"/>
      <c r="H4" s="2204"/>
      <c r="I4" s="2204"/>
      <c r="J4" s="2204"/>
      <c r="K4" s="2204"/>
      <c r="L4" s="2204"/>
      <c r="M4" s="2205"/>
      <c r="N4" s="2205"/>
      <c r="O4" s="2204"/>
      <c r="P4" s="2204"/>
      <c r="Q4" s="2204"/>
      <c r="R4" s="2204"/>
      <c r="S4" s="2206"/>
      <c r="T4" s="2204"/>
      <c r="U4" s="2204"/>
      <c r="V4" s="2204"/>
      <c r="W4" s="2204"/>
    </row>
    <row r="5" spans="1:23">
      <c r="A5" s="2200" t="s">
        <v>236</v>
      </c>
      <c r="B5" s="2210"/>
      <c r="C5" s="2211" t="s">
        <v>267</v>
      </c>
      <c r="D5" s="2212"/>
      <c r="E5" s="2212"/>
      <c r="F5" s="2212"/>
      <c r="G5" s="2212"/>
      <c r="H5" s="2213"/>
      <c r="I5" s="2213"/>
      <c r="J5" s="2213"/>
      <c r="K5" s="2213"/>
      <c r="L5" s="2213"/>
      <c r="M5" s="2214"/>
      <c r="N5" s="2214"/>
      <c r="O5" s="2204"/>
      <c r="P5" s="2204"/>
      <c r="Q5" s="2204"/>
      <c r="R5" s="2204"/>
      <c r="S5" s="2206"/>
      <c r="T5" s="2204"/>
      <c r="U5" s="2204"/>
      <c r="V5" s="2204"/>
      <c r="W5" s="2204"/>
    </row>
    <row r="6" spans="1:23" ht="23.25" customHeight="1" thickBot="1">
      <c r="A6" s="2200" t="s">
        <v>4</v>
      </c>
      <c r="B6" s="2203"/>
      <c r="C6" s="2202"/>
      <c r="D6" s="2203"/>
      <c r="E6" s="2203"/>
      <c r="F6" s="2203"/>
      <c r="G6" s="2203"/>
      <c r="H6" s="2204"/>
      <c r="I6" s="2204"/>
      <c r="J6" s="2204"/>
      <c r="K6" s="2204"/>
      <c r="L6" s="2204"/>
      <c r="M6" s="2205"/>
      <c r="N6" s="2205"/>
      <c r="O6" s="2204"/>
      <c r="P6" s="2204"/>
      <c r="Q6" s="2204"/>
      <c r="R6" s="2204"/>
      <c r="S6" s="2206"/>
      <c r="T6" s="2204"/>
      <c r="U6" s="2204"/>
      <c r="V6" s="2204"/>
      <c r="W6" s="2204"/>
    </row>
    <row r="7" spans="1:23" ht="15.75" thickBot="1">
      <c r="A7" s="2215" t="s">
        <v>9</v>
      </c>
      <c r="B7" s="2216" t="s">
        <v>10</v>
      </c>
      <c r="C7" s="2216" t="s">
        <v>13</v>
      </c>
      <c r="D7" s="2217"/>
      <c r="E7" s="2218"/>
      <c r="F7" s="2216" t="s">
        <v>252</v>
      </c>
      <c r="G7" s="2219" t="s">
        <v>190</v>
      </c>
      <c r="H7" s="2219" t="s">
        <v>191</v>
      </c>
      <c r="I7" s="2219" t="s">
        <v>192</v>
      </c>
      <c r="J7" s="2219" t="s">
        <v>193</v>
      </c>
      <c r="K7" s="2219" t="s">
        <v>194</v>
      </c>
      <c r="L7" s="2220" t="s">
        <v>195</v>
      </c>
      <c r="M7" s="2220"/>
      <c r="N7" s="2220" t="s">
        <v>6</v>
      </c>
      <c r="O7" s="2220"/>
      <c r="P7" s="2220"/>
      <c r="Q7" s="2220"/>
      <c r="R7" s="2221" t="s">
        <v>197</v>
      </c>
      <c r="S7" s="2222" t="s">
        <v>8</v>
      </c>
      <c r="T7" s="2223"/>
      <c r="U7" s="2224" t="s">
        <v>230</v>
      </c>
      <c r="V7" s="2224"/>
      <c r="W7" s="2224"/>
    </row>
    <row r="8" spans="1:23" ht="15.75" thickBot="1">
      <c r="A8" s="2215"/>
      <c r="B8" s="2216"/>
      <c r="C8" s="2216"/>
      <c r="D8" s="2225" t="s">
        <v>188</v>
      </c>
      <c r="E8" s="2226" t="s">
        <v>189</v>
      </c>
      <c r="F8" s="2216"/>
      <c r="G8" s="2216"/>
      <c r="H8" s="2216"/>
      <c r="I8" s="2216"/>
      <c r="J8" s="2216"/>
      <c r="K8" s="2216"/>
      <c r="L8" s="2227" t="s">
        <v>199</v>
      </c>
      <c r="M8" s="2228" t="s">
        <v>200</v>
      </c>
      <c r="N8" s="2229" t="s">
        <v>20</v>
      </c>
      <c r="O8" s="2230" t="s">
        <v>23</v>
      </c>
      <c r="P8" s="2231" t="s">
        <v>26</v>
      </c>
      <c r="Q8" s="2232" t="s">
        <v>29</v>
      </c>
      <c r="R8" s="2227" t="s">
        <v>30</v>
      </c>
      <c r="S8" s="2233" t="s">
        <v>31</v>
      </c>
      <c r="T8" s="2223"/>
      <c r="U8" s="2234" t="s">
        <v>201</v>
      </c>
      <c r="V8" s="2235" t="s">
        <v>202</v>
      </c>
      <c r="W8" s="2235" t="s">
        <v>203</v>
      </c>
    </row>
    <row r="9" spans="1:23">
      <c r="A9" s="2236" t="s">
        <v>32</v>
      </c>
      <c r="B9" s="2237"/>
      <c r="C9" s="2238"/>
      <c r="D9" s="2239">
        <v>36</v>
      </c>
      <c r="E9" s="2240">
        <v>35</v>
      </c>
      <c r="F9" s="2240">
        <v>35</v>
      </c>
      <c r="G9" s="2241">
        <v>39</v>
      </c>
      <c r="H9" s="2242">
        <v>40</v>
      </c>
      <c r="I9" s="2242">
        <v>38</v>
      </c>
      <c r="J9" s="2242">
        <v>39</v>
      </c>
      <c r="K9" s="2242">
        <v>38</v>
      </c>
      <c r="L9" s="2243"/>
      <c r="M9" s="2244"/>
      <c r="N9" s="2245">
        <v>38</v>
      </c>
      <c r="O9" s="2246">
        <f>U9</f>
        <v>38</v>
      </c>
      <c r="P9" s="2247">
        <f>V9</f>
        <v>39</v>
      </c>
      <c r="Q9" s="2246">
        <f>W9</f>
        <v>39</v>
      </c>
      <c r="R9" s="2248" t="s">
        <v>33</v>
      </c>
      <c r="S9" s="2249" t="s">
        <v>33</v>
      </c>
      <c r="T9" s="2223"/>
      <c r="U9" s="2250">
        <v>38</v>
      </c>
      <c r="V9" s="2250">
        <v>39</v>
      </c>
      <c r="W9" s="2242">
        <v>39</v>
      </c>
    </row>
    <row r="10" spans="1:23" ht="15.75" thickBot="1">
      <c r="A10" s="2251" t="s">
        <v>34</v>
      </c>
      <c r="B10" s="2252"/>
      <c r="C10" s="2253"/>
      <c r="D10" s="2254">
        <v>30</v>
      </c>
      <c r="E10" s="2255">
        <v>27</v>
      </c>
      <c r="F10" s="2255">
        <v>29</v>
      </c>
      <c r="G10" s="2256">
        <v>30</v>
      </c>
      <c r="H10" s="2257">
        <v>30</v>
      </c>
      <c r="I10" s="2257">
        <v>31.6</v>
      </c>
      <c r="J10" s="2257">
        <v>32</v>
      </c>
      <c r="K10" s="2257">
        <v>32</v>
      </c>
      <c r="L10" s="2256"/>
      <c r="M10" s="2258"/>
      <c r="N10" s="2259">
        <v>32</v>
      </c>
      <c r="O10" s="2260">
        <f t="shared" ref="O10:Q21" si="0">U10</f>
        <v>32</v>
      </c>
      <c r="P10" s="2261">
        <f t="shared" si="0"/>
        <v>33</v>
      </c>
      <c r="Q10" s="2260">
        <f t="shared" si="0"/>
        <v>33</v>
      </c>
      <c r="R10" s="2262" t="s">
        <v>33</v>
      </c>
      <c r="S10" s="2263" t="s">
        <v>33</v>
      </c>
      <c r="T10" s="2223"/>
      <c r="U10" s="2264">
        <v>32</v>
      </c>
      <c r="V10" s="2264">
        <v>33</v>
      </c>
      <c r="W10" s="2257">
        <v>33</v>
      </c>
    </row>
    <row r="11" spans="1:23">
      <c r="A11" s="2265" t="s">
        <v>35</v>
      </c>
      <c r="B11" s="2266" t="s">
        <v>36</v>
      </c>
      <c r="C11" s="2267" t="s">
        <v>37</v>
      </c>
      <c r="D11" s="2268">
        <v>4399</v>
      </c>
      <c r="E11" s="2269">
        <v>3859</v>
      </c>
      <c r="F11" s="2269">
        <v>4022</v>
      </c>
      <c r="G11" s="2270">
        <v>4276</v>
      </c>
      <c r="H11" s="2271">
        <v>4648</v>
      </c>
      <c r="I11" s="2271">
        <v>4674</v>
      </c>
      <c r="J11" s="2272">
        <v>5178</v>
      </c>
      <c r="K11" s="2271">
        <v>5400</v>
      </c>
      <c r="L11" s="2273" t="s">
        <v>33</v>
      </c>
      <c r="M11" s="2274" t="s">
        <v>33</v>
      </c>
      <c r="N11" s="2275">
        <v>5371</v>
      </c>
      <c r="O11" s="2246">
        <f t="shared" si="0"/>
        <v>5344</v>
      </c>
      <c r="P11" s="2276">
        <f t="shared" si="0"/>
        <v>5410</v>
      </c>
      <c r="Q11" s="2246">
        <f t="shared" si="0"/>
        <v>5719</v>
      </c>
      <c r="R11" s="2277" t="s">
        <v>33</v>
      </c>
      <c r="S11" s="2278" t="s">
        <v>33</v>
      </c>
      <c r="T11" s="2223"/>
      <c r="U11" s="2250">
        <v>5344</v>
      </c>
      <c r="V11" s="2250">
        <v>5410</v>
      </c>
      <c r="W11" s="2271">
        <v>5719</v>
      </c>
    </row>
    <row r="12" spans="1:23">
      <c r="A12" s="2279" t="s">
        <v>38</v>
      </c>
      <c r="B12" s="2280" t="s">
        <v>39</v>
      </c>
      <c r="C12" s="2267" t="s">
        <v>40</v>
      </c>
      <c r="D12" s="2268">
        <v>-4320</v>
      </c>
      <c r="E12" s="2269">
        <v>-3736</v>
      </c>
      <c r="F12" s="2269">
        <v>-3932</v>
      </c>
      <c r="G12" s="2270">
        <v>4219</v>
      </c>
      <c r="H12" s="2271">
        <v>4618</v>
      </c>
      <c r="I12" s="2271">
        <v>4570</v>
      </c>
      <c r="J12" s="2271">
        <v>4922</v>
      </c>
      <c r="K12" s="2271">
        <v>5119</v>
      </c>
      <c r="L12" s="2281" t="s">
        <v>33</v>
      </c>
      <c r="M12" s="2282" t="s">
        <v>33</v>
      </c>
      <c r="N12" s="2283">
        <v>5102</v>
      </c>
      <c r="O12" s="2284">
        <f t="shared" si="0"/>
        <v>5086</v>
      </c>
      <c r="P12" s="2276">
        <f t="shared" si="0"/>
        <v>5163</v>
      </c>
      <c r="Q12" s="2284">
        <f t="shared" si="0"/>
        <v>5483</v>
      </c>
      <c r="R12" s="2277" t="s">
        <v>33</v>
      </c>
      <c r="S12" s="2278" t="s">
        <v>33</v>
      </c>
      <c r="T12" s="2223"/>
      <c r="U12" s="2269">
        <v>5086</v>
      </c>
      <c r="V12" s="2269">
        <v>5163</v>
      </c>
      <c r="W12" s="2271">
        <v>5483</v>
      </c>
    </row>
    <row r="13" spans="1:23">
      <c r="A13" s="2279" t="s">
        <v>41</v>
      </c>
      <c r="B13" s="2280" t="s">
        <v>204</v>
      </c>
      <c r="C13" s="2267" t="s">
        <v>43</v>
      </c>
      <c r="D13" s="2268"/>
      <c r="E13" s="2269"/>
      <c r="F13" s="2269"/>
      <c r="G13" s="2270"/>
      <c r="H13" s="2271">
        <v>0</v>
      </c>
      <c r="I13" s="2271">
        <v>0</v>
      </c>
      <c r="J13" s="2271"/>
      <c r="K13" s="2271"/>
      <c r="L13" s="2281" t="s">
        <v>33</v>
      </c>
      <c r="M13" s="2282" t="s">
        <v>33</v>
      </c>
      <c r="N13" s="2283"/>
      <c r="O13" s="2284">
        <f t="shared" si="0"/>
        <v>0</v>
      </c>
      <c r="P13" s="2276">
        <f t="shared" si="0"/>
        <v>0</v>
      </c>
      <c r="Q13" s="2284">
        <f t="shared" si="0"/>
        <v>0</v>
      </c>
      <c r="R13" s="2277" t="s">
        <v>33</v>
      </c>
      <c r="S13" s="2278" t="s">
        <v>33</v>
      </c>
      <c r="T13" s="2223"/>
      <c r="U13" s="2269"/>
      <c r="V13" s="2269"/>
      <c r="W13" s="2271"/>
    </row>
    <row r="14" spans="1:23">
      <c r="A14" s="2279" t="s">
        <v>44</v>
      </c>
      <c r="B14" s="2280" t="s">
        <v>205</v>
      </c>
      <c r="C14" s="2267" t="s">
        <v>33</v>
      </c>
      <c r="D14" s="2268">
        <v>390</v>
      </c>
      <c r="E14" s="2269">
        <v>391</v>
      </c>
      <c r="F14" s="2269">
        <v>360</v>
      </c>
      <c r="G14" s="2270">
        <v>435</v>
      </c>
      <c r="H14" s="2271">
        <v>505</v>
      </c>
      <c r="I14" s="2271">
        <v>416</v>
      </c>
      <c r="J14" s="2271">
        <v>349</v>
      </c>
      <c r="K14" s="2271">
        <v>389</v>
      </c>
      <c r="L14" s="2281" t="s">
        <v>33</v>
      </c>
      <c r="M14" s="2282" t="s">
        <v>33</v>
      </c>
      <c r="N14" s="2283">
        <v>584</v>
      </c>
      <c r="O14" s="2284">
        <f t="shared" si="0"/>
        <v>538</v>
      </c>
      <c r="P14" s="2276">
        <f t="shared" si="0"/>
        <v>464</v>
      </c>
      <c r="Q14" s="2284">
        <f t="shared" si="0"/>
        <v>345</v>
      </c>
      <c r="R14" s="2277" t="s">
        <v>33</v>
      </c>
      <c r="S14" s="2278" t="s">
        <v>33</v>
      </c>
      <c r="T14" s="2223"/>
      <c r="U14" s="2269">
        <v>538</v>
      </c>
      <c r="V14" s="2269">
        <v>464</v>
      </c>
      <c r="W14" s="2271">
        <v>345</v>
      </c>
    </row>
    <row r="15" spans="1:23" ht="15.75" thickBot="1">
      <c r="A15" s="2236" t="s">
        <v>46</v>
      </c>
      <c r="B15" s="2285" t="s">
        <v>206</v>
      </c>
      <c r="C15" s="2286" t="s">
        <v>48</v>
      </c>
      <c r="D15" s="2287">
        <v>586</v>
      </c>
      <c r="E15" s="2288">
        <v>1215</v>
      </c>
      <c r="F15" s="2288">
        <v>2545</v>
      </c>
      <c r="G15" s="2289">
        <v>1898</v>
      </c>
      <c r="H15" s="2290">
        <v>1854</v>
      </c>
      <c r="I15" s="2290">
        <v>1728</v>
      </c>
      <c r="J15" s="2290">
        <v>1992</v>
      </c>
      <c r="K15" s="2290">
        <v>2317</v>
      </c>
      <c r="L15" s="2291" t="s">
        <v>33</v>
      </c>
      <c r="M15" s="2292" t="s">
        <v>33</v>
      </c>
      <c r="N15" s="2293">
        <v>3643</v>
      </c>
      <c r="O15" s="2294">
        <f t="shared" si="0"/>
        <v>4261</v>
      </c>
      <c r="P15" s="2276">
        <f t="shared" si="0"/>
        <v>3175</v>
      </c>
      <c r="Q15" s="2260">
        <f t="shared" si="0"/>
        <v>2106</v>
      </c>
      <c r="R15" s="2248" t="s">
        <v>33</v>
      </c>
      <c r="S15" s="2249" t="s">
        <v>33</v>
      </c>
      <c r="T15" s="2223"/>
      <c r="U15" s="2255">
        <v>4261</v>
      </c>
      <c r="V15" s="2255">
        <v>3175</v>
      </c>
      <c r="W15" s="2290">
        <v>2106</v>
      </c>
    </row>
    <row r="16" spans="1:23" ht="15.75" thickBot="1">
      <c r="A16" s="2295" t="s">
        <v>49</v>
      </c>
      <c r="B16" s="2296"/>
      <c r="C16" s="2297"/>
      <c r="D16" s="2298">
        <v>1092</v>
      </c>
      <c r="E16" s="2299">
        <v>1764</v>
      </c>
      <c r="F16" s="2299">
        <v>3039</v>
      </c>
      <c r="G16" s="2300">
        <v>2390</v>
      </c>
      <c r="H16" s="2301">
        <f>H11-H12+H13+H14+H15</f>
        <v>2389</v>
      </c>
      <c r="I16" s="2301">
        <f>I11-I12+I13+I14+I15</f>
        <v>2248</v>
      </c>
      <c r="J16" s="2301">
        <f>J11-J12+J13+J14+J15</f>
        <v>2597</v>
      </c>
      <c r="K16" s="2301">
        <f>K11-K12+K13+K14+K15</f>
        <v>2987</v>
      </c>
      <c r="L16" s="2302" t="s">
        <v>33</v>
      </c>
      <c r="M16" s="2303" t="s">
        <v>33</v>
      </c>
      <c r="N16" s="2304">
        <f>N11-N12+N13+N14+N15</f>
        <v>4496</v>
      </c>
      <c r="O16" s="2301">
        <f>O11-O12+O13+O14+O15</f>
        <v>5057</v>
      </c>
      <c r="P16" s="2301">
        <f>P11-P12+P13+P14+P15</f>
        <v>3886</v>
      </c>
      <c r="Q16" s="2301">
        <f>Q11-Q12+Q13+Q14+Q15</f>
        <v>2687</v>
      </c>
      <c r="R16" s="2305" t="s">
        <v>33</v>
      </c>
      <c r="S16" s="2306" t="s">
        <v>33</v>
      </c>
      <c r="T16" s="2223"/>
      <c r="U16" s="2301">
        <f>U11-U12+U13+U14+U15</f>
        <v>5057</v>
      </c>
      <c r="V16" s="2301">
        <f>V11-V12+V13+V14+V15</f>
        <v>3886</v>
      </c>
      <c r="W16" s="2301">
        <f>W11-W12+W13+W14+W15</f>
        <v>2687</v>
      </c>
    </row>
    <row r="17" spans="1:23">
      <c r="A17" s="2236" t="s">
        <v>50</v>
      </c>
      <c r="B17" s="2266" t="s">
        <v>51</v>
      </c>
      <c r="C17" s="2286">
        <v>401</v>
      </c>
      <c r="D17" s="2287">
        <v>79</v>
      </c>
      <c r="E17" s="2288">
        <v>123</v>
      </c>
      <c r="F17" s="2288">
        <v>90</v>
      </c>
      <c r="G17" s="2289">
        <v>57</v>
      </c>
      <c r="H17" s="2290">
        <v>29</v>
      </c>
      <c r="I17" s="2290">
        <v>104</v>
      </c>
      <c r="J17" s="2290">
        <v>256</v>
      </c>
      <c r="K17" s="2290">
        <v>281</v>
      </c>
      <c r="L17" s="2273" t="s">
        <v>33</v>
      </c>
      <c r="M17" s="2274" t="s">
        <v>33</v>
      </c>
      <c r="N17" s="2293">
        <v>273</v>
      </c>
      <c r="O17" s="2307">
        <f t="shared" si="0"/>
        <v>258</v>
      </c>
      <c r="P17" s="2276">
        <f>V17</f>
        <v>247</v>
      </c>
      <c r="Q17" s="2246">
        <f t="shared" si="0"/>
        <v>236</v>
      </c>
      <c r="R17" s="2248" t="s">
        <v>33</v>
      </c>
      <c r="S17" s="2249" t="s">
        <v>33</v>
      </c>
      <c r="T17" s="2223"/>
      <c r="U17" s="2308">
        <v>258</v>
      </c>
      <c r="V17" s="2308">
        <v>247</v>
      </c>
      <c r="W17" s="2290">
        <v>236</v>
      </c>
    </row>
    <row r="18" spans="1:23">
      <c r="A18" s="2279" t="s">
        <v>52</v>
      </c>
      <c r="B18" s="2280" t="s">
        <v>53</v>
      </c>
      <c r="C18" s="2267" t="s">
        <v>54</v>
      </c>
      <c r="D18" s="2268">
        <v>240</v>
      </c>
      <c r="E18" s="2269">
        <v>204</v>
      </c>
      <c r="F18" s="2269">
        <v>248</v>
      </c>
      <c r="G18" s="2270">
        <v>150</v>
      </c>
      <c r="H18" s="2271">
        <v>117</v>
      </c>
      <c r="I18" s="2271">
        <v>152</v>
      </c>
      <c r="J18" s="2271">
        <v>221</v>
      </c>
      <c r="K18" s="2271">
        <v>223</v>
      </c>
      <c r="L18" s="2281" t="s">
        <v>33</v>
      </c>
      <c r="M18" s="2282" t="s">
        <v>33</v>
      </c>
      <c r="N18" s="2283">
        <v>237</v>
      </c>
      <c r="O18" s="2284">
        <f t="shared" si="0"/>
        <v>334</v>
      </c>
      <c r="P18" s="2276">
        <f>V18</f>
        <v>360</v>
      </c>
      <c r="Q18" s="2284">
        <f t="shared" si="0"/>
        <v>307</v>
      </c>
      <c r="R18" s="2277" t="s">
        <v>33</v>
      </c>
      <c r="S18" s="2278" t="s">
        <v>33</v>
      </c>
      <c r="T18" s="2223"/>
      <c r="U18" s="2269">
        <v>334</v>
      </c>
      <c r="V18" s="2269">
        <v>360</v>
      </c>
      <c r="W18" s="2271">
        <v>307</v>
      </c>
    </row>
    <row r="19" spans="1:23">
      <c r="A19" s="2279" t="s">
        <v>55</v>
      </c>
      <c r="B19" s="2280" t="s">
        <v>183</v>
      </c>
      <c r="C19" s="2267" t="s">
        <v>33</v>
      </c>
      <c r="D19" s="2268"/>
      <c r="E19" s="2269"/>
      <c r="F19" s="2269"/>
      <c r="G19" s="2270"/>
      <c r="H19" s="2271">
        <v>0</v>
      </c>
      <c r="I19" s="2271">
        <v>0</v>
      </c>
      <c r="J19" s="2271"/>
      <c r="K19" s="2271"/>
      <c r="L19" s="2281" t="s">
        <v>33</v>
      </c>
      <c r="M19" s="2282" t="s">
        <v>33</v>
      </c>
      <c r="N19" s="2283"/>
      <c r="O19" s="2284">
        <f t="shared" si="0"/>
        <v>0</v>
      </c>
      <c r="P19" s="2276">
        <f>V19</f>
        <v>0</v>
      </c>
      <c r="Q19" s="2284">
        <f t="shared" si="0"/>
        <v>0</v>
      </c>
      <c r="R19" s="2277" t="s">
        <v>33</v>
      </c>
      <c r="S19" s="2278" t="s">
        <v>33</v>
      </c>
      <c r="T19" s="2223"/>
      <c r="U19" s="2269"/>
      <c r="V19" s="2269"/>
      <c r="W19" s="2271"/>
    </row>
    <row r="20" spans="1:23">
      <c r="A20" s="2279" t="s">
        <v>57</v>
      </c>
      <c r="B20" s="2280" t="s">
        <v>56</v>
      </c>
      <c r="C20" s="2267" t="s">
        <v>33</v>
      </c>
      <c r="D20" s="2268">
        <v>521</v>
      </c>
      <c r="E20" s="2269">
        <v>1141</v>
      </c>
      <c r="F20" s="2269">
        <v>2065</v>
      </c>
      <c r="G20" s="2270">
        <v>2183</v>
      </c>
      <c r="H20" s="2271">
        <v>2222</v>
      </c>
      <c r="I20" s="2271">
        <v>1845</v>
      </c>
      <c r="J20" s="2271">
        <v>2023</v>
      </c>
      <c r="K20" s="2271">
        <v>2369</v>
      </c>
      <c r="L20" s="2281" t="s">
        <v>33</v>
      </c>
      <c r="M20" s="2282" t="s">
        <v>33</v>
      </c>
      <c r="N20" s="2283">
        <v>3573</v>
      </c>
      <c r="O20" s="2284">
        <f t="shared" si="0"/>
        <v>3880</v>
      </c>
      <c r="P20" s="2276">
        <f>V20</f>
        <v>3190</v>
      </c>
      <c r="Q20" s="2284">
        <f t="shared" si="0"/>
        <v>2143</v>
      </c>
      <c r="R20" s="2277" t="s">
        <v>33</v>
      </c>
      <c r="S20" s="2278" t="s">
        <v>33</v>
      </c>
      <c r="T20" s="2223"/>
      <c r="U20" s="2269">
        <v>3880</v>
      </c>
      <c r="V20" s="2269">
        <v>3190</v>
      </c>
      <c r="W20" s="2271">
        <v>2143</v>
      </c>
    </row>
    <row r="21" spans="1:23" ht="15.75" thickBot="1">
      <c r="A21" s="2251" t="s">
        <v>59</v>
      </c>
      <c r="B21" s="2309"/>
      <c r="C21" s="2310" t="s">
        <v>33</v>
      </c>
      <c r="D21" s="2268"/>
      <c r="E21" s="2269"/>
      <c r="F21" s="2269"/>
      <c r="G21" s="2256"/>
      <c r="H21" s="2311">
        <v>0</v>
      </c>
      <c r="I21" s="2311">
        <v>0</v>
      </c>
      <c r="J21" s="2311"/>
      <c r="K21" s="2311"/>
      <c r="L21" s="2312" t="s">
        <v>33</v>
      </c>
      <c r="M21" s="2313" t="s">
        <v>33</v>
      </c>
      <c r="N21" s="2314"/>
      <c r="O21" s="2294">
        <f t="shared" si="0"/>
        <v>0</v>
      </c>
      <c r="P21" s="2315">
        <f>V21</f>
        <v>0</v>
      </c>
      <c r="Q21" s="2294">
        <f t="shared" si="0"/>
        <v>0</v>
      </c>
      <c r="R21" s="2316" t="s">
        <v>33</v>
      </c>
      <c r="S21" s="2317" t="s">
        <v>33</v>
      </c>
      <c r="T21" s="2223"/>
      <c r="U21" s="2264"/>
      <c r="V21" s="2264"/>
      <c r="W21" s="2311"/>
    </row>
    <row r="22" spans="1:23">
      <c r="A22" s="2318" t="s">
        <v>61</v>
      </c>
      <c r="B22" s="2266" t="s">
        <v>62</v>
      </c>
      <c r="C22" s="2273" t="s">
        <v>33</v>
      </c>
      <c r="D22" s="2319">
        <v>10052</v>
      </c>
      <c r="E22" s="2250">
        <v>10150</v>
      </c>
      <c r="F22" s="2250">
        <v>10890</v>
      </c>
      <c r="G22" s="2243">
        <v>11223</v>
      </c>
      <c r="H22" s="2243">
        <v>11842</v>
      </c>
      <c r="I22" s="2243">
        <v>12072</v>
      </c>
      <c r="J22" s="2243">
        <v>12206</v>
      </c>
      <c r="K22" s="2320">
        <v>12842</v>
      </c>
      <c r="L22" s="2321">
        <f>L35</f>
        <v>12921</v>
      </c>
      <c r="M22" s="2322">
        <v>13507</v>
      </c>
      <c r="N22" s="2323">
        <v>3149</v>
      </c>
      <c r="O22" s="2324">
        <f>U22-N22</f>
        <v>3313</v>
      </c>
      <c r="P22" s="2325">
        <f>V22-U22</f>
        <v>3351</v>
      </c>
      <c r="Q22" s="2326">
        <f>W22-V22</f>
        <v>3631</v>
      </c>
      <c r="R22" s="2327">
        <f>SUM(N22:Q22)</f>
        <v>13444</v>
      </c>
      <c r="S22" s="2328">
        <f>(R22/M22)*100</f>
        <v>99.533575183238327</v>
      </c>
      <c r="T22" s="2223"/>
      <c r="U22" s="2250">
        <v>6462</v>
      </c>
      <c r="V22" s="2250">
        <v>9813</v>
      </c>
      <c r="W22" s="2243">
        <v>13444</v>
      </c>
    </row>
    <row r="23" spans="1:23">
      <c r="A23" s="2279" t="s">
        <v>63</v>
      </c>
      <c r="B23" s="2280" t="s">
        <v>64</v>
      </c>
      <c r="C23" s="2281" t="s">
        <v>33</v>
      </c>
      <c r="D23" s="2268"/>
      <c r="E23" s="2269"/>
      <c r="F23" s="2269"/>
      <c r="G23" s="2270"/>
      <c r="H23" s="2270">
        <v>0</v>
      </c>
      <c r="I23" s="2270">
        <v>9</v>
      </c>
      <c r="J23" s="2270">
        <v>130</v>
      </c>
      <c r="K23" s="2270">
        <v>0</v>
      </c>
      <c r="L23" s="2329"/>
      <c r="M23" s="2330"/>
      <c r="N23" s="2331"/>
      <c r="O23" s="2332">
        <f t="shared" ref="O23:O40" si="1">U23-N23</f>
        <v>0</v>
      </c>
      <c r="P23" s="2333">
        <f t="shared" ref="P23:Q40" si="2">V23-U23</f>
        <v>0</v>
      </c>
      <c r="Q23" s="2334">
        <f t="shared" si="2"/>
        <v>0</v>
      </c>
      <c r="R23" s="2335">
        <f t="shared" ref="R23:R45" si="3">SUM(N23:Q23)</f>
        <v>0</v>
      </c>
      <c r="S23" s="2336" t="e">
        <f t="shared" ref="S23:S45" si="4">(R23/M23)*100</f>
        <v>#DIV/0!</v>
      </c>
      <c r="T23" s="2223"/>
      <c r="U23" s="2269"/>
      <c r="V23" s="2269"/>
      <c r="W23" s="2270"/>
    </row>
    <row r="24" spans="1:23" ht="15.75" thickBot="1">
      <c r="A24" s="2251" t="s">
        <v>65</v>
      </c>
      <c r="B24" s="2309" t="s">
        <v>64</v>
      </c>
      <c r="C24" s="2312">
        <v>672</v>
      </c>
      <c r="D24" s="2337">
        <v>570</v>
      </c>
      <c r="E24" s="2338">
        <v>625</v>
      </c>
      <c r="F24" s="2338">
        <v>625</v>
      </c>
      <c r="G24" s="2256">
        <v>625</v>
      </c>
      <c r="H24" s="2256">
        <v>650</v>
      </c>
      <c r="I24" s="2256">
        <v>530</v>
      </c>
      <c r="J24" s="2256">
        <v>375</v>
      </c>
      <c r="K24" s="2256">
        <v>600</v>
      </c>
      <c r="L24" s="2339">
        <f>SUM(L25:L29)</f>
        <v>600</v>
      </c>
      <c r="M24" s="2340">
        <v>600</v>
      </c>
      <c r="N24" s="2341">
        <v>150</v>
      </c>
      <c r="O24" s="2342">
        <f t="shared" si="1"/>
        <v>150</v>
      </c>
      <c r="P24" s="2343">
        <f t="shared" si="2"/>
        <v>150</v>
      </c>
      <c r="Q24" s="2344">
        <f t="shared" si="2"/>
        <v>150</v>
      </c>
      <c r="R24" s="2345">
        <f t="shared" si="3"/>
        <v>600</v>
      </c>
      <c r="S24" s="2346">
        <f t="shared" si="4"/>
        <v>100</v>
      </c>
      <c r="T24" s="2223"/>
      <c r="U24" s="2255">
        <v>300</v>
      </c>
      <c r="V24" s="2255">
        <v>450</v>
      </c>
      <c r="W24" s="2256">
        <v>600</v>
      </c>
    </row>
    <row r="25" spans="1:23">
      <c r="A25" s="2265" t="s">
        <v>66</v>
      </c>
      <c r="B25" s="2266" t="s">
        <v>208</v>
      </c>
      <c r="C25" s="2273">
        <v>501</v>
      </c>
      <c r="D25" s="2268">
        <v>300</v>
      </c>
      <c r="E25" s="2269">
        <v>580</v>
      </c>
      <c r="F25" s="2269">
        <v>365</v>
      </c>
      <c r="G25" s="2320">
        <v>729</v>
      </c>
      <c r="H25" s="2320">
        <v>705</v>
      </c>
      <c r="I25" s="2320">
        <v>184</v>
      </c>
      <c r="J25" s="2320">
        <v>303</v>
      </c>
      <c r="K25" s="2320">
        <v>299</v>
      </c>
      <c r="L25" s="2321"/>
      <c r="M25" s="2322"/>
      <c r="N25" s="2347">
        <v>62</v>
      </c>
      <c r="O25" s="2324">
        <f t="shared" si="1"/>
        <v>82</v>
      </c>
      <c r="P25" s="2325">
        <f t="shared" si="2"/>
        <v>55</v>
      </c>
      <c r="Q25" s="2326">
        <f t="shared" si="2"/>
        <v>84</v>
      </c>
      <c r="R25" s="2327">
        <f t="shared" si="3"/>
        <v>283</v>
      </c>
      <c r="S25" s="2328" t="e">
        <f t="shared" si="4"/>
        <v>#DIV/0!</v>
      </c>
      <c r="T25" s="2223"/>
      <c r="U25" s="2308">
        <v>144</v>
      </c>
      <c r="V25" s="2308">
        <v>199</v>
      </c>
      <c r="W25" s="2320">
        <v>283</v>
      </c>
    </row>
    <row r="26" spans="1:23">
      <c r="A26" s="2279" t="s">
        <v>68</v>
      </c>
      <c r="B26" s="2280" t="s">
        <v>209</v>
      </c>
      <c r="C26" s="2281">
        <v>502</v>
      </c>
      <c r="D26" s="2268">
        <v>719</v>
      </c>
      <c r="E26" s="2269">
        <v>396</v>
      </c>
      <c r="F26" s="2269">
        <v>594</v>
      </c>
      <c r="G26" s="2270">
        <v>550</v>
      </c>
      <c r="H26" s="2270">
        <v>754</v>
      </c>
      <c r="I26" s="2270">
        <v>609</v>
      </c>
      <c r="J26" s="2270">
        <v>462</v>
      </c>
      <c r="K26" s="2270">
        <v>475</v>
      </c>
      <c r="L26" s="2329">
        <v>500</v>
      </c>
      <c r="M26" s="2348">
        <v>500</v>
      </c>
      <c r="N26" s="2331">
        <v>134</v>
      </c>
      <c r="O26" s="2332">
        <f t="shared" si="1"/>
        <v>67</v>
      </c>
      <c r="P26" s="2333">
        <f t="shared" si="2"/>
        <v>142</v>
      </c>
      <c r="Q26" s="2334">
        <f t="shared" si="2"/>
        <v>88</v>
      </c>
      <c r="R26" s="2335">
        <f t="shared" si="3"/>
        <v>431</v>
      </c>
      <c r="S26" s="2336">
        <f t="shared" si="4"/>
        <v>86.2</v>
      </c>
      <c r="T26" s="2223"/>
      <c r="U26" s="2269">
        <v>201</v>
      </c>
      <c r="V26" s="2269">
        <v>343</v>
      </c>
      <c r="W26" s="2270">
        <v>431</v>
      </c>
    </row>
    <row r="27" spans="1:23">
      <c r="A27" s="2279" t="s">
        <v>70</v>
      </c>
      <c r="B27" s="2280" t="s">
        <v>210</v>
      </c>
      <c r="C27" s="2281">
        <v>504</v>
      </c>
      <c r="D27" s="2268"/>
      <c r="E27" s="2269"/>
      <c r="F27" s="2269"/>
      <c r="G27" s="2270"/>
      <c r="H27" s="2270">
        <v>0</v>
      </c>
      <c r="I27" s="2270">
        <v>0</v>
      </c>
      <c r="J27" s="2270">
        <v>0</v>
      </c>
      <c r="K27" s="2270">
        <v>0</v>
      </c>
      <c r="L27" s="2329"/>
      <c r="M27" s="2348"/>
      <c r="N27" s="2331"/>
      <c r="O27" s="2332">
        <f t="shared" si="1"/>
        <v>0</v>
      </c>
      <c r="P27" s="2333">
        <f t="shared" si="2"/>
        <v>0</v>
      </c>
      <c r="Q27" s="2334">
        <f t="shared" si="2"/>
        <v>0</v>
      </c>
      <c r="R27" s="2335">
        <f t="shared" si="3"/>
        <v>0</v>
      </c>
      <c r="S27" s="2336" t="e">
        <f t="shared" si="4"/>
        <v>#DIV/0!</v>
      </c>
      <c r="T27" s="2223"/>
      <c r="U27" s="2269"/>
      <c r="V27" s="2269"/>
      <c r="W27" s="2270"/>
    </row>
    <row r="28" spans="1:23">
      <c r="A28" s="2279" t="s">
        <v>72</v>
      </c>
      <c r="B28" s="2280" t="s">
        <v>211</v>
      </c>
      <c r="C28" s="2281">
        <v>511</v>
      </c>
      <c r="D28" s="2268">
        <v>725</v>
      </c>
      <c r="E28" s="2269">
        <v>377</v>
      </c>
      <c r="F28" s="2269">
        <v>293</v>
      </c>
      <c r="G28" s="2270">
        <v>911</v>
      </c>
      <c r="H28" s="2270">
        <v>286</v>
      </c>
      <c r="I28" s="2270">
        <v>623</v>
      </c>
      <c r="J28" s="2270">
        <v>331</v>
      </c>
      <c r="K28" s="2270">
        <v>594</v>
      </c>
      <c r="L28" s="2329">
        <v>100</v>
      </c>
      <c r="M28" s="2348">
        <v>95</v>
      </c>
      <c r="N28" s="2331">
        <v>35</v>
      </c>
      <c r="O28" s="2332">
        <f t="shared" si="1"/>
        <v>33</v>
      </c>
      <c r="P28" s="2333">
        <f t="shared" si="2"/>
        <v>514</v>
      </c>
      <c r="Q28" s="2334">
        <f t="shared" si="2"/>
        <v>57</v>
      </c>
      <c r="R28" s="2335">
        <f t="shared" si="3"/>
        <v>639</v>
      </c>
      <c r="S28" s="2336">
        <f t="shared" si="4"/>
        <v>672.63157894736844</v>
      </c>
      <c r="T28" s="2223"/>
      <c r="U28" s="2269">
        <v>68</v>
      </c>
      <c r="V28" s="2269">
        <v>582</v>
      </c>
      <c r="W28" s="2270">
        <v>639</v>
      </c>
    </row>
    <row r="29" spans="1:23">
      <c r="A29" s="2279" t="s">
        <v>74</v>
      </c>
      <c r="B29" s="2280" t="s">
        <v>212</v>
      </c>
      <c r="C29" s="2281">
        <v>518</v>
      </c>
      <c r="D29" s="2268">
        <v>405</v>
      </c>
      <c r="E29" s="2269">
        <v>397</v>
      </c>
      <c r="F29" s="2269">
        <v>322</v>
      </c>
      <c r="G29" s="2270">
        <v>346</v>
      </c>
      <c r="H29" s="2270">
        <v>311</v>
      </c>
      <c r="I29" s="2270">
        <v>365</v>
      </c>
      <c r="J29" s="2270">
        <v>424</v>
      </c>
      <c r="K29" s="2270">
        <v>463</v>
      </c>
      <c r="L29" s="2329"/>
      <c r="M29" s="2348"/>
      <c r="N29" s="2331">
        <v>92</v>
      </c>
      <c r="O29" s="2332">
        <f t="shared" si="1"/>
        <v>172</v>
      </c>
      <c r="P29" s="2333">
        <f t="shared" si="2"/>
        <v>110</v>
      </c>
      <c r="Q29" s="2334">
        <f t="shared" si="2"/>
        <v>117</v>
      </c>
      <c r="R29" s="2335">
        <f t="shared" si="3"/>
        <v>491</v>
      </c>
      <c r="S29" s="2336" t="e">
        <f t="shared" si="4"/>
        <v>#DIV/0!</v>
      </c>
      <c r="T29" s="2223"/>
      <c r="U29" s="2269">
        <v>264</v>
      </c>
      <c r="V29" s="2269">
        <v>374</v>
      </c>
      <c r="W29" s="2270">
        <v>491</v>
      </c>
    </row>
    <row r="30" spans="1:23">
      <c r="A30" s="2279" t="s">
        <v>76</v>
      </c>
      <c r="B30" s="2349" t="s">
        <v>214</v>
      </c>
      <c r="C30" s="2281">
        <v>521</v>
      </c>
      <c r="D30" s="2268">
        <v>6946</v>
      </c>
      <c r="E30" s="2269">
        <v>6990</v>
      </c>
      <c r="F30" s="2269">
        <v>7549</v>
      </c>
      <c r="G30" s="2270">
        <v>7781</v>
      </c>
      <c r="H30" s="2270">
        <v>8377</v>
      </c>
      <c r="I30" s="2270">
        <v>8716</v>
      </c>
      <c r="J30" s="2270">
        <v>8926</v>
      </c>
      <c r="K30" s="2270">
        <v>9278</v>
      </c>
      <c r="L30" s="2329">
        <v>9127</v>
      </c>
      <c r="M30" s="2348">
        <f>9561+5</f>
        <v>9566</v>
      </c>
      <c r="N30" s="2331">
        <v>2249</v>
      </c>
      <c r="O30" s="2332">
        <f t="shared" si="1"/>
        <v>2359</v>
      </c>
      <c r="P30" s="2333">
        <f t="shared" si="2"/>
        <v>2371</v>
      </c>
      <c r="Q30" s="2334">
        <f t="shared" si="2"/>
        <v>2811</v>
      </c>
      <c r="R30" s="2335">
        <f t="shared" si="3"/>
        <v>9790</v>
      </c>
      <c r="S30" s="2336">
        <f t="shared" si="4"/>
        <v>102.34162659418774</v>
      </c>
      <c r="T30" s="2223"/>
      <c r="U30" s="2269">
        <v>4608</v>
      </c>
      <c r="V30" s="2269">
        <v>6979</v>
      </c>
      <c r="W30" s="2270">
        <v>9790</v>
      </c>
    </row>
    <row r="31" spans="1:23">
      <c r="A31" s="2279" t="s">
        <v>78</v>
      </c>
      <c r="B31" s="2349" t="s">
        <v>215</v>
      </c>
      <c r="C31" s="2281" t="s">
        <v>80</v>
      </c>
      <c r="D31" s="2268">
        <v>2596</v>
      </c>
      <c r="E31" s="2269">
        <v>2700</v>
      </c>
      <c r="F31" s="2269">
        <v>2709</v>
      </c>
      <c r="G31" s="2270">
        <v>2878</v>
      </c>
      <c r="H31" s="2270">
        <v>3044</v>
      </c>
      <c r="I31" s="2270">
        <v>3128</v>
      </c>
      <c r="J31" s="2270">
        <v>3187</v>
      </c>
      <c r="K31" s="2270">
        <v>3312</v>
      </c>
      <c r="L31" s="2329">
        <v>3194</v>
      </c>
      <c r="M31" s="2348">
        <v>3344</v>
      </c>
      <c r="N31" s="2331">
        <v>793</v>
      </c>
      <c r="O31" s="2332">
        <f t="shared" si="1"/>
        <v>844</v>
      </c>
      <c r="P31" s="2333">
        <f t="shared" si="2"/>
        <v>840</v>
      </c>
      <c r="Q31" s="2334">
        <f t="shared" si="2"/>
        <v>1022</v>
      </c>
      <c r="R31" s="2335">
        <f t="shared" si="3"/>
        <v>3499</v>
      </c>
      <c r="S31" s="2336">
        <f t="shared" si="4"/>
        <v>104.63516746411483</v>
      </c>
      <c r="T31" s="2223"/>
      <c r="U31" s="2269">
        <v>1637</v>
      </c>
      <c r="V31" s="2269">
        <v>2477</v>
      </c>
      <c r="W31" s="2270">
        <v>3499</v>
      </c>
    </row>
    <row r="32" spans="1:23">
      <c r="A32" s="2279" t="s">
        <v>81</v>
      </c>
      <c r="B32" s="2280" t="s">
        <v>216</v>
      </c>
      <c r="C32" s="2281">
        <v>557</v>
      </c>
      <c r="D32" s="2268"/>
      <c r="E32" s="2269"/>
      <c r="F32" s="2269"/>
      <c r="G32" s="2270"/>
      <c r="H32" s="2270">
        <v>0</v>
      </c>
      <c r="I32" s="2270">
        <v>0</v>
      </c>
      <c r="J32" s="2270">
        <v>0</v>
      </c>
      <c r="K32" s="2270">
        <v>0</v>
      </c>
      <c r="L32" s="2329"/>
      <c r="M32" s="2348"/>
      <c r="N32" s="2331"/>
      <c r="O32" s="2332">
        <f t="shared" si="1"/>
        <v>0</v>
      </c>
      <c r="P32" s="2333">
        <f t="shared" si="2"/>
        <v>0</v>
      </c>
      <c r="Q32" s="2334">
        <f t="shared" si="2"/>
        <v>0</v>
      </c>
      <c r="R32" s="2335">
        <f t="shared" si="3"/>
        <v>0</v>
      </c>
      <c r="S32" s="2336" t="e">
        <f>(R32/M32)*100</f>
        <v>#DIV/0!</v>
      </c>
      <c r="T32" s="2223"/>
      <c r="U32" s="2269"/>
      <c r="V32" s="2269"/>
      <c r="W32" s="2270"/>
    </row>
    <row r="33" spans="1:23">
      <c r="A33" s="2279" t="s">
        <v>83</v>
      </c>
      <c r="B33" s="2280" t="s">
        <v>217</v>
      </c>
      <c r="C33" s="2281">
        <v>551</v>
      </c>
      <c r="D33" s="2268">
        <v>46</v>
      </c>
      <c r="E33" s="2269">
        <v>20</v>
      </c>
      <c r="F33" s="2269">
        <v>33</v>
      </c>
      <c r="G33" s="2270">
        <v>33</v>
      </c>
      <c r="H33" s="2270">
        <v>27</v>
      </c>
      <c r="I33" s="2270">
        <v>26</v>
      </c>
      <c r="J33" s="2270">
        <v>42</v>
      </c>
      <c r="K33" s="2270">
        <v>37</v>
      </c>
      <c r="L33" s="2329"/>
      <c r="M33" s="2348"/>
      <c r="N33" s="2331">
        <v>11</v>
      </c>
      <c r="O33" s="2332">
        <f t="shared" si="1"/>
        <v>11</v>
      </c>
      <c r="P33" s="2333">
        <f t="shared" si="2"/>
        <v>11</v>
      </c>
      <c r="Q33" s="2334">
        <f t="shared" si="2"/>
        <v>11</v>
      </c>
      <c r="R33" s="2335">
        <f t="shared" si="3"/>
        <v>44</v>
      </c>
      <c r="S33" s="2336" t="e">
        <f t="shared" si="4"/>
        <v>#DIV/0!</v>
      </c>
      <c r="T33" s="2223"/>
      <c r="U33" s="2269">
        <v>22</v>
      </c>
      <c r="V33" s="2269">
        <v>33</v>
      </c>
      <c r="W33" s="2270">
        <v>44</v>
      </c>
    </row>
    <row r="34" spans="1:23" ht="15.75" thickBot="1">
      <c r="A34" s="2236" t="s">
        <v>85</v>
      </c>
      <c r="B34" s="2285" t="s">
        <v>218</v>
      </c>
      <c r="C34" s="2291" t="s">
        <v>86</v>
      </c>
      <c r="D34" s="2287">
        <v>45</v>
      </c>
      <c r="E34" s="2288">
        <v>193</v>
      </c>
      <c r="F34" s="2288">
        <v>77</v>
      </c>
      <c r="G34" s="2350">
        <v>52</v>
      </c>
      <c r="H34" s="2350">
        <v>46</v>
      </c>
      <c r="I34" s="2350">
        <v>71</v>
      </c>
      <c r="J34" s="2350">
        <v>357</v>
      </c>
      <c r="K34" s="2350">
        <v>219</v>
      </c>
      <c r="L34" s="2351">
        <v>0</v>
      </c>
      <c r="M34" s="2352">
        <v>2</v>
      </c>
      <c r="N34" s="2353">
        <v>50</v>
      </c>
      <c r="O34" s="2354">
        <f t="shared" si="1"/>
        <v>38</v>
      </c>
      <c r="P34" s="2343">
        <f t="shared" si="2"/>
        <v>8</v>
      </c>
      <c r="Q34" s="2344">
        <f t="shared" si="2"/>
        <v>330</v>
      </c>
      <c r="R34" s="2345">
        <f t="shared" si="3"/>
        <v>426</v>
      </c>
      <c r="S34" s="2346">
        <f t="shared" si="4"/>
        <v>21300</v>
      </c>
      <c r="T34" s="2223"/>
      <c r="U34" s="2264">
        <v>88</v>
      </c>
      <c r="V34" s="2264">
        <v>96</v>
      </c>
      <c r="W34" s="2350">
        <v>426</v>
      </c>
    </row>
    <row r="35" spans="1:23" ht="15.75" thickBot="1">
      <c r="A35" s="2295" t="s">
        <v>87</v>
      </c>
      <c r="B35" s="2296" t="s">
        <v>88</v>
      </c>
      <c r="C35" s="2297"/>
      <c r="D35" s="2298">
        <f t="shared" ref="D35:Q35" si="5">SUM(D25:D34)</f>
        <v>11782</v>
      </c>
      <c r="E35" s="2299">
        <f t="shared" si="5"/>
        <v>11653</v>
      </c>
      <c r="F35" s="2299">
        <f t="shared" si="5"/>
        <v>11942</v>
      </c>
      <c r="G35" s="2355">
        <f t="shared" si="5"/>
        <v>13280</v>
      </c>
      <c r="H35" s="2355">
        <f>SUM(H25:H34)</f>
        <v>13550</v>
      </c>
      <c r="I35" s="2355">
        <f>SUM(I25:I34)</f>
        <v>13722</v>
      </c>
      <c r="J35" s="2355">
        <f>SUM(J25:J34)</f>
        <v>14032</v>
      </c>
      <c r="K35" s="2355">
        <v>14677</v>
      </c>
      <c r="L35" s="2356">
        <f t="shared" si="5"/>
        <v>12921</v>
      </c>
      <c r="M35" s="2357">
        <f t="shared" si="5"/>
        <v>13507</v>
      </c>
      <c r="N35" s="2358">
        <f t="shared" si="5"/>
        <v>3426</v>
      </c>
      <c r="O35" s="2358">
        <f t="shared" si="5"/>
        <v>3606</v>
      </c>
      <c r="P35" s="2358">
        <f t="shared" si="5"/>
        <v>4051</v>
      </c>
      <c r="Q35" s="2359">
        <f t="shared" si="5"/>
        <v>4520</v>
      </c>
      <c r="R35" s="2298">
        <f t="shared" si="3"/>
        <v>15603</v>
      </c>
      <c r="S35" s="2360">
        <f t="shared" si="4"/>
        <v>115.51787961797586</v>
      </c>
      <c r="T35" s="2223"/>
      <c r="U35" s="2299">
        <f>SUM(U25:U34)</f>
        <v>7032</v>
      </c>
      <c r="V35" s="2299">
        <f>SUM(V25:V34)</f>
        <v>11083</v>
      </c>
      <c r="W35" s="2299">
        <f>SUM(W25:W34)</f>
        <v>15603</v>
      </c>
    </row>
    <row r="36" spans="1:23">
      <c r="A36" s="2265" t="s">
        <v>89</v>
      </c>
      <c r="B36" s="2266" t="s">
        <v>220</v>
      </c>
      <c r="C36" s="2273">
        <v>601</v>
      </c>
      <c r="D36" s="2361"/>
      <c r="E36" s="2308"/>
      <c r="F36" s="2308"/>
      <c r="G36" s="2320"/>
      <c r="H36" s="2320">
        <v>0</v>
      </c>
      <c r="I36" s="2320">
        <v>0</v>
      </c>
      <c r="J36" s="2320">
        <v>0</v>
      </c>
      <c r="K36" s="2320">
        <v>0</v>
      </c>
      <c r="L36" s="2321"/>
      <c r="M36" s="2362"/>
      <c r="N36" s="2323"/>
      <c r="O36" s="2363">
        <f t="shared" si="1"/>
        <v>0</v>
      </c>
      <c r="P36" s="2325">
        <f t="shared" si="2"/>
        <v>0</v>
      </c>
      <c r="Q36" s="2326">
        <f t="shared" si="2"/>
        <v>0</v>
      </c>
      <c r="R36" s="2327">
        <f t="shared" si="3"/>
        <v>0</v>
      </c>
      <c r="S36" s="2328" t="e">
        <f t="shared" si="4"/>
        <v>#DIV/0!</v>
      </c>
      <c r="T36" s="2223"/>
      <c r="U36" s="2308"/>
      <c r="V36" s="2308"/>
      <c r="W36" s="2320"/>
    </row>
    <row r="37" spans="1:23">
      <c r="A37" s="2279" t="s">
        <v>91</v>
      </c>
      <c r="B37" s="2280" t="s">
        <v>221</v>
      </c>
      <c r="C37" s="2281">
        <v>602</v>
      </c>
      <c r="D37" s="2268">
        <v>1441</v>
      </c>
      <c r="E37" s="2269">
        <v>1474</v>
      </c>
      <c r="F37" s="2269">
        <v>1395</v>
      </c>
      <c r="G37" s="2270">
        <v>1564</v>
      </c>
      <c r="H37" s="2270">
        <v>1628</v>
      </c>
      <c r="I37" s="2270">
        <v>1758</v>
      </c>
      <c r="J37" s="2270">
        <v>1842</v>
      </c>
      <c r="K37" s="2270">
        <v>1861</v>
      </c>
      <c r="L37" s="2329"/>
      <c r="M37" s="2330"/>
      <c r="N37" s="2331">
        <v>564</v>
      </c>
      <c r="O37" s="2332">
        <f t="shared" si="1"/>
        <v>557</v>
      </c>
      <c r="P37" s="2333">
        <f t="shared" si="2"/>
        <v>204</v>
      </c>
      <c r="Q37" s="2334">
        <f t="shared" si="2"/>
        <v>610</v>
      </c>
      <c r="R37" s="2335">
        <f t="shared" si="3"/>
        <v>1935</v>
      </c>
      <c r="S37" s="2336" t="e">
        <f t="shared" si="4"/>
        <v>#DIV/0!</v>
      </c>
      <c r="T37" s="2223"/>
      <c r="U37" s="2269">
        <v>1121</v>
      </c>
      <c r="V37" s="2269">
        <v>1325</v>
      </c>
      <c r="W37" s="2270">
        <v>1935</v>
      </c>
    </row>
    <row r="38" spans="1:23">
      <c r="A38" s="2279" t="s">
        <v>93</v>
      </c>
      <c r="B38" s="2280" t="s">
        <v>222</v>
      </c>
      <c r="C38" s="2281">
        <v>604</v>
      </c>
      <c r="D38" s="2268"/>
      <c r="E38" s="2269"/>
      <c r="F38" s="2269"/>
      <c r="G38" s="2270"/>
      <c r="H38" s="2270">
        <v>0</v>
      </c>
      <c r="I38" s="2270">
        <v>0</v>
      </c>
      <c r="J38" s="2270"/>
      <c r="K38" s="2270">
        <v>0</v>
      </c>
      <c r="L38" s="2329"/>
      <c r="M38" s="2330"/>
      <c r="N38" s="2331"/>
      <c r="O38" s="2332">
        <f t="shared" si="1"/>
        <v>0</v>
      </c>
      <c r="P38" s="2333">
        <f t="shared" si="2"/>
        <v>0</v>
      </c>
      <c r="Q38" s="2334">
        <f t="shared" si="2"/>
        <v>0</v>
      </c>
      <c r="R38" s="2335">
        <f t="shared" si="3"/>
        <v>0</v>
      </c>
      <c r="S38" s="2336" t="e">
        <f t="shared" si="4"/>
        <v>#DIV/0!</v>
      </c>
      <c r="T38" s="2223"/>
      <c r="U38" s="2269"/>
      <c r="V38" s="2269"/>
      <c r="W38" s="2270"/>
    </row>
    <row r="39" spans="1:23">
      <c r="A39" s="2279" t="s">
        <v>95</v>
      </c>
      <c r="B39" s="2280" t="s">
        <v>223</v>
      </c>
      <c r="C39" s="2281" t="s">
        <v>97</v>
      </c>
      <c r="D39" s="2268">
        <v>10052</v>
      </c>
      <c r="E39" s="2269">
        <v>10150</v>
      </c>
      <c r="F39" s="2269">
        <v>10890</v>
      </c>
      <c r="G39" s="2270">
        <v>11223</v>
      </c>
      <c r="H39" s="2270">
        <v>11842</v>
      </c>
      <c r="I39" s="2270">
        <v>12072</v>
      </c>
      <c r="J39" s="2270">
        <v>12206</v>
      </c>
      <c r="K39" s="2270">
        <v>12842</v>
      </c>
      <c r="L39" s="2329">
        <v>12921</v>
      </c>
      <c r="M39" s="2330">
        <v>13507</v>
      </c>
      <c r="N39" s="2331">
        <v>3149</v>
      </c>
      <c r="O39" s="2332">
        <f t="shared" si="1"/>
        <v>3313</v>
      </c>
      <c r="P39" s="2333">
        <f t="shared" si="2"/>
        <v>3351</v>
      </c>
      <c r="Q39" s="2334">
        <f t="shared" si="2"/>
        <v>3631</v>
      </c>
      <c r="R39" s="2335">
        <f t="shared" si="3"/>
        <v>13444</v>
      </c>
      <c r="S39" s="2336">
        <f t="shared" si="4"/>
        <v>99.533575183238327</v>
      </c>
      <c r="T39" s="2223"/>
      <c r="U39" s="2269">
        <v>6462</v>
      </c>
      <c r="V39" s="2269">
        <v>9813</v>
      </c>
      <c r="W39" s="2270">
        <v>13444</v>
      </c>
    </row>
    <row r="40" spans="1:23" ht="15.75" thickBot="1">
      <c r="A40" s="2236" t="s">
        <v>98</v>
      </c>
      <c r="B40" s="2285" t="s">
        <v>218</v>
      </c>
      <c r="C40" s="2291" t="s">
        <v>99</v>
      </c>
      <c r="D40" s="2287">
        <v>176</v>
      </c>
      <c r="E40" s="2288">
        <v>40</v>
      </c>
      <c r="F40" s="2288">
        <v>73</v>
      </c>
      <c r="G40" s="2350">
        <v>493</v>
      </c>
      <c r="H40" s="2350">
        <v>100</v>
      </c>
      <c r="I40" s="2350">
        <v>38</v>
      </c>
      <c r="J40" s="2350">
        <v>78</v>
      </c>
      <c r="K40" s="2350">
        <v>87</v>
      </c>
      <c r="L40" s="2351"/>
      <c r="M40" s="2364"/>
      <c r="N40" s="2353">
        <v>13</v>
      </c>
      <c r="O40" s="2342">
        <f t="shared" si="1"/>
        <v>21</v>
      </c>
      <c r="P40" s="2343">
        <f t="shared" si="2"/>
        <v>1</v>
      </c>
      <c r="Q40" s="2344">
        <f t="shared" si="2"/>
        <v>190</v>
      </c>
      <c r="R40" s="2345">
        <f t="shared" si="3"/>
        <v>225</v>
      </c>
      <c r="S40" s="2346" t="e">
        <f t="shared" si="4"/>
        <v>#DIV/0!</v>
      </c>
      <c r="T40" s="2223"/>
      <c r="U40" s="2264">
        <v>34</v>
      </c>
      <c r="V40" s="2264">
        <v>35</v>
      </c>
      <c r="W40" s="2350">
        <v>225</v>
      </c>
    </row>
    <row r="41" spans="1:23" ht="15.75" thickBot="1">
      <c r="A41" s="2295" t="s">
        <v>100</v>
      </c>
      <c r="B41" s="2296" t="s">
        <v>101</v>
      </c>
      <c r="C41" s="2297" t="s">
        <v>33</v>
      </c>
      <c r="D41" s="2298">
        <f t="shared" ref="D41:R41" si="6">SUM(D36:D40)</f>
        <v>11669</v>
      </c>
      <c r="E41" s="2299">
        <f t="shared" si="6"/>
        <v>11664</v>
      </c>
      <c r="F41" s="2299">
        <f t="shared" si="6"/>
        <v>12358</v>
      </c>
      <c r="G41" s="2355">
        <f t="shared" si="6"/>
        <v>13280</v>
      </c>
      <c r="H41" s="2355">
        <f>SUM(H36:H40)</f>
        <v>13570</v>
      </c>
      <c r="I41" s="2355">
        <f>SUM(I36:I40)</f>
        <v>13868</v>
      </c>
      <c r="J41" s="2355">
        <f>SUM(J36:J40)</f>
        <v>14126</v>
      </c>
      <c r="K41" s="2355">
        <v>14790</v>
      </c>
      <c r="L41" s="2356">
        <f t="shared" si="6"/>
        <v>12921</v>
      </c>
      <c r="M41" s="2357">
        <f t="shared" si="6"/>
        <v>13507</v>
      </c>
      <c r="N41" s="2365">
        <f t="shared" si="6"/>
        <v>3726</v>
      </c>
      <c r="O41" s="2365">
        <f t="shared" si="6"/>
        <v>3891</v>
      </c>
      <c r="P41" s="2366">
        <f t="shared" si="6"/>
        <v>3556</v>
      </c>
      <c r="Q41" s="2367">
        <f t="shared" si="6"/>
        <v>4431</v>
      </c>
      <c r="R41" s="2367">
        <f t="shared" si="6"/>
        <v>15604</v>
      </c>
      <c r="S41" s="2360">
        <f t="shared" si="4"/>
        <v>115.52528318649588</v>
      </c>
      <c r="T41" s="2223"/>
      <c r="U41" s="2299">
        <f>SUM(U36:U40)</f>
        <v>7617</v>
      </c>
      <c r="V41" s="2299">
        <f>SUM(V36:V40)</f>
        <v>11173</v>
      </c>
      <c r="W41" s="2299">
        <f>SUM(W36:W40)</f>
        <v>15604</v>
      </c>
    </row>
    <row r="42" spans="1:23" ht="6.75" customHeight="1" thickBot="1">
      <c r="A42" s="2236"/>
      <c r="B42" s="2368"/>
      <c r="C42" s="2369"/>
      <c r="D42" s="2287"/>
      <c r="E42" s="2288"/>
      <c r="F42" s="2288"/>
      <c r="G42" s="2370"/>
      <c r="H42" s="2370"/>
      <c r="I42" s="2370"/>
      <c r="J42" s="2370"/>
      <c r="K42" s="2370"/>
      <c r="L42" s="2371"/>
      <c r="M42" s="2372"/>
      <c r="N42" s="2373"/>
      <c r="O42" s="2374"/>
      <c r="P42" s="2375"/>
      <c r="Q42" s="2376"/>
      <c r="R42" s="2377"/>
      <c r="S42" s="2378"/>
      <c r="T42" s="2223"/>
      <c r="U42" s="2288"/>
      <c r="V42" s="2288"/>
      <c r="W42" s="2288"/>
    </row>
    <row r="43" spans="1:23" ht="15.75" thickBot="1">
      <c r="A43" s="2379" t="s">
        <v>102</v>
      </c>
      <c r="B43" s="2296" t="s">
        <v>64</v>
      </c>
      <c r="C43" s="2297" t="s">
        <v>33</v>
      </c>
      <c r="D43" s="2298">
        <f t="shared" ref="D43:Q43" si="7">D41-D39</f>
        <v>1617</v>
      </c>
      <c r="E43" s="2299">
        <f t="shared" si="7"/>
        <v>1514</v>
      </c>
      <c r="F43" s="2299">
        <f t="shared" si="7"/>
        <v>1468</v>
      </c>
      <c r="G43" s="2355">
        <f>G41-G39</f>
        <v>2057</v>
      </c>
      <c r="H43" s="2355">
        <f>H41-H39</f>
        <v>1728</v>
      </c>
      <c r="I43" s="2355">
        <f>I41-I39</f>
        <v>1796</v>
      </c>
      <c r="J43" s="2355">
        <f>J41-J39</f>
        <v>1920</v>
      </c>
      <c r="K43" s="2355">
        <v>1948</v>
      </c>
      <c r="L43" s="2299">
        <f>L41-L39</f>
        <v>0</v>
      </c>
      <c r="M43" s="2380">
        <f t="shared" si="7"/>
        <v>0</v>
      </c>
      <c r="N43" s="2381">
        <f t="shared" si="7"/>
        <v>577</v>
      </c>
      <c r="O43" s="2381">
        <f t="shared" si="7"/>
        <v>578</v>
      </c>
      <c r="P43" s="2299">
        <f t="shared" si="7"/>
        <v>205</v>
      </c>
      <c r="Q43" s="2298">
        <f t="shared" si="7"/>
        <v>800</v>
      </c>
      <c r="R43" s="2382">
        <f t="shared" si="3"/>
        <v>2160</v>
      </c>
      <c r="S43" s="2360" t="e">
        <f t="shared" si="4"/>
        <v>#DIV/0!</v>
      </c>
      <c r="T43" s="2223"/>
      <c r="U43" s="2299">
        <f>U41-U39</f>
        <v>1155</v>
      </c>
      <c r="V43" s="2299">
        <f>V41-V39</f>
        <v>1360</v>
      </c>
      <c r="W43" s="2299">
        <f>W41-W39</f>
        <v>2160</v>
      </c>
    </row>
    <row r="44" spans="1:23" ht="15.75" thickBot="1">
      <c r="A44" s="2295" t="s">
        <v>103</v>
      </c>
      <c r="B44" s="2296" t="s">
        <v>104</v>
      </c>
      <c r="C44" s="2297" t="s">
        <v>33</v>
      </c>
      <c r="D44" s="2298">
        <f t="shared" ref="D44:Q44" si="8">D41-D35</f>
        <v>-113</v>
      </c>
      <c r="E44" s="2299">
        <f t="shared" si="8"/>
        <v>11</v>
      </c>
      <c r="F44" s="2299">
        <f t="shared" si="8"/>
        <v>416</v>
      </c>
      <c r="G44" s="2355">
        <f>G41-G35</f>
        <v>0</v>
      </c>
      <c r="H44" s="2355">
        <f>H41-H35</f>
        <v>20</v>
      </c>
      <c r="I44" s="2355">
        <f>I41-I35</f>
        <v>146</v>
      </c>
      <c r="J44" s="2355">
        <f>J41-J35</f>
        <v>94</v>
      </c>
      <c r="K44" s="2355">
        <v>113</v>
      </c>
      <c r="L44" s="2299">
        <f>L41-L35</f>
        <v>0</v>
      </c>
      <c r="M44" s="2380">
        <f t="shared" si="8"/>
        <v>0</v>
      </c>
      <c r="N44" s="2381">
        <f t="shared" si="8"/>
        <v>300</v>
      </c>
      <c r="O44" s="2381">
        <f t="shared" si="8"/>
        <v>285</v>
      </c>
      <c r="P44" s="2299">
        <f t="shared" si="8"/>
        <v>-495</v>
      </c>
      <c r="Q44" s="2298">
        <f t="shared" si="8"/>
        <v>-89</v>
      </c>
      <c r="R44" s="2382">
        <f t="shared" si="3"/>
        <v>1</v>
      </c>
      <c r="S44" s="2360" t="e">
        <f t="shared" si="4"/>
        <v>#DIV/0!</v>
      </c>
      <c r="T44" s="2223"/>
      <c r="U44" s="2299">
        <f>U41-U35</f>
        <v>585</v>
      </c>
      <c r="V44" s="2299">
        <f>V41-V35</f>
        <v>90</v>
      </c>
      <c r="W44" s="2299">
        <f>W41-W35</f>
        <v>1</v>
      </c>
    </row>
    <row r="45" spans="1:23" ht="15.75" thickBot="1">
      <c r="A45" s="2383" t="s">
        <v>105</v>
      </c>
      <c r="B45" s="2384" t="s">
        <v>64</v>
      </c>
      <c r="C45" s="2227" t="s">
        <v>33</v>
      </c>
      <c r="D45" s="2298">
        <f t="shared" ref="D45:Q45" si="9">D44-D39</f>
        <v>-10165</v>
      </c>
      <c r="E45" s="2299">
        <f t="shared" si="9"/>
        <v>-10139</v>
      </c>
      <c r="F45" s="2299">
        <f t="shared" si="9"/>
        <v>-10474</v>
      </c>
      <c r="G45" s="2355">
        <f t="shared" si="9"/>
        <v>-11223</v>
      </c>
      <c r="H45" s="2355">
        <f>H44-H39</f>
        <v>-11822</v>
      </c>
      <c r="I45" s="2355">
        <f>I44-I39</f>
        <v>-11926</v>
      </c>
      <c r="J45" s="2355">
        <f>J44-J39</f>
        <v>-12112</v>
      </c>
      <c r="K45" s="2355">
        <v>-12729</v>
      </c>
      <c r="L45" s="2299">
        <f t="shared" si="9"/>
        <v>-12921</v>
      </c>
      <c r="M45" s="2380">
        <f t="shared" si="9"/>
        <v>-13507</v>
      </c>
      <c r="N45" s="2381">
        <f t="shared" si="9"/>
        <v>-2849</v>
      </c>
      <c r="O45" s="2381">
        <f t="shared" si="9"/>
        <v>-3028</v>
      </c>
      <c r="P45" s="2299">
        <f t="shared" si="9"/>
        <v>-3846</v>
      </c>
      <c r="Q45" s="2298">
        <f t="shared" si="9"/>
        <v>-3720</v>
      </c>
      <c r="R45" s="2385">
        <f t="shared" si="3"/>
        <v>-13443</v>
      </c>
      <c r="S45" s="2360">
        <f t="shared" si="4"/>
        <v>99.526171614718294</v>
      </c>
      <c r="T45" s="2223"/>
      <c r="U45" s="2299">
        <f>U44-U39</f>
        <v>-5877</v>
      </c>
      <c r="V45" s="2299">
        <f>V44-V39</f>
        <v>-9723</v>
      </c>
      <c r="W45" s="2299">
        <f>W44-W39</f>
        <v>-13443</v>
      </c>
    </row>
    <row r="46" spans="1:23">
      <c r="A46" s="2386"/>
      <c r="B46" s="2387"/>
      <c r="C46" s="2388"/>
      <c r="D46" s="2387"/>
      <c r="E46" s="2387"/>
      <c r="F46" s="2387"/>
      <c r="G46" s="2387"/>
      <c r="H46" s="2389"/>
      <c r="I46" s="2389"/>
      <c r="J46" s="2389"/>
      <c r="K46" s="2389"/>
      <c r="L46" s="2389"/>
      <c r="M46" s="2389"/>
      <c r="N46" s="2389"/>
      <c r="O46" s="2389"/>
      <c r="P46" s="2389"/>
      <c r="Q46" s="2389"/>
      <c r="R46" s="2389"/>
      <c r="S46" s="2390"/>
      <c r="T46" s="2389"/>
      <c r="U46" s="2389"/>
      <c r="V46" s="2389"/>
      <c r="W46" s="2389"/>
    </row>
    <row r="47" spans="1:23">
      <c r="A47" s="2386"/>
      <c r="B47" s="2387"/>
      <c r="C47" s="2388"/>
      <c r="D47" s="2387"/>
      <c r="E47" s="2387"/>
      <c r="F47" s="2387"/>
      <c r="G47" s="2387"/>
      <c r="H47" s="2389"/>
      <c r="I47" s="2389"/>
      <c r="J47" s="2389"/>
      <c r="K47" s="2389"/>
      <c r="L47" s="2389"/>
      <c r="M47" s="2389"/>
      <c r="N47" s="2389"/>
      <c r="O47" s="2389"/>
      <c r="P47" s="2389"/>
      <c r="Q47" s="2389"/>
      <c r="R47" s="2389"/>
      <c r="S47" s="2390"/>
      <c r="T47" s="2389"/>
      <c r="U47" s="2389"/>
      <c r="V47" s="2389"/>
      <c r="W47" s="2389"/>
    </row>
    <row r="48" spans="1:23">
      <c r="A48" s="2391" t="s">
        <v>224</v>
      </c>
      <c r="B48" s="2387"/>
      <c r="C48" s="2388"/>
      <c r="D48" s="2387"/>
      <c r="E48" s="2387"/>
      <c r="F48" s="2387"/>
      <c r="G48" s="2387"/>
      <c r="H48" s="2389"/>
      <c r="I48" s="2389"/>
      <c r="J48" s="2389"/>
      <c r="K48" s="2389"/>
      <c r="L48" s="2389"/>
      <c r="M48" s="2389"/>
      <c r="N48" s="2389"/>
      <c r="O48" s="2389"/>
      <c r="P48" s="2389"/>
      <c r="Q48" s="2389"/>
      <c r="R48" s="2387"/>
      <c r="S48" s="2387"/>
      <c r="T48" s="2387"/>
      <c r="U48" s="2387"/>
      <c r="V48" s="2387"/>
      <c r="W48" s="2387"/>
    </row>
    <row r="49" spans="1:23">
      <c r="A49" s="2392" t="s">
        <v>225</v>
      </c>
      <c r="B49" s="2387"/>
      <c r="C49" s="2388"/>
      <c r="D49" s="2387"/>
      <c r="E49" s="2387"/>
      <c r="F49" s="2387"/>
      <c r="G49" s="2387"/>
      <c r="H49" s="2389"/>
      <c r="I49" s="2389"/>
      <c r="J49" s="2389"/>
      <c r="K49" s="2389"/>
      <c r="L49" s="2389"/>
      <c r="M49" s="2389"/>
      <c r="N49" s="2389"/>
      <c r="O49" s="2389"/>
      <c r="P49" s="2389"/>
      <c r="Q49" s="2389"/>
      <c r="R49" s="2387"/>
      <c r="S49" s="2387"/>
      <c r="T49" s="2387"/>
      <c r="U49" s="2387"/>
      <c r="V49" s="2387"/>
      <c r="W49" s="2387"/>
    </row>
    <row r="50" spans="1:23">
      <c r="A50" s="2393" t="s">
        <v>226</v>
      </c>
      <c r="B50" s="2387"/>
      <c r="C50" s="2388"/>
      <c r="D50" s="2387"/>
      <c r="E50" s="2387"/>
      <c r="F50" s="2387"/>
      <c r="G50" s="2387"/>
      <c r="H50" s="2389"/>
      <c r="I50" s="2389"/>
      <c r="J50" s="2389"/>
      <c r="K50" s="2389"/>
      <c r="L50" s="2389"/>
      <c r="M50" s="2389"/>
      <c r="N50" s="2389"/>
      <c r="O50" s="2389"/>
      <c r="P50" s="2389"/>
      <c r="Q50" s="2389"/>
      <c r="R50" s="2387"/>
      <c r="S50" s="2387"/>
      <c r="T50" s="2387"/>
      <c r="U50" s="2387"/>
      <c r="V50" s="2387"/>
      <c r="W50" s="2387"/>
    </row>
    <row r="51" spans="1:23">
      <c r="A51" s="2394"/>
      <c r="B51" s="2387"/>
      <c r="C51" s="2388"/>
      <c r="D51" s="2387"/>
      <c r="E51" s="2387"/>
      <c r="F51" s="2387"/>
      <c r="G51" s="2387"/>
      <c r="H51" s="2389"/>
      <c r="I51" s="2389"/>
      <c r="J51" s="2389"/>
      <c r="K51" s="2389"/>
      <c r="L51" s="2389"/>
      <c r="M51" s="2389"/>
      <c r="N51" s="2389"/>
      <c r="O51" s="2389"/>
      <c r="P51" s="2389"/>
      <c r="Q51" s="2389"/>
      <c r="R51" s="2387"/>
      <c r="S51" s="2387"/>
      <c r="T51" s="2387"/>
      <c r="U51" s="2387"/>
      <c r="V51" s="2387"/>
      <c r="W51" s="2387"/>
    </row>
    <row r="52" spans="1:23">
      <c r="A52" s="2386" t="s">
        <v>268</v>
      </c>
      <c r="B52" s="2387"/>
      <c r="C52" s="2388"/>
      <c r="D52" s="2387"/>
      <c r="E52" s="2387"/>
      <c r="F52" s="2387"/>
      <c r="G52" s="2387"/>
      <c r="H52" s="2389"/>
      <c r="I52" s="2389"/>
      <c r="J52" s="2389"/>
      <c r="K52" s="2389"/>
      <c r="L52" s="2389"/>
      <c r="M52" s="2389"/>
      <c r="N52" s="2389"/>
      <c r="O52" s="2389"/>
      <c r="P52" s="2389"/>
      <c r="Q52" s="2389"/>
      <c r="R52" s="2387"/>
      <c r="S52" s="2387"/>
      <c r="T52" s="2387"/>
      <c r="U52" s="2387"/>
      <c r="V52" s="2387"/>
      <c r="W52" s="2387"/>
    </row>
    <row r="53" spans="1:23">
      <c r="A53" s="2386"/>
      <c r="B53" s="2387"/>
      <c r="C53" s="2388"/>
      <c r="D53" s="2387"/>
      <c r="E53" s="2387"/>
      <c r="F53" s="2387"/>
      <c r="G53" s="2387"/>
      <c r="H53" s="2389"/>
      <c r="I53" s="2389"/>
      <c r="J53" s="2389"/>
      <c r="K53" s="2389"/>
      <c r="L53" s="2389"/>
      <c r="M53" s="2389"/>
      <c r="N53" s="2389"/>
      <c r="O53" s="2389"/>
      <c r="P53" s="2389"/>
      <c r="Q53" s="2389"/>
      <c r="R53" s="2387"/>
      <c r="S53" s="2387"/>
      <c r="T53" s="2387"/>
      <c r="U53" s="2387"/>
      <c r="V53" s="2387"/>
      <c r="W53" s="2387"/>
    </row>
    <row r="54" spans="1:23">
      <c r="A54" s="2386" t="s">
        <v>232</v>
      </c>
      <c r="B54" s="2387"/>
      <c r="C54" s="2388"/>
      <c r="D54" s="2387"/>
      <c r="E54" s="2387"/>
      <c r="F54" s="2387"/>
      <c r="G54" s="2387"/>
      <c r="H54" s="2389"/>
      <c r="I54" s="2389"/>
      <c r="J54" s="2389"/>
      <c r="K54" s="2389"/>
      <c r="L54" s="2389"/>
      <c r="M54" s="2389"/>
      <c r="N54" s="2389"/>
      <c r="O54" s="2389"/>
      <c r="P54" s="2389"/>
      <c r="Q54" s="2389"/>
      <c r="R54" s="2387"/>
      <c r="S54" s="2387"/>
      <c r="T54" s="2387"/>
      <c r="U54" s="2387"/>
      <c r="V54" s="2387"/>
      <c r="W54" s="2387"/>
    </row>
    <row r="55" spans="1:23">
      <c r="A55" s="2395"/>
      <c r="B55" s="2387"/>
      <c r="C55" s="2388"/>
      <c r="D55" s="2387"/>
      <c r="E55" s="2387"/>
      <c r="F55" s="2387"/>
      <c r="G55" s="2387"/>
      <c r="H55" s="2389"/>
      <c r="I55" s="2389"/>
      <c r="J55" s="2389"/>
      <c r="K55" s="2389"/>
      <c r="L55" s="2389"/>
      <c r="M55" s="2389"/>
      <c r="N55" s="2389"/>
      <c r="O55" s="2389"/>
      <c r="P55" s="2389"/>
      <c r="Q55" s="2389"/>
      <c r="R55" s="2389"/>
      <c r="S55" s="2390"/>
      <c r="T55" s="2389"/>
      <c r="U55" s="2389"/>
      <c r="V55" s="2389"/>
      <c r="W55" s="2389"/>
    </row>
    <row r="56" spans="1:23">
      <c r="A56" s="2386"/>
      <c r="B56" s="2387"/>
      <c r="C56" s="2388"/>
      <c r="D56" s="2387"/>
      <c r="E56" s="2387"/>
      <c r="F56" s="2387"/>
      <c r="G56" s="2387"/>
      <c r="H56" s="2389"/>
      <c r="I56" s="2389"/>
      <c r="J56" s="2389"/>
      <c r="K56" s="2389"/>
      <c r="L56" s="2389"/>
      <c r="M56" s="2389"/>
      <c r="N56" s="2389"/>
      <c r="O56" s="2389"/>
      <c r="P56" s="2389"/>
      <c r="Q56" s="2389"/>
      <c r="R56" s="2389"/>
      <c r="S56" s="2390"/>
      <c r="T56" s="2389"/>
      <c r="U56" s="2389"/>
      <c r="V56" s="2389"/>
      <c r="W56" s="2389"/>
    </row>
    <row r="57" spans="1:23">
      <c r="A57" s="2386"/>
      <c r="B57" s="2387"/>
      <c r="C57" s="2388"/>
      <c r="D57" s="2387"/>
      <c r="E57" s="2387"/>
      <c r="F57" s="2387"/>
      <c r="G57" s="2387"/>
      <c r="H57" s="2389"/>
      <c r="I57" s="2389"/>
      <c r="J57" s="2389"/>
      <c r="K57" s="2389"/>
      <c r="L57" s="2389"/>
      <c r="M57" s="2389"/>
      <c r="N57" s="2389"/>
      <c r="O57" s="2389"/>
      <c r="P57" s="2389"/>
      <c r="Q57" s="2389"/>
      <c r="R57" s="2389"/>
      <c r="S57" s="2390"/>
      <c r="T57" s="2389"/>
      <c r="U57" s="2389"/>
      <c r="V57" s="2389"/>
      <c r="W57" s="2389"/>
    </row>
    <row r="58" spans="1:23">
      <c r="A58" s="2386"/>
      <c r="B58" s="2387"/>
      <c r="C58" s="2388"/>
      <c r="D58" s="2387"/>
      <c r="E58" s="2387"/>
      <c r="F58" s="2387"/>
      <c r="G58" s="2387"/>
      <c r="H58" s="2389"/>
      <c r="I58" s="2389"/>
      <c r="J58" s="2389"/>
      <c r="K58" s="2389"/>
      <c r="L58" s="2389"/>
      <c r="M58" s="2389"/>
      <c r="N58" s="2389"/>
      <c r="O58" s="2389"/>
      <c r="P58" s="2389"/>
      <c r="Q58" s="2389"/>
      <c r="R58" s="2389"/>
      <c r="S58" s="2390"/>
      <c r="T58" s="2389"/>
      <c r="U58" s="2389"/>
      <c r="V58" s="2389"/>
      <c r="W58" s="2389"/>
    </row>
    <row r="59" spans="1:23">
      <c r="A59" s="2386"/>
      <c r="B59" s="2387"/>
      <c r="C59" s="2388"/>
      <c r="D59" s="2387"/>
      <c r="E59" s="2387"/>
      <c r="F59" s="2387"/>
      <c r="G59" s="2387"/>
      <c r="H59" s="2389"/>
      <c r="I59" s="2389"/>
      <c r="J59" s="2389"/>
      <c r="K59" s="2389"/>
      <c r="L59" s="2389"/>
      <c r="M59" s="2389"/>
      <c r="N59" s="2389"/>
      <c r="O59" s="2389"/>
      <c r="P59" s="2389"/>
      <c r="Q59" s="2389"/>
      <c r="R59" s="2389"/>
      <c r="S59" s="2390"/>
      <c r="T59" s="2389"/>
      <c r="U59" s="2389"/>
      <c r="V59" s="2389"/>
      <c r="W59" s="2389"/>
    </row>
    <row r="60" spans="1:23">
      <c r="A60" s="2386"/>
      <c r="B60" s="2387"/>
      <c r="C60" s="2388"/>
      <c r="D60" s="2387"/>
      <c r="E60" s="2387"/>
      <c r="F60" s="2387"/>
      <c r="G60" s="2387"/>
      <c r="H60" s="2389"/>
      <c r="I60" s="2389"/>
      <c r="J60" s="2389"/>
      <c r="K60" s="2389"/>
      <c r="L60" s="2389"/>
      <c r="M60" s="2389"/>
      <c r="N60" s="2389"/>
      <c r="O60" s="2389"/>
      <c r="P60" s="2389"/>
      <c r="Q60" s="2389"/>
      <c r="R60" s="2389"/>
      <c r="S60" s="2390"/>
      <c r="T60" s="2389"/>
      <c r="U60" s="2389"/>
      <c r="V60" s="2389"/>
      <c r="W60" s="2389"/>
    </row>
    <row r="61" spans="1:23">
      <c r="A61" s="2386"/>
      <c r="B61" s="2387"/>
      <c r="C61" s="2388"/>
      <c r="D61" s="2387"/>
      <c r="E61" s="2387"/>
      <c r="F61" s="2387"/>
      <c r="G61" s="2387"/>
      <c r="H61" s="2389"/>
      <c r="I61" s="2389"/>
      <c r="J61" s="2389"/>
      <c r="K61" s="2389"/>
      <c r="L61" s="2389"/>
      <c r="M61" s="2389"/>
      <c r="N61" s="2389"/>
      <c r="O61" s="2389"/>
      <c r="P61" s="2389"/>
      <c r="Q61" s="2389"/>
      <c r="R61" s="2389"/>
      <c r="S61" s="2390"/>
      <c r="T61" s="2389"/>
      <c r="U61" s="2389"/>
      <c r="V61" s="2389"/>
      <c r="W61" s="2389"/>
    </row>
    <row r="62" spans="1:23">
      <c r="A62" s="2386"/>
      <c r="B62" s="2387"/>
      <c r="C62" s="2388"/>
      <c r="D62" s="2387"/>
      <c r="E62" s="2387"/>
      <c r="F62" s="2387"/>
      <c r="G62" s="2387"/>
      <c r="H62" s="2389"/>
      <c r="I62" s="2389"/>
      <c r="J62" s="2389"/>
      <c r="K62" s="2389"/>
      <c r="L62" s="2389"/>
      <c r="M62" s="2389"/>
      <c r="N62" s="2389"/>
      <c r="O62" s="2389"/>
      <c r="P62" s="2389"/>
      <c r="Q62" s="2389"/>
      <c r="R62" s="2389"/>
      <c r="S62" s="2390"/>
      <c r="T62" s="2389"/>
      <c r="U62" s="2389"/>
      <c r="V62" s="2389"/>
      <c r="W62" s="2389"/>
    </row>
    <row r="63" spans="1:23" ht="18">
      <c r="A63" s="2396"/>
      <c r="B63" s="2397"/>
      <c r="C63" s="2398"/>
      <c r="D63" s="2397"/>
      <c r="E63" s="2397"/>
      <c r="F63" s="2397"/>
      <c r="G63" s="2397"/>
      <c r="H63" s="2399"/>
      <c r="I63" s="2399"/>
      <c r="J63" s="2399"/>
      <c r="K63" s="2399"/>
      <c r="L63" s="2399"/>
      <c r="M63" s="2399"/>
      <c r="N63" s="2399"/>
      <c r="O63" s="2399"/>
      <c r="P63" s="2399"/>
      <c r="Q63" s="2399"/>
      <c r="R63" s="2399"/>
      <c r="S63" s="2400"/>
      <c r="T63" s="2399"/>
      <c r="U63" s="2399"/>
      <c r="V63" s="2399"/>
      <c r="W63" s="2399"/>
    </row>
    <row r="64" spans="1:23" ht="18">
      <c r="A64" s="2396"/>
      <c r="B64" s="2397"/>
      <c r="C64" s="2398"/>
      <c r="D64" s="2397"/>
      <c r="E64" s="2397"/>
      <c r="F64" s="2397"/>
      <c r="G64" s="2397"/>
      <c r="H64" s="2399"/>
      <c r="I64" s="2399"/>
      <c r="J64" s="2399"/>
      <c r="K64" s="2399"/>
      <c r="L64" s="2399"/>
      <c r="M64" s="2399"/>
      <c r="N64" s="2399"/>
      <c r="O64" s="2399"/>
      <c r="P64" s="2399"/>
      <c r="Q64" s="2399"/>
      <c r="R64" s="2399"/>
      <c r="S64" s="2400"/>
      <c r="T64" s="2399"/>
      <c r="U64" s="2399"/>
      <c r="V64" s="2399"/>
      <c r="W64" s="2399"/>
    </row>
  </sheetData>
  <mergeCells count="13">
    <mergeCell ref="L7:M7"/>
    <mergeCell ref="N7:Q7"/>
    <mergeCell ref="U7:W7"/>
    <mergeCell ref="A1:W1"/>
    <mergeCell ref="A7:A8"/>
    <mergeCell ref="B7:B8"/>
    <mergeCell ref="C7:C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9"/>
  <sheetViews>
    <sheetView workbookViewId="0">
      <selection activeCell="M24" sqref="M24"/>
    </sheetView>
  </sheetViews>
  <sheetFormatPr defaultRowHeight="15"/>
  <cols>
    <col min="1" max="1" width="37.7109375" customWidth="1"/>
    <col min="2" max="2" width="3.85546875" customWidth="1"/>
    <col min="3" max="8" width="9.5703125" customWidth="1"/>
    <col min="9" max="9" width="9.85546875" customWidth="1"/>
    <col min="10" max="22" width="9.28515625" bestFit="1" customWidth="1"/>
    <col min="23" max="23" width="19.7109375" bestFit="1" customWidth="1"/>
    <col min="257" max="257" width="37.7109375" customWidth="1"/>
    <col min="258" max="258" width="3.85546875" customWidth="1"/>
    <col min="259" max="264" width="9.5703125" customWidth="1"/>
    <col min="265" max="265" width="9.85546875" customWidth="1"/>
    <col min="266" max="278" width="9.28515625" bestFit="1" customWidth="1"/>
    <col min="279" max="279" width="19.7109375" bestFit="1" customWidth="1"/>
    <col min="513" max="513" width="37.7109375" customWidth="1"/>
    <col min="514" max="514" width="3.85546875" customWidth="1"/>
    <col min="515" max="520" width="9.5703125" customWidth="1"/>
    <col min="521" max="521" width="9.85546875" customWidth="1"/>
    <col min="522" max="534" width="9.28515625" bestFit="1" customWidth="1"/>
    <col min="535" max="535" width="19.7109375" bestFit="1" customWidth="1"/>
    <col min="769" max="769" width="37.7109375" customWidth="1"/>
    <col min="770" max="770" width="3.85546875" customWidth="1"/>
    <col min="771" max="776" width="9.5703125" customWidth="1"/>
    <col min="777" max="777" width="9.85546875" customWidth="1"/>
    <col min="778" max="790" width="9.28515625" bestFit="1" customWidth="1"/>
    <col min="791" max="791" width="19.7109375" bestFit="1" customWidth="1"/>
    <col min="1025" max="1025" width="37.7109375" customWidth="1"/>
    <col min="1026" max="1026" width="3.85546875" customWidth="1"/>
    <col min="1027" max="1032" width="9.5703125" customWidth="1"/>
    <col min="1033" max="1033" width="9.85546875" customWidth="1"/>
    <col min="1034" max="1046" width="9.28515625" bestFit="1" customWidth="1"/>
    <col min="1047" max="1047" width="19.7109375" bestFit="1" customWidth="1"/>
    <col min="1281" max="1281" width="37.7109375" customWidth="1"/>
    <col min="1282" max="1282" width="3.85546875" customWidth="1"/>
    <col min="1283" max="1288" width="9.5703125" customWidth="1"/>
    <col min="1289" max="1289" width="9.85546875" customWidth="1"/>
    <col min="1290" max="1302" width="9.28515625" bestFit="1" customWidth="1"/>
    <col min="1303" max="1303" width="19.7109375" bestFit="1" customWidth="1"/>
    <col min="1537" max="1537" width="37.7109375" customWidth="1"/>
    <col min="1538" max="1538" width="3.85546875" customWidth="1"/>
    <col min="1539" max="1544" width="9.5703125" customWidth="1"/>
    <col min="1545" max="1545" width="9.85546875" customWidth="1"/>
    <col min="1546" max="1558" width="9.28515625" bestFit="1" customWidth="1"/>
    <col min="1559" max="1559" width="19.7109375" bestFit="1" customWidth="1"/>
    <col min="1793" max="1793" width="37.7109375" customWidth="1"/>
    <col min="1794" max="1794" width="3.85546875" customWidth="1"/>
    <col min="1795" max="1800" width="9.5703125" customWidth="1"/>
    <col min="1801" max="1801" width="9.85546875" customWidth="1"/>
    <col min="1802" max="1814" width="9.28515625" bestFit="1" customWidth="1"/>
    <col min="1815" max="1815" width="19.7109375" bestFit="1" customWidth="1"/>
    <col min="2049" max="2049" width="37.7109375" customWidth="1"/>
    <col min="2050" max="2050" width="3.85546875" customWidth="1"/>
    <col min="2051" max="2056" width="9.5703125" customWidth="1"/>
    <col min="2057" max="2057" width="9.85546875" customWidth="1"/>
    <col min="2058" max="2070" width="9.28515625" bestFit="1" customWidth="1"/>
    <col min="2071" max="2071" width="19.7109375" bestFit="1" customWidth="1"/>
    <col min="2305" max="2305" width="37.7109375" customWidth="1"/>
    <col min="2306" max="2306" width="3.85546875" customWidth="1"/>
    <col min="2307" max="2312" width="9.5703125" customWidth="1"/>
    <col min="2313" max="2313" width="9.85546875" customWidth="1"/>
    <col min="2314" max="2326" width="9.28515625" bestFit="1" customWidth="1"/>
    <col min="2327" max="2327" width="19.7109375" bestFit="1" customWidth="1"/>
    <col min="2561" max="2561" width="37.7109375" customWidth="1"/>
    <col min="2562" max="2562" width="3.85546875" customWidth="1"/>
    <col min="2563" max="2568" width="9.5703125" customWidth="1"/>
    <col min="2569" max="2569" width="9.85546875" customWidth="1"/>
    <col min="2570" max="2582" width="9.28515625" bestFit="1" customWidth="1"/>
    <col min="2583" max="2583" width="19.7109375" bestFit="1" customWidth="1"/>
    <col min="2817" max="2817" width="37.7109375" customWidth="1"/>
    <col min="2818" max="2818" width="3.85546875" customWidth="1"/>
    <col min="2819" max="2824" width="9.5703125" customWidth="1"/>
    <col min="2825" max="2825" width="9.85546875" customWidth="1"/>
    <col min="2826" max="2838" width="9.28515625" bestFit="1" customWidth="1"/>
    <col min="2839" max="2839" width="19.7109375" bestFit="1" customWidth="1"/>
    <col min="3073" max="3073" width="37.7109375" customWidth="1"/>
    <col min="3074" max="3074" width="3.85546875" customWidth="1"/>
    <col min="3075" max="3080" width="9.5703125" customWidth="1"/>
    <col min="3081" max="3081" width="9.85546875" customWidth="1"/>
    <col min="3082" max="3094" width="9.28515625" bestFit="1" customWidth="1"/>
    <col min="3095" max="3095" width="19.7109375" bestFit="1" customWidth="1"/>
    <col min="3329" max="3329" width="37.7109375" customWidth="1"/>
    <col min="3330" max="3330" width="3.85546875" customWidth="1"/>
    <col min="3331" max="3336" width="9.5703125" customWidth="1"/>
    <col min="3337" max="3337" width="9.85546875" customWidth="1"/>
    <col min="3338" max="3350" width="9.28515625" bestFit="1" customWidth="1"/>
    <col min="3351" max="3351" width="19.7109375" bestFit="1" customWidth="1"/>
    <col min="3585" max="3585" width="37.7109375" customWidth="1"/>
    <col min="3586" max="3586" width="3.85546875" customWidth="1"/>
    <col min="3587" max="3592" width="9.5703125" customWidth="1"/>
    <col min="3593" max="3593" width="9.85546875" customWidth="1"/>
    <col min="3594" max="3606" width="9.28515625" bestFit="1" customWidth="1"/>
    <col min="3607" max="3607" width="19.7109375" bestFit="1" customWidth="1"/>
    <col min="3841" max="3841" width="37.7109375" customWidth="1"/>
    <col min="3842" max="3842" width="3.85546875" customWidth="1"/>
    <col min="3843" max="3848" width="9.5703125" customWidth="1"/>
    <col min="3849" max="3849" width="9.85546875" customWidth="1"/>
    <col min="3850" max="3862" width="9.28515625" bestFit="1" customWidth="1"/>
    <col min="3863" max="3863" width="19.7109375" bestFit="1" customWidth="1"/>
    <col min="4097" max="4097" width="37.7109375" customWidth="1"/>
    <col min="4098" max="4098" width="3.85546875" customWidth="1"/>
    <col min="4099" max="4104" width="9.5703125" customWidth="1"/>
    <col min="4105" max="4105" width="9.85546875" customWidth="1"/>
    <col min="4106" max="4118" width="9.28515625" bestFit="1" customWidth="1"/>
    <col min="4119" max="4119" width="19.7109375" bestFit="1" customWidth="1"/>
    <col min="4353" max="4353" width="37.7109375" customWidth="1"/>
    <col min="4354" max="4354" width="3.85546875" customWidth="1"/>
    <col min="4355" max="4360" width="9.5703125" customWidth="1"/>
    <col min="4361" max="4361" width="9.85546875" customWidth="1"/>
    <col min="4362" max="4374" width="9.28515625" bestFit="1" customWidth="1"/>
    <col min="4375" max="4375" width="19.7109375" bestFit="1" customWidth="1"/>
    <col min="4609" max="4609" width="37.7109375" customWidth="1"/>
    <col min="4610" max="4610" width="3.85546875" customWidth="1"/>
    <col min="4611" max="4616" width="9.5703125" customWidth="1"/>
    <col min="4617" max="4617" width="9.85546875" customWidth="1"/>
    <col min="4618" max="4630" width="9.28515625" bestFit="1" customWidth="1"/>
    <col min="4631" max="4631" width="19.7109375" bestFit="1" customWidth="1"/>
    <col min="4865" max="4865" width="37.7109375" customWidth="1"/>
    <col min="4866" max="4866" width="3.85546875" customWidth="1"/>
    <col min="4867" max="4872" width="9.5703125" customWidth="1"/>
    <col min="4873" max="4873" width="9.85546875" customWidth="1"/>
    <col min="4874" max="4886" width="9.28515625" bestFit="1" customWidth="1"/>
    <col min="4887" max="4887" width="19.7109375" bestFit="1" customWidth="1"/>
    <col min="5121" max="5121" width="37.7109375" customWidth="1"/>
    <col min="5122" max="5122" width="3.85546875" customWidth="1"/>
    <col min="5123" max="5128" width="9.5703125" customWidth="1"/>
    <col min="5129" max="5129" width="9.85546875" customWidth="1"/>
    <col min="5130" max="5142" width="9.28515625" bestFit="1" customWidth="1"/>
    <col min="5143" max="5143" width="19.7109375" bestFit="1" customWidth="1"/>
    <col min="5377" max="5377" width="37.7109375" customWidth="1"/>
    <col min="5378" max="5378" width="3.85546875" customWidth="1"/>
    <col min="5379" max="5384" width="9.5703125" customWidth="1"/>
    <col min="5385" max="5385" width="9.85546875" customWidth="1"/>
    <col min="5386" max="5398" width="9.28515625" bestFit="1" customWidth="1"/>
    <col min="5399" max="5399" width="19.7109375" bestFit="1" customWidth="1"/>
    <col min="5633" max="5633" width="37.7109375" customWidth="1"/>
    <col min="5634" max="5634" width="3.85546875" customWidth="1"/>
    <col min="5635" max="5640" width="9.5703125" customWidth="1"/>
    <col min="5641" max="5641" width="9.85546875" customWidth="1"/>
    <col min="5642" max="5654" width="9.28515625" bestFit="1" customWidth="1"/>
    <col min="5655" max="5655" width="19.7109375" bestFit="1" customWidth="1"/>
    <col min="5889" max="5889" width="37.7109375" customWidth="1"/>
    <col min="5890" max="5890" width="3.85546875" customWidth="1"/>
    <col min="5891" max="5896" width="9.5703125" customWidth="1"/>
    <col min="5897" max="5897" width="9.85546875" customWidth="1"/>
    <col min="5898" max="5910" width="9.28515625" bestFit="1" customWidth="1"/>
    <col min="5911" max="5911" width="19.7109375" bestFit="1" customWidth="1"/>
    <col min="6145" max="6145" width="37.7109375" customWidth="1"/>
    <col min="6146" max="6146" width="3.85546875" customWidth="1"/>
    <col min="6147" max="6152" width="9.5703125" customWidth="1"/>
    <col min="6153" max="6153" width="9.85546875" customWidth="1"/>
    <col min="6154" max="6166" width="9.28515625" bestFit="1" customWidth="1"/>
    <col min="6167" max="6167" width="19.7109375" bestFit="1" customWidth="1"/>
    <col min="6401" max="6401" width="37.7109375" customWidth="1"/>
    <col min="6402" max="6402" width="3.85546875" customWidth="1"/>
    <col min="6403" max="6408" width="9.5703125" customWidth="1"/>
    <col min="6409" max="6409" width="9.85546875" customWidth="1"/>
    <col min="6410" max="6422" width="9.28515625" bestFit="1" customWidth="1"/>
    <col min="6423" max="6423" width="19.7109375" bestFit="1" customWidth="1"/>
    <col min="6657" max="6657" width="37.7109375" customWidth="1"/>
    <col min="6658" max="6658" width="3.85546875" customWidth="1"/>
    <col min="6659" max="6664" width="9.5703125" customWidth="1"/>
    <col min="6665" max="6665" width="9.85546875" customWidth="1"/>
    <col min="6666" max="6678" width="9.28515625" bestFit="1" customWidth="1"/>
    <col min="6679" max="6679" width="19.7109375" bestFit="1" customWidth="1"/>
    <col min="6913" max="6913" width="37.7109375" customWidth="1"/>
    <col min="6914" max="6914" width="3.85546875" customWidth="1"/>
    <col min="6915" max="6920" width="9.5703125" customWidth="1"/>
    <col min="6921" max="6921" width="9.85546875" customWidth="1"/>
    <col min="6922" max="6934" width="9.28515625" bestFit="1" customWidth="1"/>
    <col min="6935" max="6935" width="19.7109375" bestFit="1" customWidth="1"/>
    <col min="7169" max="7169" width="37.7109375" customWidth="1"/>
    <col min="7170" max="7170" width="3.85546875" customWidth="1"/>
    <col min="7171" max="7176" width="9.5703125" customWidth="1"/>
    <col min="7177" max="7177" width="9.85546875" customWidth="1"/>
    <col min="7178" max="7190" width="9.28515625" bestFit="1" customWidth="1"/>
    <col min="7191" max="7191" width="19.7109375" bestFit="1" customWidth="1"/>
    <col min="7425" max="7425" width="37.7109375" customWidth="1"/>
    <col min="7426" max="7426" width="3.85546875" customWidth="1"/>
    <col min="7427" max="7432" width="9.5703125" customWidth="1"/>
    <col min="7433" max="7433" width="9.85546875" customWidth="1"/>
    <col min="7434" max="7446" width="9.28515625" bestFit="1" customWidth="1"/>
    <col min="7447" max="7447" width="19.7109375" bestFit="1" customWidth="1"/>
    <col min="7681" max="7681" width="37.7109375" customWidth="1"/>
    <col min="7682" max="7682" width="3.85546875" customWidth="1"/>
    <col min="7683" max="7688" width="9.5703125" customWidth="1"/>
    <col min="7689" max="7689" width="9.85546875" customWidth="1"/>
    <col min="7690" max="7702" width="9.28515625" bestFit="1" customWidth="1"/>
    <col min="7703" max="7703" width="19.7109375" bestFit="1" customWidth="1"/>
    <col min="7937" max="7937" width="37.7109375" customWidth="1"/>
    <col min="7938" max="7938" width="3.85546875" customWidth="1"/>
    <col min="7939" max="7944" width="9.5703125" customWidth="1"/>
    <col min="7945" max="7945" width="9.85546875" customWidth="1"/>
    <col min="7946" max="7958" width="9.28515625" bestFit="1" customWidth="1"/>
    <col min="7959" max="7959" width="19.7109375" bestFit="1" customWidth="1"/>
    <col min="8193" max="8193" width="37.7109375" customWidth="1"/>
    <col min="8194" max="8194" width="3.85546875" customWidth="1"/>
    <col min="8195" max="8200" width="9.5703125" customWidth="1"/>
    <col min="8201" max="8201" width="9.85546875" customWidth="1"/>
    <col min="8202" max="8214" width="9.28515625" bestFit="1" customWidth="1"/>
    <col min="8215" max="8215" width="19.7109375" bestFit="1" customWidth="1"/>
    <col min="8449" max="8449" width="37.7109375" customWidth="1"/>
    <col min="8450" max="8450" width="3.85546875" customWidth="1"/>
    <col min="8451" max="8456" width="9.5703125" customWidth="1"/>
    <col min="8457" max="8457" width="9.85546875" customWidth="1"/>
    <col min="8458" max="8470" width="9.28515625" bestFit="1" customWidth="1"/>
    <col min="8471" max="8471" width="19.7109375" bestFit="1" customWidth="1"/>
    <col min="8705" max="8705" width="37.7109375" customWidth="1"/>
    <col min="8706" max="8706" width="3.85546875" customWidth="1"/>
    <col min="8707" max="8712" width="9.5703125" customWidth="1"/>
    <col min="8713" max="8713" width="9.85546875" customWidth="1"/>
    <col min="8714" max="8726" width="9.28515625" bestFit="1" customWidth="1"/>
    <col min="8727" max="8727" width="19.7109375" bestFit="1" customWidth="1"/>
    <col min="8961" max="8961" width="37.7109375" customWidth="1"/>
    <col min="8962" max="8962" width="3.85546875" customWidth="1"/>
    <col min="8963" max="8968" width="9.5703125" customWidth="1"/>
    <col min="8969" max="8969" width="9.85546875" customWidth="1"/>
    <col min="8970" max="8982" width="9.28515625" bestFit="1" customWidth="1"/>
    <col min="8983" max="8983" width="19.7109375" bestFit="1" customWidth="1"/>
    <col min="9217" max="9217" width="37.7109375" customWidth="1"/>
    <col min="9218" max="9218" width="3.85546875" customWidth="1"/>
    <col min="9219" max="9224" width="9.5703125" customWidth="1"/>
    <col min="9225" max="9225" width="9.85546875" customWidth="1"/>
    <col min="9226" max="9238" width="9.28515625" bestFit="1" customWidth="1"/>
    <col min="9239" max="9239" width="19.7109375" bestFit="1" customWidth="1"/>
    <col min="9473" max="9473" width="37.7109375" customWidth="1"/>
    <col min="9474" max="9474" width="3.85546875" customWidth="1"/>
    <col min="9475" max="9480" width="9.5703125" customWidth="1"/>
    <col min="9481" max="9481" width="9.85546875" customWidth="1"/>
    <col min="9482" max="9494" width="9.28515625" bestFit="1" customWidth="1"/>
    <col min="9495" max="9495" width="19.7109375" bestFit="1" customWidth="1"/>
    <col min="9729" max="9729" width="37.7109375" customWidth="1"/>
    <col min="9730" max="9730" width="3.85546875" customWidth="1"/>
    <col min="9731" max="9736" width="9.5703125" customWidth="1"/>
    <col min="9737" max="9737" width="9.85546875" customWidth="1"/>
    <col min="9738" max="9750" width="9.28515625" bestFit="1" customWidth="1"/>
    <col min="9751" max="9751" width="19.7109375" bestFit="1" customWidth="1"/>
    <col min="9985" max="9985" width="37.7109375" customWidth="1"/>
    <col min="9986" max="9986" width="3.85546875" customWidth="1"/>
    <col min="9987" max="9992" width="9.5703125" customWidth="1"/>
    <col min="9993" max="9993" width="9.85546875" customWidth="1"/>
    <col min="9994" max="10006" width="9.28515625" bestFit="1" customWidth="1"/>
    <col min="10007" max="10007" width="19.7109375" bestFit="1" customWidth="1"/>
    <col min="10241" max="10241" width="37.7109375" customWidth="1"/>
    <col min="10242" max="10242" width="3.85546875" customWidth="1"/>
    <col min="10243" max="10248" width="9.5703125" customWidth="1"/>
    <col min="10249" max="10249" width="9.85546875" customWidth="1"/>
    <col min="10250" max="10262" width="9.28515625" bestFit="1" customWidth="1"/>
    <col min="10263" max="10263" width="19.7109375" bestFit="1" customWidth="1"/>
    <col min="10497" max="10497" width="37.7109375" customWidth="1"/>
    <col min="10498" max="10498" width="3.85546875" customWidth="1"/>
    <col min="10499" max="10504" width="9.5703125" customWidth="1"/>
    <col min="10505" max="10505" width="9.85546875" customWidth="1"/>
    <col min="10506" max="10518" width="9.28515625" bestFit="1" customWidth="1"/>
    <col min="10519" max="10519" width="19.7109375" bestFit="1" customWidth="1"/>
    <col min="10753" max="10753" width="37.7109375" customWidth="1"/>
    <col min="10754" max="10754" width="3.85546875" customWidth="1"/>
    <col min="10755" max="10760" width="9.5703125" customWidth="1"/>
    <col min="10761" max="10761" width="9.85546875" customWidth="1"/>
    <col min="10762" max="10774" width="9.28515625" bestFit="1" customWidth="1"/>
    <col min="10775" max="10775" width="19.7109375" bestFit="1" customWidth="1"/>
    <col min="11009" max="11009" width="37.7109375" customWidth="1"/>
    <col min="11010" max="11010" width="3.85546875" customWidth="1"/>
    <col min="11011" max="11016" width="9.5703125" customWidth="1"/>
    <col min="11017" max="11017" width="9.85546875" customWidth="1"/>
    <col min="11018" max="11030" width="9.28515625" bestFit="1" customWidth="1"/>
    <col min="11031" max="11031" width="19.7109375" bestFit="1" customWidth="1"/>
    <col min="11265" max="11265" width="37.7109375" customWidth="1"/>
    <col min="11266" max="11266" width="3.85546875" customWidth="1"/>
    <col min="11267" max="11272" width="9.5703125" customWidth="1"/>
    <col min="11273" max="11273" width="9.85546875" customWidth="1"/>
    <col min="11274" max="11286" width="9.28515625" bestFit="1" customWidth="1"/>
    <col min="11287" max="11287" width="19.7109375" bestFit="1" customWidth="1"/>
    <col min="11521" max="11521" width="37.7109375" customWidth="1"/>
    <col min="11522" max="11522" width="3.85546875" customWidth="1"/>
    <col min="11523" max="11528" width="9.5703125" customWidth="1"/>
    <col min="11529" max="11529" width="9.85546875" customWidth="1"/>
    <col min="11530" max="11542" width="9.28515625" bestFit="1" customWidth="1"/>
    <col min="11543" max="11543" width="19.7109375" bestFit="1" customWidth="1"/>
    <col min="11777" max="11777" width="37.7109375" customWidth="1"/>
    <col min="11778" max="11778" width="3.85546875" customWidth="1"/>
    <col min="11779" max="11784" width="9.5703125" customWidth="1"/>
    <col min="11785" max="11785" width="9.85546875" customWidth="1"/>
    <col min="11786" max="11798" width="9.28515625" bestFit="1" customWidth="1"/>
    <col min="11799" max="11799" width="19.7109375" bestFit="1" customWidth="1"/>
    <col min="12033" max="12033" width="37.7109375" customWidth="1"/>
    <col min="12034" max="12034" width="3.85546875" customWidth="1"/>
    <col min="12035" max="12040" width="9.5703125" customWidth="1"/>
    <col min="12041" max="12041" width="9.85546875" customWidth="1"/>
    <col min="12042" max="12054" width="9.28515625" bestFit="1" customWidth="1"/>
    <col min="12055" max="12055" width="19.7109375" bestFit="1" customWidth="1"/>
    <col min="12289" max="12289" width="37.7109375" customWidth="1"/>
    <col min="12290" max="12290" width="3.85546875" customWidth="1"/>
    <col min="12291" max="12296" width="9.5703125" customWidth="1"/>
    <col min="12297" max="12297" width="9.85546875" customWidth="1"/>
    <col min="12298" max="12310" width="9.28515625" bestFit="1" customWidth="1"/>
    <col min="12311" max="12311" width="19.7109375" bestFit="1" customWidth="1"/>
    <col min="12545" max="12545" width="37.7109375" customWidth="1"/>
    <col min="12546" max="12546" width="3.85546875" customWidth="1"/>
    <col min="12547" max="12552" width="9.5703125" customWidth="1"/>
    <col min="12553" max="12553" width="9.85546875" customWidth="1"/>
    <col min="12554" max="12566" width="9.28515625" bestFit="1" customWidth="1"/>
    <col min="12567" max="12567" width="19.7109375" bestFit="1" customWidth="1"/>
    <col min="12801" max="12801" width="37.7109375" customWidth="1"/>
    <col min="12802" max="12802" width="3.85546875" customWidth="1"/>
    <col min="12803" max="12808" width="9.5703125" customWidth="1"/>
    <col min="12809" max="12809" width="9.85546875" customWidth="1"/>
    <col min="12810" max="12822" width="9.28515625" bestFit="1" customWidth="1"/>
    <col min="12823" max="12823" width="19.7109375" bestFit="1" customWidth="1"/>
    <col min="13057" max="13057" width="37.7109375" customWidth="1"/>
    <col min="13058" max="13058" width="3.85546875" customWidth="1"/>
    <col min="13059" max="13064" width="9.5703125" customWidth="1"/>
    <col min="13065" max="13065" width="9.85546875" customWidth="1"/>
    <col min="13066" max="13078" width="9.28515625" bestFit="1" customWidth="1"/>
    <col min="13079" max="13079" width="19.7109375" bestFit="1" customWidth="1"/>
    <col min="13313" max="13313" width="37.7109375" customWidth="1"/>
    <col min="13314" max="13314" width="3.85546875" customWidth="1"/>
    <col min="13315" max="13320" width="9.5703125" customWidth="1"/>
    <col min="13321" max="13321" width="9.85546875" customWidth="1"/>
    <col min="13322" max="13334" width="9.28515625" bestFit="1" customWidth="1"/>
    <col min="13335" max="13335" width="19.7109375" bestFit="1" customWidth="1"/>
    <col min="13569" max="13569" width="37.7109375" customWidth="1"/>
    <col min="13570" max="13570" width="3.85546875" customWidth="1"/>
    <col min="13571" max="13576" width="9.5703125" customWidth="1"/>
    <col min="13577" max="13577" width="9.85546875" customWidth="1"/>
    <col min="13578" max="13590" width="9.28515625" bestFit="1" customWidth="1"/>
    <col min="13591" max="13591" width="19.7109375" bestFit="1" customWidth="1"/>
    <col min="13825" max="13825" width="37.7109375" customWidth="1"/>
    <col min="13826" max="13826" width="3.85546875" customWidth="1"/>
    <col min="13827" max="13832" width="9.5703125" customWidth="1"/>
    <col min="13833" max="13833" width="9.85546875" customWidth="1"/>
    <col min="13834" max="13846" width="9.28515625" bestFit="1" customWidth="1"/>
    <col min="13847" max="13847" width="19.7109375" bestFit="1" customWidth="1"/>
    <col min="14081" max="14081" width="37.7109375" customWidth="1"/>
    <col min="14082" max="14082" width="3.85546875" customWidth="1"/>
    <col min="14083" max="14088" width="9.5703125" customWidth="1"/>
    <col min="14089" max="14089" width="9.85546875" customWidth="1"/>
    <col min="14090" max="14102" width="9.28515625" bestFit="1" customWidth="1"/>
    <col min="14103" max="14103" width="19.7109375" bestFit="1" customWidth="1"/>
    <col min="14337" max="14337" width="37.7109375" customWidth="1"/>
    <col min="14338" max="14338" width="3.85546875" customWidth="1"/>
    <col min="14339" max="14344" width="9.5703125" customWidth="1"/>
    <col min="14345" max="14345" width="9.85546875" customWidth="1"/>
    <col min="14346" max="14358" width="9.28515625" bestFit="1" customWidth="1"/>
    <col min="14359" max="14359" width="19.7109375" bestFit="1" customWidth="1"/>
    <col min="14593" max="14593" width="37.7109375" customWidth="1"/>
    <col min="14594" max="14594" width="3.85546875" customWidth="1"/>
    <col min="14595" max="14600" width="9.5703125" customWidth="1"/>
    <col min="14601" max="14601" width="9.85546875" customWidth="1"/>
    <col min="14602" max="14614" width="9.28515625" bestFit="1" customWidth="1"/>
    <col min="14615" max="14615" width="19.7109375" bestFit="1" customWidth="1"/>
    <col min="14849" max="14849" width="37.7109375" customWidth="1"/>
    <col min="14850" max="14850" width="3.85546875" customWidth="1"/>
    <col min="14851" max="14856" width="9.5703125" customWidth="1"/>
    <col min="14857" max="14857" width="9.85546875" customWidth="1"/>
    <col min="14858" max="14870" width="9.28515625" bestFit="1" customWidth="1"/>
    <col min="14871" max="14871" width="19.7109375" bestFit="1" customWidth="1"/>
    <col min="15105" max="15105" width="37.7109375" customWidth="1"/>
    <col min="15106" max="15106" width="3.85546875" customWidth="1"/>
    <col min="15107" max="15112" width="9.5703125" customWidth="1"/>
    <col min="15113" max="15113" width="9.85546875" customWidth="1"/>
    <col min="15114" max="15126" width="9.28515625" bestFit="1" customWidth="1"/>
    <col min="15127" max="15127" width="19.7109375" bestFit="1" customWidth="1"/>
    <col min="15361" max="15361" width="37.7109375" customWidth="1"/>
    <col min="15362" max="15362" width="3.85546875" customWidth="1"/>
    <col min="15363" max="15368" width="9.5703125" customWidth="1"/>
    <col min="15369" max="15369" width="9.85546875" customWidth="1"/>
    <col min="15370" max="15382" width="9.28515625" bestFit="1" customWidth="1"/>
    <col min="15383" max="15383" width="19.7109375" bestFit="1" customWidth="1"/>
    <col min="15617" max="15617" width="37.7109375" customWidth="1"/>
    <col min="15618" max="15618" width="3.85546875" customWidth="1"/>
    <col min="15619" max="15624" width="9.5703125" customWidth="1"/>
    <col min="15625" max="15625" width="9.85546875" customWidth="1"/>
    <col min="15626" max="15638" width="9.28515625" bestFit="1" customWidth="1"/>
    <col min="15639" max="15639" width="19.7109375" bestFit="1" customWidth="1"/>
    <col min="15873" max="15873" width="37.7109375" customWidth="1"/>
    <col min="15874" max="15874" width="3.85546875" customWidth="1"/>
    <col min="15875" max="15880" width="9.5703125" customWidth="1"/>
    <col min="15881" max="15881" width="9.85546875" customWidth="1"/>
    <col min="15882" max="15894" width="9.28515625" bestFit="1" customWidth="1"/>
    <col min="15895" max="15895" width="19.7109375" bestFit="1" customWidth="1"/>
    <col min="16129" max="16129" width="37.7109375" customWidth="1"/>
    <col min="16130" max="16130" width="3.85546875" customWidth="1"/>
    <col min="16131" max="16136" width="9.5703125" customWidth="1"/>
    <col min="16137" max="16137" width="9.85546875" customWidth="1"/>
    <col min="16138" max="16150" width="9.28515625" bestFit="1" customWidth="1"/>
    <col min="16151" max="16151" width="19.7109375" bestFit="1" customWidth="1"/>
  </cols>
  <sheetData>
    <row r="1" spans="1:24" ht="25.5">
      <c r="A1" s="210" t="s">
        <v>107</v>
      </c>
      <c r="J1" s="211"/>
    </row>
    <row r="2" spans="1:24" ht="18">
      <c r="A2" s="212" t="s">
        <v>108</v>
      </c>
      <c r="J2" s="211"/>
    </row>
    <row r="3" spans="1:24">
      <c r="A3" s="211"/>
      <c r="J3" s="211"/>
    </row>
    <row r="4" spans="1:24" ht="15.75" thickBot="1">
      <c r="J4" s="211"/>
    </row>
    <row r="5" spans="1:24" ht="16.5" thickBot="1">
      <c r="A5" s="213" t="s">
        <v>2</v>
      </c>
      <c r="B5" s="214" t="s">
        <v>109</v>
      </c>
      <c r="C5" s="215"/>
      <c r="D5" s="215"/>
      <c r="E5" s="215"/>
      <c r="F5" s="215"/>
      <c r="G5" s="215"/>
      <c r="H5" s="215"/>
      <c r="I5" s="215"/>
      <c r="J5" s="216"/>
    </row>
    <row r="6" spans="1:24" ht="15.75" thickBot="1">
      <c r="A6" s="211" t="s">
        <v>4</v>
      </c>
      <c r="J6" s="211"/>
    </row>
    <row r="7" spans="1:24" ht="15.75">
      <c r="A7" s="217"/>
      <c r="B7" s="218"/>
      <c r="C7" s="218"/>
      <c r="D7" s="218"/>
      <c r="E7" s="218"/>
      <c r="F7" s="218"/>
      <c r="G7" s="217"/>
      <c r="H7" s="219"/>
      <c r="I7" s="220" t="s">
        <v>5</v>
      </c>
      <c r="J7" s="221"/>
      <c r="K7" s="222"/>
      <c r="L7" s="222"/>
      <c r="M7" s="222"/>
      <c r="N7" s="222"/>
      <c r="O7" s="223" t="s">
        <v>6</v>
      </c>
      <c r="P7" s="222"/>
      <c r="Q7" s="222"/>
      <c r="R7" s="222"/>
      <c r="S7" s="222"/>
      <c r="T7" s="222"/>
      <c r="U7" s="222"/>
      <c r="V7" s="220" t="s">
        <v>7</v>
      </c>
      <c r="W7" s="224" t="s">
        <v>8</v>
      </c>
    </row>
    <row r="8" spans="1:24" ht="15.75" thickBot="1">
      <c r="A8" s="225" t="s">
        <v>9</v>
      </c>
      <c r="B8" s="226" t="s">
        <v>10</v>
      </c>
      <c r="C8" s="227">
        <v>2009</v>
      </c>
      <c r="D8" s="228">
        <v>2010</v>
      </c>
      <c r="E8" s="228">
        <v>2011</v>
      </c>
      <c r="F8" s="228">
        <v>2012</v>
      </c>
      <c r="G8" s="228">
        <v>2013</v>
      </c>
      <c r="H8" s="228">
        <v>2014</v>
      </c>
      <c r="I8" s="229">
        <v>2015</v>
      </c>
      <c r="J8" s="230" t="s">
        <v>18</v>
      </c>
      <c r="K8" s="231" t="s">
        <v>19</v>
      </c>
      <c r="L8" s="231" t="s">
        <v>20</v>
      </c>
      <c r="M8" s="231" t="s">
        <v>21</v>
      </c>
      <c r="N8" s="231" t="s">
        <v>22</v>
      </c>
      <c r="O8" s="231" t="s">
        <v>23</v>
      </c>
      <c r="P8" s="231" t="s">
        <v>24</v>
      </c>
      <c r="Q8" s="231" t="s">
        <v>25</v>
      </c>
      <c r="R8" s="231" t="s">
        <v>26</v>
      </c>
      <c r="S8" s="231" t="s">
        <v>27</v>
      </c>
      <c r="T8" s="231" t="s">
        <v>28</v>
      </c>
      <c r="U8" s="230" t="s">
        <v>29</v>
      </c>
      <c r="V8" s="229" t="s">
        <v>30</v>
      </c>
      <c r="W8" s="232" t="s">
        <v>31</v>
      </c>
    </row>
    <row r="9" spans="1:24">
      <c r="A9" s="233" t="s">
        <v>32</v>
      </c>
      <c r="B9" s="234"/>
      <c r="C9" s="235">
        <v>21</v>
      </c>
      <c r="D9" s="236">
        <v>22</v>
      </c>
      <c r="E9" s="236">
        <v>22</v>
      </c>
      <c r="F9" s="236">
        <v>21</v>
      </c>
      <c r="G9" s="236">
        <v>21</v>
      </c>
      <c r="H9" s="236">
        <v>56</v>
      </c>
      <c r="I9" s="237"/>
      <c r="J9" s="238">
        <v>54</v>
      </c>
      <c r="K9" s="239">
        <v>54</v>
      </c>
      <c r="L9" s="239">
        <v>54.5</v>
      </c>
      <c r="M9" s="239">
        <v>52</v>
      </c>
      <c r="N9" s="240">
        <v>60.5</v>
      </c>
      <c r="O9" s="240">
        <v>61</v>
      </c>
      <c r="P9" s="240">
        <v>61</v>
      </c>
      <c r="Q9" s="240">
        <v>59</v>
      </c>
      <c r="R9" s="240">
        <v>63</v>
      </c>
      <c r="S9" s="240">
        <v>64</v>
      </c>
      <c r="T9" s="240">
        <v>65</v>
      </c>
      <c r="U9" s="241">
        <v>65</v>
      </c>
      <c r="V9" s="242" t="s">
        <v>33</v>
      </c>
      <c r="W9" s="243" t="s">
        <v>33</v>
      </c>
      <c r="X9" s="244"/>
    </row>
    <row r="10" spans="1:24" ht="15.75" thickBot="1">
      <c r="A10" s="245" t="s">
        <v>34</v>
      </c>
      <c r="B10" s="246"/>
      <c r="C10" s="247">
        <v>20</v>
      </c>
      <c r="D10" s="248">
        <v>22</v>
      </c>
      <c r="E10" s="248">
        <v>20</v>
      </c>
      <c r="F10" s="248">
        <v>21</v>
      </c>
      <c r="G10" s="248">
        <v>21</v>
      </c>
      <c r="H10" s="248">
        <v>55</v>
      </c>
      <c r="I10" s="249"/>
      <c r="J10" s="247">
        <v>53</v>
      </c>
      <c r="K10" s="250">
        <v>53</v>
      </c>
      <c r="L10" s="251">
        <v>54</v>
      </c>
      <c r="M10" s="251">
        <v>51.5</v>
      </c>
      <c r="N10" s="250">
        <v>60</v>
      </c>
      <c r="O10" s="250">
        <v>60.5</v>
      </c>
      <c r="P10" s="250">
        <v>60.5</v>
      </c>
      <c r="Q10" s="250">
        <v>58</v>
      </c>
      <c r="R10" s="250">
        <v>62.5</v>
      </c>
      <c r="S10" s="250">
        <v>63</v>
      </c>
      <c r="T10" s="250">
        <v>63</v>
      </c>
      <c r="U10" s="247">
        <v>64</v>
      </c>
      <c r="V10" s="252"/>
      <c r="W10" s="253" t="s">
        <v>33</v>
      </c>
      <c r="X10" s="244"/>
    </row>
    <row r="11" spans="1:24">
      <c r="A11" s="254" t="s">
        <v>110</v>
      </c>
      <c r="B11" s="255">
        <v>26</v>
      </c>
      <c r="C11" s="256">
        <v>12645</v>
      </c>
      <c r="D11" s="257">
        <v>12743</v>
      </c>
      <c r="E11" s="257">
        <v>12709</v>
      </c>
      <c r="F11" s="257">
        <v>13220</v>
      </c>
      <c r="G11" s="257">
        <v>13591</v>
      </c>
      <c r="H11" s="257">
        <v>20544</v>
      </c>
      <c r="I11" s="258"/>
      <c r="J11" s="256">
        <v>20544</v>
      </c>
      <c r="K11" s="259">
        <v>20634</v>
      </c>
      <c r="L11" s="260">
        <v>20640</v>
      </c>
      <c r="M11" s="260">
        <v>21205</v>
      </c>
      <c r="N11" s="259">
        <v>21216</v>
      </c>
      <c r="O11" s="259">
        <v>21252</v>
      </c>
      <c r="P11" s="259">
        <v>21441</v>
      </c>
      <c r="Q11" s="259">
        <v>21455</v>
      </c>
      <c r="R11" s="259">
        <v>22123</v>
      </c>
      <c r="S11" s="259">
        <v>22123</v>
      </c>
      <c r="T11" s="259">
        <v>21593</v>
      </c>
      <c r="U11" s="256">
        <v>22290</v>
      </c>
      <c r="V11" s="258" t="s">
        <v>33</v>
      </c>
      <c r="W11" s="261" t="s">
        <v>33</v>
      </c>
      <c r="X11" s="262"/>
    </row>
    <row r="12" spans="1:24">
      <c r="A12" s="254" t="s">
        <v>111</v>
      </c>
      <c r="B12" s="255">
        <v>33</v>
      </c>
      <c r="C12" s="256">
        <v>-9084</v>
      </c>
      <c r="D12" s="257">
        <v>-9822</v>
      </c>
      <c r="E12" s="263">
        <v>10473</v>
      </c>
      <c r="F12" s="263">
        <v>11118</v>
      </c>
      <c r="G12" s="263" t="s">
        <v>112</v>
      </c>
      <c r="H12" s="263" t="s">
        <v>113</v>
      </c>
      <c r="I12" s="258"/>
      <c r="J12" s="264">
        <v>-14808</v>
      </c>
      <c r="K12" s="265">
        <v>-14959</v>
      </c>
      <c r="L12" s="266">
        <v>-15117</v>
      </c>
      <c r="M12" s="266">
        <v>-15579</v>
      </c>
      <c r="N12" s="259">
        <v>-15744</v>
      </c>
      <c r="O12" s="259">
        <v>-15932</v>
      </c>
      <c r="P12" s="259">
        <v>-16274</v>
      </c>
      <c r="Q12" s="259">
        <v>-16428</v>
      </c>
      <c r="R12" s="259">
        <v>-16805</v>
      </c>
      <c r="S12" s="259">
        <v>-16946</v>
      </c>
      <c r="T12" s="259">
        <v>-16902</v>
      </c>
      <c r="U12" s="256">
        <v>-17204</v>
      </c>
      <c r="V12" s="258" t="s">
        <v>33</v>
      </c>
      <c r="W12" s="261" t="s">
        <v>33</v>
      </c>
      <c r="X12" s="262"/>
    </row>
    <row r="13" spans="1:24">
      <c r="A13" s="254" t="s">
        <v>114</v>
      </c>
      <c r="B13" s="255">
        <v>41</v>
      </c>
      <c r="C13" s="264"/>
      <c r="D13" s="267"/>
      <c r="E13" s="267"/>
      <c r="F13" s="267"/>
      <c r="G13" s="267"/>
      <c r="H13" s="267"/>
      <c r="I13" s="258"/>
      <c r="J13" s="264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64"/>
      <c r="V13" s="258" t="s">
        <v>33</v>
      </c>
      <c r="W13" s="261" t="s">
        <v>33</v>
      </c>
    </row>
    <row r="14" spans="1:24">
      <c r="A14" s="254" t="s">
        <v>41</v>
      </c>
      <c r="B14" s="255">
        <v>51</v>
      </c>
      <c r="C14" s="264"/>
      <c r="D14" s="267"/>
      <c r="E14" s="267"/>
      <c r="F14" s="267"/>
      <c r="G14" s="267"/>
      <c r="H14" s="267"/>
      <c r="I14" s="258"/>
      <c r="J14" s="264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64"/>
      <c r="V14" s="258" t="s">
        <v>33</v>
      </c>
      <c r="W14" s="261" t="s">
        <v>33</v>
      </c>
    </row>
    <row r="15" spans="1:24">
      <c r="A15" s="254" t="s">
        <v>44</v>
      </c>
      <c r="B15" s="255">
        <v>75</v>
      </c>
      <c r="C15" s="256">
        <v>1305</v>
      </c>
      <c r="D15" s="257">
        <v>2011</v>
      </c>
      <c r="E15" s="257">
        <v>3219</v>
      </c>
      <c r="F15" s="257">
        <v>3903</v>
      </c>
      <c r="G15" s="257">
        <v>4476</v>
      </c>
      <c r="H15" s="257">
        <v>5831</v>
      </c>
      <c r="I15" s="258"/>
      <c r="J15" s="264">
        <v>6969</v>
      </c>
      <c r="K15" s="265">
        <v>3676</v>
      </c>
      <c r="L15" s="266">
        <v>4217</v>
      </c>
      <c r="M15" s="266">
        <v>4674</v>
      </c>
      <c r="N15" s="259">
        <v>4605</v>
      </c>
      <c r="O15" s="259">
        <v>4618</v>
      </c>
      <c r="P15" s="259">
        <v>4748</v>
      </c>
      <c r="Q15" s="259">
        <v>4943</v>
      </c>
      <c r="R15" s="259">
        <v>5514</v>
      </c>
      <c r="S15" s="259">
        <v>6160</v>
      </c>
      <c r="T15" s="259">
        <v>6725</v>
      </c>
      <c r="U15" s="256">
        <v>6748</v>
      </c>
      <c r="V15" s="258" t="s">
        <v>33</v>
      </c>
      <c r="W15" s="261" t="s">
        <v>33</v>
      </c>
    </row>
    <row r="16" spans="1:24" ht="15.75" thickBot="1">
      <c r="A16" s="233" t="s">
        <v>46</v>
      </c>
      <c r="B16" s="234">
        <v>89</v>
      </c>
      <c r="C16" s="268">
        <v>651</v>
      </c>
      <c r="D16" s="269">
        <v>583</v>
      </c>
      <c r="E16" s="269">
        <v>2757</v>
      </c>
      <c r="F16" s="269">
        <v>1116</v>
      </c>
      <c r="G16" s="269">
        <v>2192</v>
      </c>
      <c r="H16" s="269">
        <v>4032</v>
      </c>
      <c r="I16" s="242"/>
      <c r="J16" s="262">
        <v>5327</v>
      </c>
      <c r="K16" s="270">
        <v>5310</v>
      </c>
      <c r="L16" s="271">
        <v>5553</v>
      </c>
      <c r="M16" s="271">
        <v>5925</v>
      </c>
      <c r="N16" s="270">
        <v>6045</v>
      </c>
      <c r="O16" s="270">
        <v>8685</v>
      </c>
      <c r="P16" s="270">
        <v>7230</v>
      </c>
      <c r="Q16" s="270">
        <v>7221</v>
      </c>
      <c r="R16" s="270">
        <v>7461</v>
      </c>
      <c r="S16" s="270">
        <v>7866</v>
      </c>
      <c r="T16" s="270">
        <v>7765</v>
      </c>
      <c r="U16" s="272">
        <v>7896</v>
      </c>
      <c r="V16" s="242" t="s">
        <v>33</v>
      </c>
      <c r="W16" s="243" t="s">
        <v>33</v>
      </c>
    </row>
    <row r="17" spans="1:23" ht="15.75" thickBot="1">
      <c r="A17" s="273" t="s">
        <v>115</v>
      </c>
      <c r="B17" s="274">
        <v>125</v>
      </c>
      <c r="C17" s="275">
        <v>5713</v>
      </c>
      <c r="D17" s="276">
        <v>5417</v>
      </c>
      <c r="E17" s="276"/>
      <c r="F17" s="276"/>
      <c r="G17" s="276"/>
      <c r="H17" s="276"/>
      <c r="I17" s="277"/>
      <c r="J17" s="275"/>
      <c r="K17" s="278"/>
      <c r="L17" s="279"/>
      <c r="M17" s="279"/>
      <c r="N17" s="278"/>
      <c r="O17" s="278"/>
      <c r="P17" s="278"/>
      <c r="Q17" s="278"/>
      <c r="R17" s="278"/>
      <c r="S17" s="278"/>
      <c r="T17" s="278"/>
      <c r="U17" s="275"/>
      <c r="V17" s="277" t="s">
        <v>33</v>
      </c>
      <c r="W17" s="280" t="s">
        <v>33</v>
      </c>
    </row>
    <row r="18" spans="1:23">
      <c r="A18" s="233" t="s">
        <v>116</v>
      </c>
      <c r="B18" s="234">
        <v>131</v>
      </c>
      <c r="C18" s="268">
        <v>3601</v>
      </c>
      <c r="D18" s="269">
        <v>2863</v>
      </c>
      <c r="E18" s="269">
        <v>2178</v>
      </c>
      <c r="F18" s="269">
        <v>2044</v>
      </c>
      <c r="G18" s="269">
        <v>1499</v>
      </c>
      <c r="H18" s="269">
        <v>5933</v>
      </c>
      <c r="I18" s="242"/>
      <c r="J18" s="262">
        <v>5933</v>
      </c>
      <c r="K18" s="270">
        <v>5993</v>
      </c>
      <c r="L18" s="271">
        <v>5993</v>
      </c>
      <c r="M18" s="271">
        <v>5656</v>
      </c>
      <c r="N18" s="270">
        <v>5503</v>
      </c>
      <c r="O18" s="270">
        <v>5350</v>
      </c>
      <c r="P18" s="270">
        <v>5198</v>
      </c>
      <c r="Q18" s="270">
        <v>5059</v>
      </c>
      <c r="R18" s="270">
        <v>5349</v>
      </c>
      <c r="S18" s="270">
        <v>5208</v>
      </c>
      <c r="T18" s="270">
        <v>4753</v>
      </c>
      <c r="U18" s="272">
        <v>5207</v>
      </c>
      <c r="V18" s="242" t="s">
        <v>33</v>
      </c>
      <c r="W18" s="243" t="s">
        <v>33</v>
      </c>
    </row>
    <row r="19" spans="1:23">
      <c r="A19" s="254" t="s">
        <v>117</v>
      </c>
      <c r="B19" s="255">
        <v>138</v>
      </c>
      <c r="C19" s="256">
        <v>861</v>
      </c>
      <c r="D19" s="257">
        <v>1067</v>
      </c>
      <c r="E19" s="257">
        <v>1636</v>
      </c>
      <c r="F19" s="257">
        <v>1382</v>
      </c>
      <c r="G19" s="257">
        <v>1738</v>
      </c>
      <c r="H19" s="257">
        <v>2347</v>
      </c>
      <c r="I19" s="258"/>
      <c r="J19" s="256">
        <v>2349</v>
      </c>
      <c r="K19" s="259">
        <v>2345</v>
      </c>
      <c r="L19" s="260">
        <v>2346</v>
      </c>
      <c r="M19" s="260">
        <v>2939</v>
      </c>
      <c r="N19" s="259">
        <v>3107</v>
      </c>
      <c r="O19" s="259">
        <v>3260</v>
      </c>
      <c r="P19" s="259">
        <v>3418</v>
      </c>
      <c r="Q19" s="259">
        <v>3559</v>
      </c>
      <c r="R19" s="259">
        <v>3699</v>
      </c>
      <c r="S19" s="259">
        <v>3842</v>
      </c>
      <c r="T19" s="259">
        <v>3978</v>
      </c>
      <c r="U19" s="256">
        <v>3710</v>
      </c>
      <c r="V19" s="258" t="s">
        <v>33</v>
      </c>
      <c r="W19" s="261" t="s">
        <v>33</v>
      </c>
    </row>
    <row r="20" spans="1:23">
      <c r="A20" s="254" t="s">
        <v>55</v>
      </c>
      <c r="B20" s="255">
        <v>166</v>
      </c>
      <c r="C20" s="256"/>
      <c r="D20" s="257"/>
      <c r="E20" s="257"/>
      <c r="F20" s="257"/>
      <c r="G20" s="257"/>
      <c r="H20" s="257"/>
      <c r="I20" s="258"/>
      <c r="J20" s="264"/>
      <c r="K20" s="265"/>
      <c r="L20" s="266"/>
      <c r="M20" s="266"/>
      <c r="N20" s="259"/>
      <c r="O20" s="259"/>
      <c r="P20" s="259"/>
      <c r="Q20" s="259"/>
      <c r="R20" s="259"/>
      <c r="S20" s="259"/>
      <c r="T20" s="259"/>
      <c r="U20" s="256"/>
      <c r="V20" s="258" t="s">
        <v>33</v>
      </c>
      <c r="W20" s="261" t="s">
        <v>33</v>
      </c>
    </row>
    <row r="21" spans="1:23">
      <c r="A21" s="254" t="s">
        <v>57</v>
      </c>
      <c r="B21" s="255">
        <v>189</v>
      </c>
      <c r="C21" s="256">
        <v>1219</v>
      </c>
      <c r="D21" s="257">
        <v>1487</v>
      </c>
      <c r="E21" s="257">
        <v>3338</v>
      </c>
      <c r="F21" s="257">
        <v>3576</v>
      </c>
      <c r="G21" s="257">
        <v>4306</v>
      </c>
      <c r="H21" s="257">
        <v>6191</v>
      </c>
      <c r="I21" s="258"/>
      <c r="J21" s="264">
        <v>6734</v>
      </c>
      <c r="K21" s="265">
        <v>3728</v>
      </c>
      <c r="L21" s="266">
        <v>3980</v>
      </c>
      <c r="M21" s="266">
        <v>3967</v>
      </c>
      <c r="N21" s="259">
        <v>4126</v>
      </c>
      <c r="O21" s="259">
        <v>4862</v>
      </c>
      <c r="P21" s="259">
        <v>5500</v>
      </c>
      <c r="Q21" s="259">
        <v>5076</v>
      </c>
      <c r="R21" s="259">
        <v>5390</v>
      </c>
      <c r="S21" s="259">
        <v>5827</v>
      </c>
      <c r="T21" s="259">
        <v>6652</v>
      </c>
      <c r="U21" s="256">
        <v>9232</v>
      </c>
      <c r="V21" s="258" t="s">
        <v>33</v>
      </c>
      <c r="W21" s="261" t="s">
        <v>33</v>
      </c>
    </row>
    <row r="22" spans="1:23" ht="15.75" thickBot="1">
      <c r="A22" s="254" t="s">
        <v>118</v>
      </c>
      <c r="B22" s="255">
        <v>196</v>
      </c>
      <c r="C22" s="256"/>
      <c r="D22" s="257"/>
      <c r="E22" s="257"/>
      <c r="F22" s="257"/>
      <c r="G22" s="257"/>
      <c r="H22" s="257"/>
      <c r="I22" s="258"/>
      <c r="J22" s="264"/>
      <c r="K22" s="265"/>
      <c r="L22" s="266"/>
      <c r="M22" s="266"/>
      <c r="N22" s="259"/>
      <c r="O22" s="259"/>
      <c r="P22" s="259"/>
      <c r="Q22" s="259"/>
      <c r="R22" s="259"/>
      <c r="S22" s="259"/>
      <c r="T22" s="259"/>
      <c r="U22" s="256"/>
      <c r="V22" s="258" t="s">
        <v>33</v>
      </c>
      <c r="W22" s="261" t="s">
        <v>33</v>
      </c>
    </row>
    <row r="23" spans="1:23">
      <c r="A23" s="281" t="s">
        <v>61</v>
      </c>
      <c r="B23" s="282"/>
      <c r="C23" s="283">
        <v>8283</v>
      </c>
      <c r="D23" s="284">
        <v>15657</v>
      </c>
      <c r="E23" s="284">
        <v>13146</v>
      </c>
      <c r="F23" s="284">
        <v>11973</v>
      </c>
      <c r="G23" s="284">
        <v>13638</v>
      </c>
      <c r="H23" s="284">
        <v>21736</v>
      </c>
      <c r="I23" s="285">
        <v>24707</v>
      </c>
      <c r="J23" s="286">
        <v>3651</v>
      </c>
      <c r="K23" s="287">
        <v>1669</v>
      </c>
      <c r="L23" s="287">
        <v>2119</v>
      </c>
      <c r="M23" s="287">
        <v>2219</v>
      </c>
      <c r="N23" s="287">
        <v>1666</v>
      </c>
      <c r="O23" s="287">
        <v>1818</v>
      </c>
      <c r="P23" s="287">
        <v>2361</v>
      </c>
      <c r="Q23" s="287">
        <v>1792</v>
      </c>
      <c r="R23" s="287">
        <v>1595</v>
      </c>
      <c r="S23" s="287">
        <v>2683</v>
      </c>
      <c r="T23" s="287">
        <v>1557</v>
      </c>
      <c r="U23" s="286">
        <v>2553</v>
      </c>
      <c r="V23" s="285">
        <f>SUM(J23:U23)</f>
        <v>25683</v>
      </c>
      <c r="W23" s="288">
        <f>+V23/I23*100</f>
        <v>103.95029748654227</v>
      </c>
    </row>
    <row r="24" spans="1:23">
      <c r="A24" s="254" t="s">
        <v>63</v>
      </c>
      <c r="B24" s="255">
        <v>9</v>
      </c>
      <c r="C24" s="289">
        <v>0</v>
      </c>
      <c r="D24" s="290">
        <v>6150</v>
      </c>
      <c r="E24" s="290">
        <v>0</v>
      </c>
      <c r="F24" s="290">
        <v>0</v>
      </c>
      <c r="G24" s="290">
        <v>0</v>
      </c>
      <c r="H24" s="290">
        <v>0</v>
      </c>
      <c r="I24" s="291"/>
      <c r="J24" s="256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6"/>
      <c r="V24" s="291">
        <f>SUM(J24:U24)</f>
        <v>0</v>
      </c>
      <c r="W24" s="292" t="e">
        <f>+V24/I24*100</f>
        <v>#DIV/0!</v>
      </c>
    </row>
    <row r="25" spans="1:23" ht="15.75" thickBot="1">
      <c r="A25" s="293" t="s">
        <v>65</v>
      </c>
      <c r="B25" s="294">
        <v>19</v>
      </c>
      <c r="C25" s="295">
        <v>8583</v>
      </c>
      <c r="D25" s="296">
        <v>9507</v>
      </c>
      <c r="E25" s="296">
        <v>13146</v>
      </c>
      <c r="F25" s="296">
        <v>11973</v>
      </c>
      <c r="G25" s="296">
        <v>13638</v>
      </c>
      <c r="H25" s="296">
        <v>21739</v>
      </c>
      <c r="I25" s="297">
        <v>24707</v>
      </c>
      <c r="J25" s="298">
        <v>3651</v>
      </c>
      <c r="K25" s="299">
        <v>1669</v>
      </c>
      <c r="L25" s="299">
        <v>2119</v>
      </c>
      <c r="M25" s="299">
        <v>2219</v>
      </c>
      <c r="N25" s="299">
        <v>1666</v>
      </c>
      <c r="O25" s="299">
        <v>1818</v>
      </c>
      <c r="P25" s="299">
        <v>2361</v>
      </c>
      <c r="Q25" s="299">
        <v>1792</v>
      </c>
      <c r="R25" s="299">
        <v>1595</v>
      </c>
      <c r="S25" s="299">
        <v>2683</v>
      </c>
      <c r="T25" s="299">
        <v>1557</v>
      </c>
      <c r="U25" s="298">
        <v>2553</v>
      </c>
      <c r="V25" s="297">
        <f>SUM(J25:U25)</f>
        <v>25683</v>
      </c>
      <c r="W25" s="300">
        <f>+V25/I25*100</f>
        <v>103.95029748654227</v>
      </c>
    </row>
    <row r="26" spans="1:23">
      <c r="A26" s="254" t="s">
        <v>66</v>
      </c>
      <c r="B26" s="255">
        <v>1</v>
      </c>
      <c r="C26" s="301">
        <v>644</v>
      </c>
      <c r="D26" s="302">
        <v>693</v>
      </c>
      <c r="E26" s="302">
        <v>1130</v>
      </c>
      <c r="F26" s="302">
        <v>824</v>
      </c>
      <c r="G26" s="302">
        <v>1054</v>
      </c>
      <c r="H26" s="302">
        <v>2404</v>
      </c>
      <c r="I26" s="303">
        <v>2763</v>
      </c>
      <c r="J26" s="256">
        <v>146</v>
      </c>
      <c r="K26" s="259">
        <v>109</v>
      </c>
      <c r="L26" s="259">
        <v>182</v>
      </c>
      <c r="M26" s="259">
        <v>248</v>
      </c>
      <c r="N26" s="259">
        <v>203</v>
      </c>
      <c r="O26" s="259">
        <v>250</v>
      </c>
      <c r="P26" s="259">
        <v>440</v>
      </c>
      <c r="Q26" s="259">
        <v>195</v>
      </c>
      <c r="R26" s="259">
        <v>165</v>
      </c>
      <c r="S26" s="259">
        <v>141</v>
      </c>
      <c r="T26" s="259">
        <v>147</v>
      </c>
      <c r="U26" s="256">
        <v>466</v>
      </c>
      <c r="V26" s="291">
        <f t="shared" ref="V26:V36" si="0">SUM(J26:U26)</f>
        <v>2692</v>
      </c>
      <c r="W26" s="292">
        <f t="shared" ref="W26:W36" si="1">+V26/I26*100</f>
        <v>97.43032935215345</v>
      </c>
    </row>
    <row r="27" spans="1:23">
      <c r="A27" s="254" t="s">
        <v>68</v>
      </c>
      <c r="B27" s="255">
        <v>2</v>
      </c>
      <c r="C27" s="289">
        <v>2923</v>
      </c>
      <c r="D27" s="290">
        <v>3376</v>
      </c>
      <c r="E27" s="290">
        <v>3127</v>
      </c>
      <c r="F27" s="290">
        <v>3808</v>
      </c>
      <c r="G27" s="290">
        <v>4400</v>
      </c>
      <c r="H27" s="290">
        <v>5925</v>
      </c>
      <c r="I27" s="291">
        <v>7190</v>
      </c>
      <c r="J27" s="256">
        <v>925</v>
      </c>
      <c r="K27" s="259">
        <v>1020</v>
      </c>
      <c r="L27" s="259">
        <v>713</v>
      </c>
      <c r="M27" s="259">
        <v>452</v>
      </c>
      <c r="N27" s="259">
        <v>272</v>
      </c>
      <c r="O27" s="259">
        <v>310</v>
      </c>
      <c r="P27" s="259">
        <v>369</v>
      </c>
      <c r="Q27" s="259">
        <v>478</v>
      </c>
      <c r="R27" s="259">
        <v>562</v>
      </c>
      <c r="S27" s="259">
        <v>634</v>
      </c>
      <c r="T27" s="259">
        <v>821</v>
      </c>
      <c r="U27" s="256">
        <v>782</v>
      </c>
      <c r="V27" s="291">
        <f t="shared" si="0"/>
        <v>7338</v>
      </c>
      <c r="W27" s="292">
        <f t="shared" si="1"/>
        <v>102.05841446453408</v>
      </c>
    </row>
    <row r="28" spans="1:23">
      <c r="A28" s="254" t="s">
        <v>70</v>
      </c>
      <c r="B28" s="255">
        <v>4</v>
      </c>
      <c r="C28" s="289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24</v>
      </c>
      <c r="I28" s="291"/>
      <c r="J28" s="256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6"/>
      <c r="V28" s="291">
        <f t="shared" si="0"/>
        <v>0</v>
      </c>
      <c r="W28" s="292" t="e">
        <f t="shared" si="1"/>
        <v>#DIV/0!</v>
      </c>
    </row>
    <row r="29" spans="1:23">
      <c r="A29" s="254" t="s">
        <v>119</v>
      </c>
      <c r="B29" s="255"/>
      <c r="C29" s="289">
        <v>0</v>
      </c>
      <c r="D29" s="290">
        <v>0</v>
      </c>
      <c r="E29" s="290">
        <v>0</v>
      </c>
      <c r="F29" s="290">
        <v>0</v>
      </c>
      <c r="G29" s="290">
        <v>0</v>
      </c>
      <c r="H29" s="290">
        <v>0</v>
      </c>
      <c r="I29" s="291">
        <v>0</v>
      </c>
      <c r="J29" s="256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6"/>
      <c r="V29" s="291">
        <v>0</v>
      </c>
      <c r="W29" s="292"/>
    </row>
    <row r="30" spans="1:23">
      <c r="A30" s="254" t="s">
        <v>72</v>
      </c>
      <c r="B30" s="255">
        <v>5</v>
      </c>
      <c r="C30" s="289">
        <v>1984</v>
      </c>
      <c r="D30" s="290">
        <v>930</v>
      </c>
      <c r="E30" s="290">
        <v>880</v>
      </c>
      <c r="F30" s="290">
        <v>1031</v>
      </c>
      <c r="G30" s="290">
        <v>1646</v>
      </c>
      <c r="H30" s="290">
        <v>1689</v>
      </c>
      <c r="I30" s="291">
        <v>2474</v>
      </c>
      <c r="J30" s="256">
        <v>108</v>
      </c>
      <c r="K30" s="259">
        <v>125</v>
      </c>
      <c r="L30" s="259">
        <v>28</v>
      </c>
      <c r="M30" s="259">
        <v>20</v>
      </c>
      <c r="N30" s="259">
        <v>63</v>
      </c>
      <c r="O30" s="259">
        <v>158</v>
      </c>
      <c r="P30" s="259">
        <v>758</v>
      </c>
      <c r="Q30" s="259">
        <v>386</v>
      </c>
      <c r="R30" s="259">
        <v>289</v>
      </c>
      <c r="S30" s="259">
        <v>276</v>
      </c>
      <c r="T30" s="259">
        <v>23</v>
      </c>
      <c r="U30" s="256">
        <v>1897</v>
      </c>
      <c r="V30" s="291">
        <f t="shared" si="0"/>
        <v>4131</v>
      </c>
      <c r="W30" s="292">
        <f t="shared" si="1"/>
        <v>166.97655618431691</v>
      </c>
    </row>
    <row r="31" spans="1:23">
      <c r="A31" s="254" t="s">
        <v>74</v>
      </c>
      <c r="B31" s="255">
        <v>8</v>
      </c>
      <c r="C31" s="289">
        <v>1720</v>
      </c>
      <c r="D31" s="290">
        <v>1701</v>
      </c>
      <c r="E31" s="290">
        <v>4552</v>
      </c>
      <c r="F31" s="290">
        <v>4229</v>
      </c>
      <c r="G31" s="290">
        <v>4693</v>
      </c>
      <c r="H31" s="290">
        <v>5165</v>
      </c>
      <c r="I31" s="291">
        <v>5239</v>
      </c>
      <c r="J31" s="256">
        <v>491</v>
      </c>
      <c r="K31" s="259">
        <v>434</v>
      </c>
      <c r="L31" s="259">
        <v>404</v>
      </c>
      <c r="M31" s="259">
        <v>264</v>
      </c>
      <c r="N31" s="259">
        <v>181</v>
      </c>
      <c r="O31" s="259">
        <v>386</v>
      </c>
      <c r="P31" s="259">
        <v>150</v>
      </c>
      <c r="Q31" s="259">
        <v>130</v>
      </c>
      <c r="R31" s="259">
        <v>89</v>
      </c>
      <c r="S31" s="259">
        <v>194</v>
      </c>
      <c r="T31" s="259">
        <v>225</v>
      </c>
      <c r="U31" s="256">
        <v>260</v>
      </c>
      <c r="V31" s="291">
        <f t="shared" si="0"/>
        <v>3208</v>
      </c>
      <c r="W31" s="292">
        <f t="shared" si="1"/>
        <v>61.23305974422599</v>
      </c>
    </row>
    <row r="32" spans="1:23">
      <c r="A32" s="254" t="s">
        <v>76</v>
      </c>
      <c r="B32" s="304">
        <v>9</v>
      </c>
      <c r="C32" s="289">
        <v>5605</v>
      </c>
      <c r="D32" s="290">
        <v>5720</v>
      </c>
      <c r="E32" s="290">
        <v>5375</v>
      </c>
      <c r="F32" s="290">
        <v>5649</v>
      </c>
      <c r="G32" s="290">
        <v>6036</v>
      </c>
      <c r="H32" s="290">
        <v>11711</v>
      </c>
      <c r="I32" s="291">
        <v>13881</v>
      </c>
      <c r="J32" s="256">
        <v>1100</v>
      </c>
      <c r="K32" s="259">
        <v>950</v>
      </c>
      <c r="L32" s="259">
        <v>1071</v>
      </c>
      <c r="M32" s="259">
        <v>931</v>
      </c>
      <c r="N32" s="259">
        <v>999</v>
      </c>
      <c r="O32" s="259">
        <v>1206</v>
      </c>
      <c r="P32" s="259">
        <v>1427</v>
      </c>
      <c r="Q32" s="259">
        <v>1232</v>
      </c>
      <c r="R32" s="259">
        <v>1048</v>
      </c>
      <c r="S32" s="259">
        <v>1111</v>
      </c>
      <c r="T32" s="259">
        <v>1447</v>
      </c>
      <c r="U32" s="256">
        <v>1350</v>
      </c>
      <c r="V32" s="291">
        <f>SUM(J32:U32)</f>
        <v>13872</v>
      </c>
      <c r="W32" s="292">
        <f>+V32/I32*100</f>
        <v>99.935163172682081</v>
      </c>
    </row>
    <row r="33" spans="1:23">
      <c r="A33" s="254" t="s">
        <v>120</v>
      </c>
      <c r="B33" s="305" t="s">
        <v>121</v>
      </c>
      <c r="C33" s="289">
        <v>2055</v>
      </c>
      <c r="D33" s="290">
        <v>2198</v>
      </c>
      <c r="E33" s="290">
        <v>1947</v>
      </c>
      <c r="F33" s="290">
        <v>2115</v>
      </c>
      <c r="G33" s="290">
        <v>2251</v>
      </c>
      <c r="H33" s="290">
        <v>4291</v>
      </c>
      <c r="I33" s="291">
        <v>5442</v>
      </c>
      <c r="J33" s="256">
        <v>418</v>
      </c>
      <c r="K33" s="259">
        <v>362</v>
      </c>
      <c r="L33" s="259">
        <v>425</v>
      </c>
      <c r="M33" s="259">
        <v>353</v>
      </c>
      <c r="N33" s="259">
        <v>376</v>
      </c>
      <c r="O33" s="259">
        <v>438</v>
      </c>
      <c r="P33" s="259">
        <v>502</v>
      </c>
      <c r="Q33" s="259">
        <v>420</v>
      </c>
      <c r="R33" s="259">
        <v>418</v>
      </c>
      <c r="S33" s="259">
        <v>425</v>
      </c>
      <c r="T33" s="259">
        <v>539</v>
      </c>
      <c r="U33" s="256">
        <v>531</v>
      </c>
      <c r="V33" s="291">
        <f>SUM(J33:U33)</f>
        <v>5207</v>
      </c>
      <c r="W33" s="292">
        <f>+V33/I33*100</f>
        <v>95.681734656376321</v>
      </c>
    </row>
    <row r="34" spans="1:23">
      <c r="A34" s="254" t="s">
        <v>81</v>
      </c>
      <c r="B34" s="255">
        <v>19</v>
      </c>
      <c r="C34" s="289">
        <v>0</v>
      </c>
      <c r="D34" s="290">
        <v>0</v>
      </c>
      <c r="E34" s="290">
        <v>0</v>
      </c>
      <c r="F34" s="290">
        <v>0</v>
      </c>
      <c r="G34" s="290">
        <v>0</v>
      </c>
      <c r="H34" s="290">
        <v>0</v>
      </c>
      <c r="I34" s="291"/>
      <c r="J34" s="256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6"/>
      <c r="V34" s="291">
        <f t="shared" si="0"/>
        <v>0</v>
      </c>
      <c r="W34" s="292" t="e">
        <f t="shared" si="1"/>
        <v>#DIV/0!</v>
      </c>
    </row>
    <row r="35" spans="1:23">
      <c r="A35" s="254" t="s">
        <v>83</v>
      </c>
      <c r="B35" s="255">
        <v>25</v>
      </c>
      <c r="C35" s="289">
        <v>325</v>
      </c>
      <c r="D35" s="290">
        <v>186</v>
      </c>
      <c r="E35" s="290">
        <v>684</v>
      </c>
      <c r="F35" s="290">
        <v>661</v>
      </c>
      <c r="G35" s="290">
        <v>731</v>
      </c>
      <c r="H35" s="290">
        <v>1250</v>
      </c>
      <c r="I35" s="291">
        <v>1650</v>
      </c>
      <c r="J35" s="256">
        <v>143</v>
      </c>
      <c r="K35" s="259">
        <v>143</v>
      </c>
      <c r="L35" s="259">
        <v>153</v>
      </c>
      <c r="M35" s="259">
        <v>153</v>
      </c>
      <c r="N35" s="259">
        <v>153</v>
      </c>
      <c r="O35" s="259">
        <v>153</v>
      </c>
      <c r="P35" s="259">
        <v>153</v>
      </c>
      <c r="Q35" s="259">
        <v>139</v>
      </c>
      <c r="R35" s="259">
        <v>138</v>
      </c>
      <c r="S35" s="259">
        <v>141</v>
      </c>
      <c r="T35" s="259">
        <v>161</v>
      </c>
      <c r="U35" s="256">
        <v>134</v>
      </c>
      <c r="V35" s="291">
        <f t="shared" si="0"/>
        <v>1764</v>
      </c>
      <c r="W35" s="292">
        <f t="shared" si="1"/>
        <v>106.90909090909091</v>
      </c>
    </row>
    <row r="36" spans="1:23" ht="15.75" thickBot="1">
      <c r="A36" s="233" t="s">
        <v>122</v>
      </c>
      <c r="B36" s="234"/>
      <c r="C36" s="306">
        <v>673</v>
      </c>
      <c r="D36" s="307">
        <v>506</v>
      </c>
      <c r="E36" s="307">
        <v>351</v>
      </c>
      <c r="F36" s="307">
        <v>1447</v>
      </c>
      <c r="G36" s="307">
        <v>282</v>
      </c>
      <c r="H36" s="307">
        <v>299</v>
      </c>
      <c r="I36" s="308">
        <v>363</v>
      </c>
      <c r="J36" s="309">
        <v>39</v>
      </c>
      <c r="K36" s="270">
        <v>5</v>
      </c>
      <c r="L36" s="270">
        <v>28</v>
      </c>
      <c r="M36" s="270">
        <v>26</v>
      </c>
      <c r="N36" s="270">
        <v>26</v>
      </c>
      <c r="O36" s="270">
        <v>41</v>
      </c>
      <c r="P36" s="270">
        <v>16</v>
      </c>
      <c r="Q36" s="270">
        <v>201</v>
      </c>
      <c r="R36" s="270">
        <v>2</v>
      </c>
      <c r="S36" s="270">
        <v>27</v>
      </c>
      <c r="T36" s="270">
        <v>21</v>
      </c>
      <c r="U36" s="272">
        <v>54</v>
      </c>
      <c r="V36" s="308">
        <f t="shared" si="0"/>
        <v>486</v>
      </c>
      <c r="W36" s="310">
        <f t="shared" si="1"/>
        <v>133.88429752066116</v>
      </c>
    </row>
    <row r="37" spans="1:23" ht="23.25" customHeight="1" thickBot="1">
      <c r="A37" s="311" t="s">
        <v>123</v>
      </c>
      <c r="B37" s="312">
        <v>31</v>
      </c>
      <c r="C37" s="313">
        <v>15929</v>
      </c>
      <c r="D37" s="314">
        <v>22086</v>
      </c>
      <c r="E37" s="314">
        <v>18046</v>
      </c>
      <c r="F37" s="314">
        <v>19764</v>
      </c>
      <c r="G37" s="314">
        <v>21093</v>
      </c>
      <c r="H37" s="314">
        <v>32758</v>
      </c>
      <c r="I37" s="314">
        <f>SUM(I26:I36)</f>
        <v>39002</v>
      </c>
      <c r="J37" s="313">
        <f>SUM(J26:J36)</f>
        <v>3370</v>
      </c>
      <c r="K37" s="315">
        <f>SUM(K26:K36)</f>
        <v>3148</v>
      </c>
      <c r="L37" s="316">
        <f>SUM(L26:L36)</f>
        <v>3004</v>
      </c>
      <c r="M37" s="316">
        <f>SUM(M26:M36)</f>
        <v>2447</v>
      </c>
      <c r="N37" s="315">
        <f t="shared" ref="N37:U37" si="2">SUM(N26:N36)</f>
        <v>2273</v>
      </c>
      <c r="O37" s="315">
        <f t="shared" si="2"/>
        <v>2942</v>
      </c>
      <c r="P37" s="315">
        <f t="shared" si="2"/>
        <v>3815</v>
      </c>
      <c r="Q37" s="315">
        <f t="shared" si="2"/>
        <v>3181</v>
      </c>
      <c r="R37" s="315">
        <f>SUM(R26:R36)</f>
        <v>2711</v>
      </c>
      <c r="S37" s="315">
        <f t="shared" si="2"/>
        <v>2949</v>
      </c>
      <c r="T37" s="315">
        <f t="shared" si="2"/>
        <v>3384</v>
      </c>
      <c r="U37" s="315">
        <f t="shared" si="2"/>
        <v>5474</v>
      </c>
      <c r="V37" s="314">
        <f t="shared" ref="V37:V43" si="3">SUM(J37:U37)</f>
        <v>38698</v>
      </c>
      <c r="W37" s="317">
        <f>+V37/I37*100</f>
        <v>99.220552792164511</v>
      </c>
    </row>
    <row r="38" spans="1:23">
      <c r="A38" s="254" t="s">
        <v>89</v>
      </c>
      <c r="B38" s="255">
        <v>32</v>
      </c>
      <c r="C38" s="301">
        <v>0</v>
      </c>
      <c r="D38" s="302">
        <v>0</v>
      </c>
      <c r="E38" s="302">
        <v>0</v>
      </c>
      <c r="F38" s="302">
        <v>0</v>
      </c>
      <c r="G38" s="302">
        <v>0</v>
      </c>
      <c r="H38" s="302">
        <v>0</v>
      </c>
      <c r="I38" s="303">
        <v>0</v>
      </c>
      <c r="J38" s="256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6"/>
      <c r="V38" s="291">
        <f t="shared" si="3"/>
        <v>0</v>
      </c>
      <c r="W38" s="292" t="e">
        <f t="shared" ref="W38:W43" si="4">+V38/I38*100</f>
        <v>#DIV/0!</v>
      </c>
    </row>
    <row r="39" spans="1:23">
      <c r="A39" s="254" t="s">
        <v>91</v>
      </c>
      <c r="B39" s="255">
        <v>33</v>
      </c>
      <c r="C39" s="289">
        <v>6369</v>
      </c>
      <c r="D39" s="290">
        <v>6426</v>
      </c>
      <c r="E39" s="290">
        <v>5515</v>
      </c>
      <c r="F39" s="290">
        <v>6589</v>
      </c>
      <c r="G39" s="290">
        <v>7664</v>
      </c>
      <c r="H39" s="290">
        <v>11227</v>
      </c>
      <c r="I39" s="291">
        <v>11859</v>
      </c>
      <c r="J39" s="256">
        <v>1715</v>
      </c>
      <c r="K39" s="259">
        <v>1041</v>
      </c>
      <c r="L39" s="259">
        <v>1108</v>
      </c>
      <c r="M39" s="259">
        <v>865</v>
      </c>
      <c r="N39" s="259">
        <v>327</v>
      </c>
      <c r="O39" s="259">
        <v>778</v>
      </c>
      <c r="P39" s="259">
        <v>1386</v>
      </c>
      <c r="Q39" s="259">
        <v>1749</v>
      </c>
      <c r="R39" s="259">
        <v>796</v>
      </c>
      <c r="S39" s="259">
        <v>1244</v>
      </c>
      <c r="T39" s="259">
        <v>1283</v>
      </c>
      <c r="U39" s="256">
        <v>695</v>
      </c>
      <c r="V39" s="291">
        <f t="shared" si="3"/>
        <v>12987</v>
      </c>
      <c r="W39" s="292">
        <f t="shared" si="4"/>
        <v>109.51176321780926</v>
      </c>
    </row>
    <row r="40" spans="1:23">
      <c r="A40" s="254" t="s">
        <v>93</v>
      </c>
      <c r="B40" s="255">
        <v>34</v>
      </c>
      <c r="C40" s="289">
        <v>0</v>
      </c>
      <c r="D40" s="290">
        <v>0</v>
      </c>
      <c r="E40" s="290">
        <v>0</v>
      </c>
      <c r="F40" s="290">
        <v>0</v>
      </c>
      <c r="G40" s="290">
        <v>0</v>
      </c>
      <c r="H40" s="290">
        <v>4</v>
      </c>
      <c r="I40" s="291">
        <v>0</v>
      </c>
      <c r="J40" s="256">
        <v>2</v>
      </c>
      <c r="K40" s="259">
        <v>1</v>
      </c>
      <c r="L40" s="259">
        <v>2</v>
      </c>
      <c r="M40" s="259"/>
      <c r="N40" s="259"/>
      <c r="O40" s="259"/>
      <c r="P40" s="259"/>
      <c r="Q40" s="259"/>
      <c r="R40" s="259">
        <v>1</v>
      </c>
      <c r="S40" s="259">
        <v>2</v>
      </c>
      <c r="T40" s="259">
        <v>4</v>
      </c>
      <c r="U40" s="256">
        <v>3</v>
      </c>
      <c r="V40" s="291">
        <f t="shared" si="3"/>
        <v>15</v>
      </c>
      <c r="W40" s="292" t="e">
        <f t="shared" si="4"/>
        <v>#DIV/0!</v>
      </c>
    </row>
    <row r="41" spans="1:23">
      <c r="A41" s="254" t="s">
        <v>95</v>
      </c>
      <c r="B41" s="255">
        <v>57</v>
      </c>
      <c r="C41" s="289">
        <v>8283</v>
      </c>
      <c r="D41" s="290">
        <v>15657</v>
      </c>
      <c r="E41" s="290">
        <v>12640</v>
      </c>
      <c r="F41" s="290">
        <v>11973</v>
      </c>
      <c r="G41" s="290">
        <v>13638</v>
      </c>
      <c r="H41" s="290">
        <v>21739</v>
      </c>
      <c r="I41" s="291">
        <v>27143</v>
      </c>
      <c r="J41" s="256">
        <v>3651</v>
      </c>
      <c r="K41" s="259">
        <v>1669</v>
      </c>
      <c r="L41" s="259">
        <v>2274</v>
      </c>
      <c r="M41" s="259">
        <v>2219</v>
      </c>
      <c r="N41" s="259">
        <v>1667</v>
      </c>
      <c r="O41" s="259">
        <v>1818</v>
      </c>
      <c r="P41" s="259">
        <v>2361</v>
      </c>
      <c r="Q41" s="259">
        <v>1792</v>
      </c>
      <c r="R41" s="259">
        <v>1595</v>
      </c>
      <c r="S41" s="259">
        <v>2683</v>
      </c>
      <c r="T41" s="259">
        <v>1557</v>
      </c>
      <c r="U41" s="256">
        <v>2553</v>
      </c>
      <c r="V41" s="291">
        <f t="shared" si="3"/>
        <v>25839</v>
      </c>
      <c r="W41" s="292">
        <f t="shared" si="4"/>
        <v>95.195814758869687</v>
      </c>
    </row>
    <row r="42" spans="1:23" ht="15.75" thickBot="1">
      <c r="A42" s="233" t="s">
        <v>98</v>
      </c>
      <c r="B42" s="234"/>
      <c r="C42" s="318">
        <v>1270</v>
      </c>
      <c r="D42" s="319">
        <v>3</v>
      </c>
      <c r="E42" s="319">
        <v>0</v>
      </c>
      <c r="F42" s="319">
        <v>0</v>
      </c>
      <c r="G42" s="319">
        <v>0</v>
      </c>
      <c r="H42" s="319">
        <v>0</v>
      </c>
      <c r="I42" s="320"/>
      <c r="J42" s="309"/>
      <c r="K42" s="270"/>
      <c r="L42" s="270"/>
      <c r="M42" s="270"/>
      <c r="N42" s="270"/>
      <c r="O42" s="270"/>
      <c r="P42" s="270"/>
      <c r="Q42" s="270">
        <v>5</v>
      </c>
      <c r="R42" s="270">
        <v>123</v>
      </c>
      <c r="S42" s="270">
        <v>3</v>
      </c>
      <c r="T42" s="270"/>
      <c r="U42" s="272">
        <v>-69</v>
      </c>
      <c r="V42" s="291">
        <f t="shared" si="3"/>
        <v>62</v>
      </c>
      <c r="W42" s="292" t="e">
        <f t="shared" si="4"/>
        <v>#DIV/0!</v>
      </c>
    </row>
    <row r="43" spans="1:23" ht="20.25" customHeight="1" thickBot="1">
      <c r="A43" s="311" t="s">
        <v>100</v>
      </c>
      <c r="B43" s="312">
        <v>58</v>
      </c>
      <c r="C43" s="313">
        <v>15922</v>
      </c>
      <c r="D43" s="314">
        <v>22086</v>
      </c>
      <c r="E43" s="314">
        <v>18155</v>
      </c>
      <c r="F43" s="314">
        <v>18562</v>
      </c>
      <c r="G43" s="314">
        <v>21302</v>
      </c>
      <c r="H43" s="314">
        <v>32970</v>
      </c>
      <c r="I43" s="314">
        <f>SUM(I38:I42)</f>
        <v>39002</v>
      </c>
      <c r="J43" s="313">
        <f>SUM(J38:J42)</f>
        <v>5368</v>
      </c>
      <c r="K43" s="315">
        <f>SUM(K38:K42)</f>
        <v>2711</v>
      </c>
      <c r="L43" s="315">
        <f>SUM(L38:L42)</f>
        <v>3384</v>
      </c>
      <c r="M43" s="316">
        <f>SUM(M38:M42)</f>
        <v>3084</v>
      </c>
      <c r="N43" s="315">
        <f t="shared" ref="N43:U43" si="5">SUM(N38:N42)</f>
        <v>1994</v>
      </c>
      <c r="O43" s="315">
        <f t="shared" si="5"/>
        <v>2596</v>
      </c>
      <c r="P43" s="315">
        <f t="shared" si="5"/>
        <v>3747</v>
      </c>
      <c r="Q43" s="315">
        <f t="shared" si="5"/>
        <v>3546</v>
      </c>
      <c r="R43" s="315">
        <f>SUM(R39:R42)</f>
        <v>2515</v>
      </c>
      <c r="S43" s="315">
        <f t="shared" si="5"/>
        <v>3932</v>
      </c>
      <c r="T43" s="315">
        <f t="shared" si="5"/>
        <v>2844</v>
      </c>
      <c r="U43" s="315">
        <f t="shared" si="5"/>
        <v>3182</v>
      </c>
      <c r="V43" s="314">
        <f t="shared" si="3"/>
        <v>38903</v>
      </c>
      <c r="W43" s="317">
        <f t="shared" si="4"/>
        <v>99.746166863237789</v>
      </c>
    </row>
    <row r="44" spans="1:23" ht="6.75" customHeight="1" thickBot="1">
      <c r="A44" s="233"/>
      <c r="B44" s="234"/>
      <c r="C44" s="321"/>
      <c r="D44" s="322"/>
      <c r="E44" s="322"/>
      <c r="F44" s="322"/>
      <c r="G44" s="322"/>
      <c r="H44" s="322"/>
      <c r="I44" s="308"/>
      <c r="J44" s="262"/>
      <c r="K44" s="270"/>
      <c r="L44" s="271"/>
      <c r="M44" s="271"/>
      <c r="N44" s="270"/>
      <c r="O44" s="270"/>
      <c r="P44" s="270"/>
      <c r="Q44" s="270"/>
      <c r="R44" s="270"/>
      <c r="S44" s="270"/>
      <c r="T44" s="270"/>
      <c r="U44" s="323"/>
      <c r="V44" s="308"/>
      <c r="W44" s="310"/>
    </row>
    <row r="45" spans="1:23" ht="17.25" customHeight="1" thickBot="1">
      <c r="A45" s="311" t="s">
        <v>102</v>
      </c>
      <c r="B45" s="312"/>
      <c r="C45" s="313">
        <v>7639</v>
      </c>
      <c r="D45" s="314">
        <v>6429</v>
      </c>
      <c r="E45" s="314">
        <v>5515</v>
      </c>
      <c r="F45" s="314">
        <v>6589</v>
      </c>
      <c r="G45" s="314">
        <v>7664</v>
      </c>
      <c r="H45" s="314">
        <v>11231</v>
      </c>
      <c r="I45" s="314">
        <f>+I43-I41</f>
        <v>11859</v>
      </c>
      <c r="J45" s="313">
        <f t="shared" ref="J45:U45" si="6">+J43-J41</f>
        <v>1717</v>
      </c>
      <c r="K45" s="315">
        <f t="shared" si="6"/>
        <v>1042</v>
      </c>
      <c r="L45" s="315">
        <f t="shared" si="6"/>
        <v>1110</v>
      </c>
      <c r="M45" s="315">
        <f t="shared" si="6"/>
        <v>865</v>
      </c>
      <c r="N45" s="315">
        <f t="shared" si="6"/>
        <v>327</v>
      </c>
      <c r="O45" s="315">
        <f t="shared" si="6"/>
        <v>778</v>
      </c>
      <c r="P45" s="315">
        <f t="shared" si="6"/>
        <v>1386</v>
      </c>
      <c r="Q45" s="315">
        <f t="shared" si="6"/>
        <v>1754</v>
      </c>
      <c r="R45" s="315">
        <f t="shared" si="6"/>
        <v>920</v>
      </c>
      <c r="S45" s="315">
        <f t="shared" si="6"/>
        <v>1249</v>
      </c>
      <c r="T45" s="315">
        <f t="shared" si="6"/>
        <v>1287</v>
      </c>
      <c r="U45" s="324">
        <f t="shared" si="6"/>
        <v>629</v>
      </c>
      <c r="V45" s="314">
        <f>SUM(J45:U45)</f>
        <v>13064</v>
      </c>
      <c r="W45" s="317">
        <f>+V45/I45*100</f>
        <v>110.16105911122354</v>
      </c>
    </row>
    <row r="46" spans="1:23" ht="19.5" customHeight="1" thickBot="1">
      <c r="A46" s="311" t="s">
        <v>103</v>
      </c>
      <c r="B46" s="312">
        <v>59</v>
      </c>
      <c r="C46" s="313">
        <v>-7</v>
      </c>
      <c r="D46" s="314">
        <v>0</v>
      </c>
      <c r="E46" s="314">
        <v>109</v>
      </c>
      <c r="F46" s="314">
        <v>-1202</v>
      </c>
      <c r="G46" s="314">
        <v>209</v>
      </c>
      <c r="H46" s="314">
        <v>212</v>
      </c>
      <c r="I46" s="314">
        <f>+I43-I37</f>
        <v>0</v>
      </c>
      <c r="J46" s="313">
        <f t="shared" ref="J46:U46" si="7">+J43-J37</f>
        <v>1998</v>
      </c>
      <c r="K46" s="315">
        <f t="shared" si="7"/>
        <v>-437</v>
      </c>
      <c r="L46" s="315">
        <f>+L43-L37</f>
        <v>380</v>
      </c>
      <c r="M46" s="315">
        <f>+M43-M37</f>
        <v>637</v>
      </c>
      <c r="N46" s="315">
        <f t="shared" si="7"/>
        <v>-279</v>
      </c>
      <c r="O46" s="315">
        <f t="shared" si="7"/>
        <v>-346</v>
      </c>
      <c r="P46" s="315">
        <f t="shared" si="7"/>
        <v>-68</v>
      </c>
      <c r="Q46" s="315">
        <f t="shared" si="7"/>
        <v>365</v>
      </c>
      <c r="R46" s="315">
        <f t="shared" si="7"/>
        <v>-196</v>
      </c>
      <c r="S46" s="315">
        <f t="shared" si="7"/>
        <v>983</v>
      </c>
      <c r="T46" s="315">
        <f t="shared" si="7"/>
        <v>-540</v>
      </c>
      <c r="U46" s="316">
        <f t="shared" si="7"/>
        <v>-2292</v>
      </c>
      <c r="V46" s="314">
        <f>SUM(V43-V37)</f>
        <v>205</v>
      </c>
      <c r="W46" s="317" t="e">
        <f>+V46/I46*100</f>
        <v>#DIV/0!</v>
      </c>
    </row>
    <row r="47" spans="1:23" ht="19.5" customHeight="1" thickBot="1">
      <c r="A47" s="311" t="s">
        <v>105</v>
      </c>
      <c r="B47" s="325" t="s">
        <v>124</v>
      </c>
      <c r="C47" s="313">
        <v>-8290</v>
      </c>
      <c r="D47" s="314">
        <v>-15657</v>
      </c>
      <c r="E47" s="314">
        <v>-12531</v>
      </c>
      <c r="F47" s="314">
        <v>-13175</v>
      </c>
      <c r="G47" s="314">
        <v>-13429</v>
      </c>
      <c r="H47" s="314">
        <v>-21527</v>
      </c>
      <c r="I47" s="314">
        <f>+I46-I41</f>
        <v>-27143</v>
      </c>
      <c r="J47" s="326">
        <f t="shared" ref="J47:U47" si="8">+J46-J41</f>
        <v>-1653</v>
      </c>
      <c r="K47" s="315">
        <f t="shared" si="8"/>
        <v>-2106</v>
      </c>
      <c r="L47" s="315">
        <f t="shared" si="8"/>
        <v>-1894</v>
      </c>
      <c r="M47" s="315">
        <f t="shared" si="8"/>
        <v>-1582</v>
      </c>
      <c r="N47" s="315">
        <f t="shared" si="8"/>
        <v>-1946</v>
      </c>
      <c r="O47" s="315">
        <f t="shared" si="8"/>
        <v>-2164</v>
      </c>
      <c r="P47" s="315">
        <f t="shared" si="8"/>
        <v>-2429</v>
      </c>
      <c r="Q47" s="315">
        <f t="shared" si="8"/>
        <v>-1427</v>
      </c>
      <c r="R47" s="315">
        <f t="shared" si="8"/>
        <v>-1791</v>
      </c>
      <c r="S47" s="315">
        <f t="shared" si="8"/>
        <v>-1700</v>
      </c>
      <c r="T47" s="315">
        <f t="shared" si="8"/>
        <v>-2097</v>
      </c>
      <c r="U47" s="324">
        <f t="shared" si="8"/>
        <v>-4845</v>
      </c>
      <c r="V47" s="314">
        <f>SUM(J47:U47)</f>
        <v>-25634</v>
      </c>
      <c r="W47" s="317">
        <f>+V47/I47*100</f>
        <v>94.440555576023286</v>
      </c>
    </row>
    <row r="49" spans="2:2">
      <c r="B49" s="32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6"/>
  <sheetViews>
    <sheetView workbookViewId="0">
      <selection activeCell="B18" sqref="B18"/>
    </sheetView>
  </sheetViews>
  <sheetFormatPr defaultRowHeight="15"/>
  <cols>
    <col min="1" max="1" width="32.28515625" customWidth="1"/>
    <col min="2" max="2" width="10.5703125" customWidth="1"/>
    <col min="3" max="3" width="14" customWidth="1"/>
    <col min="4" max="5" width="0" hidden="1" customWidth="1"/>
    <col min="6" max="8" width="9.140625" customWidth="1"/>
    <col min="9" max="9" width="10.28515625" customWidth="1"/>
    <col min="14" max="14" width="9.140625" customWidth="1"/>
    <col min="20" max="20" width="9.85546875" bestFit="1" customWidth="1"/>
    <col min="22" max="23" width="10.28515625" customWidth="1"/>
    <col min="257" max="257" width="32.28515625" customWidth="1"/>
    <col min="258" max="258" width="10.5703125" customWidth="1"/>
    <col min="259" max="259" width="14" customWidth="1"/>
    <col min="260" max="261" width="0" hidden="1" customWidth="1"/>
    <col min="262" max="264" width="9.140625" customWidth="1"/>
    <col min="265" max="265" width="10.28515625" customWidth="1"/>
    <col min="270" max="270" width="9.140625" customWidth="1"/>
    <col min="276" max="276" width="9.85546875" bestFit="1" customWidth="1"/>
    <col min="278" max="279" width="10.28515625" customWidth="1"/>
    <col min="513" max="513" width="32.28515625" customWidth="1"/>
    <col min="514" max="514" width="10.5703125" customWidth="1"/>
    <col min="515" max="515" width="14" customWidth="1"/>
    <col min="516" max="517" width="0" hidden="1" customWidth="1"/>
    <col min="518" max="520" width="9.140625" customWidth="1"/>
    <col min="521" max="521" width="10.28515625" customWidth="1"/>
    <col min="526" max="526" width="9.140625" customWidth="1"/>
    <col min="532" max="532" width="9.85546875" bestFit="1" customWidth="1"/>
    <col min="534" max="535" width="10.28515625" customWidth="1"/>
    <col min="769" max="769" width="32.28515625" customWidth="1"/>
    <col min="770" max="770" width="10.5703125" customWidth="1"/>
    <col min="771" max="771" width="14" customWidth="1"/>
    <col min="772" max="773" width="0" hidden="1" customWidth="1"/>
    <col min="774" max="776" width="9.140625" customWidth="1"/>
    <col min="777" max="777" width="10.28515625" customWidth="1"/>
    <col min="782" max="782" width="9.140625" customWidth="1"/>
    <col min="788" max="788" width="9.85546875" bestFit="1" customWidth="1"/>
    <col min="790" max="791" width="10.28515625" customWidth="1"/>
    <col min="1025" max="1025" width="32.28515625" customWidth="1"/>
    <col min="1026" max="1026" width="10.5703125" customWidth="1"/>
    <col min="1027" max="1027" width="14" customWidth="1"/>
    <col min="1028" max="1029" width="0" hidden="1" customWidth="1"/>
    <col min="1030" max="1032" width="9.140625" customWidth="1"/>
    <col min="1033" max="1033" width="10.28515625" customWidth="1"/>
    <col min="1038" max="1038" width="9.140625" customWidth="1"/>
    <col min="1044" max="1044" width="9.85546875" bestFit="1" customWidth="1"/>
    <col min="1046" max="1047" width="10.28515625" customWidth="1"/>
    <col min="1281" max="1281" width="32.28515625" customWidth="1"/>
    <col min="1282" max="1282" width="10.5703125" customWidth="1"/>
    <col min="1283" max="1283" width="14" customWidth="1"/>
    <col min="1284" max="1285" width="0" hidden="1" customWidth="1"/>
    <col min="1286" max="1288" width="9.140625" customWidth="1"/>
    <col min="1289" max="1289" width="10.28515625" customWidth="1"/>
    <col min="1294" max="1294" width="9.140625" customWidth="1"/>
    <col min="1300" max="1300" width="9.85546875" bestFit="1" customWidth="1"/>
    <col min="1302" max="1303" width="10.28515625" customWidth="1"/>
    <col min="1537" max="1537" width="32.28515625" customWidth="1"/>
    <col min="1538" max="1538" width="10.5703125" customWidth="1"/>
    <col min="1539" max="1539" width="14" customWidth="1"/>
    <col min="1540" max="1541" width="0" hidden="1" customWidth="1"/>
    <col min="1542" max="1544" width="9.140625" customWidth="1"/>
    <col min="1545" max="1545" width="10.28515625" customWidth="1"/>
    <col min="1550" max="1550" width="9.140625" customWidth="1"/>
    <col min="1556" max="1556" width="9.85546875" bestFit="1" customWidth="1"/>
    <col min="1558" max="1559" width="10.28515625" customWidth="1"/>
    <col min="1793" max="1793" width="32.28515625" customWidth="1"/>
    <col min="1794" max="1794" width="10.5703125" customWidth="1"/>
    <col min="1795" max="1795" width="14" customWidth="1"/>
    <col min="1796" max="1797" width="0" hidden="1" customWidth="1"/>
    <col min="1798" max="1800" width="9.140625" customWidth="1"/>
    <col min="1801" max="1801" width="10.28515625" customWidth="1"/>
    <col min="1806" max="1806" width="9.140625" customWidth="1"/>
    <col min="1812" max="1812" width="9.85546875" bestFit="1" customWidth="1"/>
    <col min="1814" max="1815" width="10.28515625" customWidth="1"/>
    <col min="2049" max="2049" width="32.28515625" customWidth="1"/>
    <col min="2050" max="2050" width="10.5703125" customWidth="1"/>
    <col min="2051" max="2051" width="14" customWidth="1"/>
    <col min="2052" max="2053" width="0" hidden="1" customWidth="1"/>
    <col min="2054" max="2056" width="9.140625" customWidth="1"/>
    <col min="2057" max="2057" width="10.28515625" customWidth="1"/>
    <col min="2062" max="2062" width="9.140625" customWidth="1"/>
    <col min="2068" max="2068" width="9.85546875" bestFit="1" customWidth="1"/>
    <col min="2070" max="2071" width="10.28515625" customWidth="1"/>
    <col min="2305" max="2305" width="32.28515625" customWidth="1"/>
    <col min="2306" max="2306" width="10.5703125" customWidth="1"/>
    <col min="2307" max="2307" width="14" customWidth="1"/>
    <col min="2308" max="2309" width="0" hidden="1" customWidth="1"/>
    <col min="2310" max="2312" width="9.140625" customWidth="1"/>
    <col min="2313" max="2313" width="10.28515625" customWidth="1"/>
    <col min="2318" max="2318" width="9.140625" customWidth="1"/>
    <col min="2324" max="2324" width="9.85546875" bestFit="1" customWidth="1"/>
    <col min="2326" max="2327" width="10.28515625" customWidth="1"/>
    <col min="2561" max="2561" width="32.28515625" customWidth="1"/>
    <col min="2562" max="2562" width="10.5703125" customWidth="1"/>
    <col min="2563" max="2563" width="14" customWidth="1"/>
    <col min="2564" max="2565" width="0" hidden="1" customWidth="1"/>
    <col min="2566" max="2568" width="9.140625" customWidth="1"/>
    <col min="2569" max="2569" width="10.28515625" customWidth="1"/>
    <col min="2574" max="2574" width="9.140625" customWidth="1"/>
    <col min="2580" max="2580" width="9.85546875" bestFit="1" customWidth="1"/>
    <col min="2582" max="2583" width="10.28515625" customWidth="1"/>
    <col min="2817" max="2817" width="32.28515625" customWidth="1"/>
    <col min="2818" max="2818" width="10.5703125" customWidth="1"/>
    <col min="2819" max="2819" width="14" customWidth="1"/>
    <col min="2820" max="2821" width="0" hidden="1" customWidth="1"/>
    <col min="2822" max="2824" width="9.140625" customWidth="1"/>
    <col min="2825" max="2825" width="10.28515625" customWidth="1"/>
    <col min="2830" max="2830" width="9.140625" customWidth="1"/>
    <col min="2836" max="2836" width="9.85546875" bestFit="1" customWidth="1"/>
    <col min="2838" max="2839" width="10.28515625" customWidth="1"/>
    <col min="3073" max="3073" width="32.28515625" customWidth="1"/>
    <col min="3074" max="3074" width="10.5703125" customWidth="1"/>
    <col min="3075" max="3075" width="14" customWidth="1"/>
    <col min="3076" max="3077" width="0" hidden="1" customWidth="1"/>
    <col min="3078" max="3080" width="9.140625" customWidth="1"/>
    <col min="3081" max="3081" width="10.28515625" customWidth="1"/>
    <col min="3086" max="3086" width="9.140625" customWidth="1"/>
    <col min="3092" max="3092" width="9.85546875" bestFit="1" customWidth="1"/>
    <col min="3094" max="3095" width="10.28515625" customWidth="1"/>
    <col min="3329" max="3329" width="32.28515625" customWidth="1"/>
    <col min="3330" max="3330" width="10.5703125" customWidth="1"/>
    <col min="3331" max="3331" width="14" customWidth="1"/>
    <col min="3332" max="3333" width="0" hidden="1" customWidth="1"/>
    <col min="3334" max="3336" width="9.140625" customWidth="1"/>
    <col min="3337" max="3337" width="10.28515625" customWidth="1"/>
    <col min="3342" max="3342" width="9.140625" customWidth="1"/>
    <col min="3348" max="3348" width="9.85546875" bestFit="1" customWidth="1"/>
    <col min="3350" max="3351" width="10.28515625" customWidth="1"/>
    <col min="3585" max="3585" width="32.28515625" customWidth="1"/>
    <col min="3586" max="3586" width="10.5703125" customWidth="1"/>
    <col min="3587" max="3587" width="14" customWidth="1"/>
    <col min="3588" max="3589" width="0" hidden="1" customWidth="1"/>
    <col min="3590" max="3592" width="9.140625" customWidth="1"/>
    <col min="3593" max="3593" width="10.28515625" customWidth="1"/>
    <col min="3598" max="3598" width="9.140625" customWidth="1"/>
    <col min="3604" max="3604" width="9.85546875" bestFit="1" customWidth="1"/>
    <col min="3606" max="3607" width="10.28515625" customWidth="1"/>
    <col min="3841" max="3841" width="32.28515625" customWidth="1"/>
    <col min="3842" max="3842" width="10.5703125" customWidth="1"/>
    <col min="3843" max="3843" width="14" customWidth="1"/>
    <col min="3844" max="3845" width="0" hidden="1" customWidth="1"/>
    <col min="3846" max="3848" width="9.140625" customWidth="1"/>
    <col min="3849" max="3849" width="10.28515625" customWidth="1"/>
    <col min="3854" max="3854" width="9.140625" customWidth="1"/>
    <col min="3860" max="3860" width="9.85546875" bestFit="1" customWidth="1"/>
    <col min="3862" max="3863" width="10.28515625" customWidth="1"/>
    <col min="4097" max="4097" width="32.28515625" customWidth="1"/>
    <col min="4098" max="4098" width="10.5703125" customWidth="1"/>
    <col min="4099" max="4099" width="14" customWidth="1"/>
    <col min="4100" max="4101" width="0" hidden="1" customWidth="1"/>
    <col min="4102" max="4104" width="9.140625" customWidth="1"/>
    <col min="4105" max="4105" width="10.28515625" customWidth="1"/>
    <col min="4110" max="4110" width="9.140625" customWidth="1"/>
    <col min="4116" max="4116" width="9.85546875" bestFit="1" customWidth="1"/>
    <col min="4118" max="4119" width="10.28515625" customWidth="1"/>
    <col min="4353" max="4353" width="32.28515625" customWidth="1"/>
    <col min="4354" max="4354" width="10.5703125" customWidth="1"/>
    <col min="4355" max="4355" width="14" customWidth="1"/>
    <col min="4356" max="4357" width="0" hidden="1" customWidth="1"/>
    <col min="4358" max="4360" width="9.140625" customWidth="1"/>
    <col min="4361" max="4361" width="10.28515625" customWidth="1"/>
    <col min="4366" max="4366" width="9.140625" customWidth="1"/>
    <col min="4372" max="4372" width="9.85546875" bestFit="1" customWidth="1"/>
    <col min="4374" max="4375" width="10.28515625" customWidth="1"/>
    <col min="4609" max="4609" width="32.28515625" customWidth="1"/>
    <col min="4610" max="4610" width="10.5703125" customWidth="1"/>
    <col min="4611" max="4611" width="14" customWidth="1"/>
    <col min="4612" max="4613" width="0" hidden="1" customWidth="1"/>
    <col min="4614" max="4616" width="9.140625" customWidth="1"/>
    <col min="4617" max="4617" width="10.28515625" customWidth="1"/>
    <col min="4622" max="4622" width="9.140625" customWidth="1"/>
    <col min="4628" max="4628" width="9.85546875" bestFit="1" customWidth="1"/>
    <col min="4630" max="4631" width="10.28515625" customWidth="1"/>
    <col min="4865" max="4865" width="32.28515625" customWidth="1"/>
    <col min="4866" max="4866" width="10.5703125" customWidth="1"/>
    <col min="4867" max="4867" width="14" customWidth="1"/>
    <col min="4868" max="4869" width="0" hidden="1" customWidth="1"/>
    <col min="4870" max="4872" width="9.140625" customWidth="1"/>
    <col min="4873" max="4873" width="10.28515625" customWidth="1"/>
    <col min="4878" max="4878" width="9.140625" customWidth="1"/>
    <col min="4884" max="4884" width="9.85546875" bestFit="1" customWidth="1"/>
    <col min="4886" max="4887" width="10.28515625" customWidth="1"/>
    <col min="5121" max="5121" width="32.28515625" customWidth="1"/>
    <col min="5122" max="5122" width="10.5703125" customWidth="1"/>
    <col min="5123" max="5123" width="14" customWidth="1"/>
    <col min="5124" max="5125" width="0" hidden="1" customWidth="1"/>
    <col min="5126" max="5128" width="9.140625" customWidth="1"/>
    <col min="5129" max="5129" width="10.28515625" customWidth="1"/>
    <col min="5134" max="5134" width="9.140625" customWidth="1"/>
    <col min="5140" max="5140" width="9.85546875" bestFit="1" customWidth="1"/>
    <col min="5142" max="5143" width="10.28515625" customWidth="1"/>
    <col min="5377" max="5377" width="32.28515625" customWidth="1"/>
    <col min="5378" max="5378" width="10.5703125" customWidth="1"/>
    <col min="5379" max="5379" width="14" customWidth="1"/>
    <col min="5380" max="5381" width="0" hidden="1" customWidth="1"/>
    <col min="5382" max="5384" width="9.140625" customWidth="1"/>
    <col min="5385" max="5385" width="10.28515625" customWidth="1"/>
    <col min="5390" max="5390" width="9.140625" customWidth="1"/>
    <col min="5396" max="5396" width="9.85546875" bestFit="1" customWidth="1"/>
    <col min="5398" max="5399" width="10.28515625" customWidth="1"/>
    <col min="5633" max="5633" width="32.28515625" customWidth="1"/>
    <col min="5634" max="5634" width="10.5703125" customWidth="1"/>
    <col min="5635" max="5635" width="14" customWidth="1"/>
    <col min="5636" max="5637" width="0" hidden="1" customWidth="1"/>
    <col min="5638" max="5640" width="9.140625" customWidth="1"/>
    <col min="5641" max="5641" width="10.28515625" customWidth="1"/>
    <col min="5646" max="5646" width="9.140625" customWidth="1"/>
    <col min="5652" max="5652" width="9.85546875" bestFit="1" customWidth="1"/>
    <col min="5654" max="5655" width="10.28515625" customWidth="1"/>
    <col min="5889" max="5889" width="32.28515625" customWidth="1"/>
    <col min="5890" max="5890" width="10.5703125" customWidth="1"/>
    <col min="5891" max="5891" width="14" customWidth="1"/>
    <col min="5892" max="5893" width="0" hidden="1" customWidth="1"/>
    <col min="5894" max="5896" width="9.140625" customWidth="1"/>
    <col min="5897" max="5897" width="10.28515625" customWidth="1"/>
    <col min="5902" max="5902" width="9.140625" customWidth="1"/>
    <col min="5908" max="5908" width="9.85546875" bestFit="1" customWidth="1"/>
    <col min="5910" max="5911" width="10.28515625" customWidth="1"/>
    <col min="6145" max="6145" width="32.28515625" customWidth="1"/>
    <col min="6146" max="6146" width="10.5703125" customWidth="1"/>
    <col min="6147" max="6147" width="14" customWidth="1"/>
    <col min="6148" max="6149" width="0" hidden="1" customWidth="1"/>
    <col min="6150" max="6152" width="9.140625" customWidth="1"/>
    <col min="6153" max="6153" width="10.28515625" customWidth="1"/>
    <col min="6158" max="6158" width="9.140625" customWidth="1"/>
    <col min="6164" max="6164" width="9.85546875" bestFit="1" customWidth="1"/>
    <col min="6166" max="6167" width="10.28515625" customWidth="1"/>
    <col min="6401" max="6401" width="32.28515625" customWidth="1"/>
    <col min="6402" max="6402" width="10.5703125" customWidth="1"/>
    <col min="6403" max="6403" width="14" customWidth="1"/>
    <col min="6404" max="6405" width="0" hidden="1" customWidth="1"/>
    <col min="6406" max="6408" width="9.140625" customWidth="1"/>
    <col min="6409" max="6409" width="10.28515625" customWidth="1"/>
    <col min="6414" max="6414" width="9.140625" customWidth="1"/>
    <col min="6420" max="6420" width="9.85546875" bestFit="1" customWidth="1"/>
    <col min="6422" max="6423" width="10.28515625" customWidth="1"/>
    <col min="6657" max="6657" width="32.28515625" customWidth="1"/>
    <col min="6658" max="6658" width="10.5703125" customWidth="1"/>
    <col min="6659" max="6659" width="14" customWidth="1"/>
    <col min="6660" max="6661" width="0" hidden="1" customWidth="1"/>
    <col min="6662" max="6664" width="9.140625" customWidth="1"/>
    <col min="6665" max="6665" width="10.28515625" customWidth="1"/>
    <col min="6670" max="6670" width="9.140625" customWidth="1"/>
    <col min="6676" max="6676" width="9.85546875" bestFit="1" customWidth="1"/>
    <col min="6678" max="6679" width="10.28515625" customWidth="1"/>
    <col min="6913" max="6913" width="32.28515625" customWidth="1"/>
    <col min="6914" max="6914" width="10.5703125" customWidth="1"/>
    <col min="6915" max="6915" width="14" customWidth="1"/>
    <col min="6916" max="6917" width="0" hidden="1" customWidth="1"/>
    <col min="6918" max="6920" width="9.140625" customWidth="1"/>
    <col min="6921" max="6921" width="10.28515625" customWidth="1"/>
    <col min="6926" max="6926" width="9.140625" customWidth="1"/>
    <col min="6932" max="6932" width="9.85546875" bestFit="1" customWidth="1"/>
    <col min="6934" max="6935" width="10.28515625" customWidth="1"/>
    <col min="7169" max="7169" width="32.28515625" customWidth="1"/>
    <col min="7170" max="7170" width="10.5703125" customWidth="1"/>
    <col min="7171" max="7171" width="14" customWidth="1"/>
    <col min="7172" max="7173" width="0" hidden="1" customWidth="1"/>
    <col min="7174" max="7176" width="9.140625" customWidth="1"/>
    <col min="7177" max="7177" width="10.28515625" customWidth="1"/>
    <col min="7182" max="7182" width="9.140625" customWidth="1"/>
    <col min="7188" max="7188" width="9.85546875" bestFit="1" customWidth="1"/>
    <col min="7190" max="7191" width="10.28515625" customWidth="1"/>
    <col min="7425" max="7425" width="32.28515625" customWidth="1"/>
    <col min="7426" max="7426" width="10.5703125" customWidth="1"/>
    <col min="7427" max="7427" width="14" customWidth="1"/>
    <col min="7428" max="7429" width="0" hidden="1" customWidth="1"/>
    <col min="7430" max="7432" width="9.140625" customWidth="1"/>
    <col min="7433" max="7433" width="10.28515625" customWidth="1"/>
    <col min="7438" max="7438" width="9.140625" customWidth="1"/>
    <col min="7444" max="7444" width="9.85546875" bestFit="1" customWidth="1"/>
    <col min="7446" max="7447" width="10.28515625" customWidth="1"/>
    <col min="7681" max="7681" width="32.28515625" customWidth="1"/>
    <col min="7682" max="7682" width="10.5703125" customWidth="1"/>
    <col min="7683" max="7683" width="14" customWidth="1"/>
    <col min="7684" max="7685" width="0" hidden="1" customWidth="1"/>
    <col min="7686" max="7688" width="9.140625" customWidth="1"/>
    <col min="7689" max="7689" width="10.28515625" customWidth="1"/>
    <col min="7694" max="7694" width="9.140625" customWidth="1"/>
    <col min="7700" max="7700" width="9.85546875" bestFit="1" customWidth="1"/>
    <col min="7702" max="7703" width="10.28515625" customWidth="1"/>
    <col min="7937" max="7937" width="32.28515625" customWidth="1"/>
    <col min="7938" max="7938" width="10.5703125" customWidth="1"/>
    <col min="7939" max="7939" width="14" customWidth="1"/>
    <col min="7940" max="7941" width="0" hidden="1" customWidth="1"/>
    <col min="7942" max="7944" width="9.140625" customWidth="1"/>
    <col min="7945" max="7945" width="10.28515625" customWidth="1"/>
    <col min="7950" max="7950" width="9.140625" customWidth="1"/>
    <col min="7956" max="7956" width="9.85546875" bestFit="1" customWidth="1"/>
    <col min="7958" max="7959" width="10.28515625" customWidth="1"/>
    <col min="8193" max="8193" width="32.28515625" customWidth="1"/>
    <col min="8194" max="8194" width="10.5703125" customWidth="1"/>
    <col min="8195" max="8195" width="14" customWidth="1"/>
    <col min="8196" max="8197" width="0" hidden="1" customWidth="1"/>
    <col min="8198" max="8200" width="9.140625" customWidth="1"/>
    <col min="8201" max="8201" width="10.28515625" customWidth="1"/>
    <col min="8206" max="8206" width="9.140625" customWidth="1"/>
    <col min="8212" max="8212" width="9.85546875" bestFit="1" customWidth="1"/>
    <col min="8214" max="8215" width="10.28515625" customWidth="1"/>
    <col min="8449" max="8449" width="32.28515625" customWidth="1"/>
    <col min="8450" max="8450" width="10.5703125" customWidth="1"/>
    <col min="8451" max="8451" width="14" customWidth="1"/>
    <col min="8452" max="8453" width="0" hidden="1" customWidth="1"/>
    <col min="8454" max="8456" width="9.140625" customWidth="1"/>
    <col min="8457" max="8457" width="10.28515625" customWidth="1"/>
    <col min="8462" max="8462" width="9.140625" customWidth="1"/>
    <col min="8468" max="8468" width="9.85546875" bestFit="1" customWidth="1"/>
    <col min="8470" max="8471" width="10.28515625" customWidth="1"/>
    <col min="8705" max="8705" width="32.28515625" customWidth="1"/>
    <col min="8706" max="8706" width="10.5703125" customWidth="1"/>
    <col min="8707" max="8707" width="14" customWidth="1"/>
    <col min="8708" max="8709" width="0" hidden="1" customWidth="1"/>
    <col min="8710" max="8712" width="9.140625" customWidth="1"/>
    <col min="8713" max="8713" width="10.28515625" customWidth="1"/>
    <col min="8718" max="8718" width="9.140625" customWidth="1"/>
    <col min="8724" max="8724" width="9.85546875" bestFit="1" customWidth="1"/>
    <col min="8726" max="8727" width="10.28515625" customWidth="1"/>
    <col min="8961" max="8961" width="32.28515625" customWidth="1"/>
    <col min="8962" max="8962" width="10.5703125" customWidth="1"/>
    <col min="8963" max="8963" width="14" customWidth="1"/>
    <col min="8964" max="8965" width="0" hidden="1" customWidth="1"/>
    <col min="8966" max="8968" width="9.140625" customWidth="1"/>
    <col min="8969" max="8969" width="10.28515625" customWidth="1"/>
    <col min="8974" max="8974" width="9.140625" customWidth="1"/>
    <col min="8980" max="8980" width="9.85546875" bestFit="1" customWidth="1"/>
    <col min="8982" max="8983" width="10.28515625" customWidth="1"/>
    <col min="9217" max="9217" width="32.28515625" customWidth="1"/>
    <col min="9218" max="9218" width="10.5703125" customWidth="1"/>
    <col min="9219" max="9219" width="14" customWidth="1"/>
    <col min="9220" max="9221" width="0" hidden="1" customWidth="1"/>
    <col min="9222" max="9224" width="9.140625" customWidth="1"/>
    <col min="9225" max="9225" width="10.28515625" customWidth="1"/>
    <col min="9230" max="9230" width="9.140625" customWidth="1"/>
    <col min="9236" max="9236" width="9.85546875" bestFit="1" customWidth="1"/>
    <col min="9238" max="9239" width="10.28515625" customWidth="1"/>
    <col min="9473" max="9473" width="32.28515625" customWidth="1"/>
    <col min="9474" max="9474" width="10.5703125" customWidth="1"/>
    <col min="9475" max="9475" width="14" customWidth="1"/>
    <col min="9476" max="9477" width="0" hidden="1" customWidth="1"/>
    <col min="9478" max="9480" width="9.140625" customWidth="1"/>
    <col min="9481" max="9481" width="10.28515625" customWidth="1"/>
    <col min="9486" max="9486" width="9.140625" customWidth="1"/>
    <col min="9492" max="9492" width="9.85546875" bestFit="1" customWidth="1"/>
    <col min="9494" max="9495" width="10.28515625" customWidth="1"/>
    <col min="9729" max="9729" width="32.28515625" customWidth="1"/>
    <col min="9730" max="9730" width="10.5703125" customWidth="1"/>
    <col min="9731" max="9731" width="14" customWidth="1"/>
    <col min="9732" max="9733" width="0" hidden="1" customWidth="1"/>
    <col min="9734" max="9736" width="9.140625" customWidth="1"/>
    <col min="9737" max="9737" width="10.28515625" customWidth="1"/>
    <col min="9742" max="9742" width="9.140625" customWidth="1"/>
    <col min="9748" max="9748" width="9.85546875" bestFit="1" customWidth="1"/>
    <col min="9750" max="9751" width="10.28515625" customWidth="1"/>
    <col min="9985" max="9985" width="32.28515625" customWidth="1"/>
    <col min="9986" max="9986" width="10.5703125" customWidth="1"/>
    <col min="9987" max="9987" width="14" customWidth="1"/>
    <col min="9988" max="9989" width="0" hidden="1" customWidth="1"/>
    <col min="9990" max="9992" width="9.140625" customWidth="1"/>
    <col min="9993" max="9993" width="10.28515625" customWidth="1"/>
    <col min="9998" max="9998" width="9.140625" customWidth="1"/>
    <col min="10004" max="10004" width="9.85546875" bestFit="1" customWidth="1"/>
    <col min="10006" max="10007" width="10.28515625" customWidth="1"/>
    <col min="10241" max="10241" width="32.28515625" customWidth="1"/>
    <col min="10242" max="10242" width="10.5703125" customWidth="1"/>
    <col min="10243" max="10243" width="14" customWidth="1"/>
    <col min="10244" max="10245" width="0" hidden="1" customWidth="1"/>
    <col min="10246" max="10248" width="9.140625" customWidth="1"/>
    <col min="10249" max="10249" width="10.28515625" customWidth="1"/>
    <col min="10254" max="10254" width="9.140625" customWidth="1"/>
    <col min="10260" max="10260" width="9.85546875" bestFit="1" customWidth="1"/>
    <col min="10262" max="10263" width="10.28515625" customWidth="1"/>
    <col min="10497" max="10497" width="32.28515625" customWidth="1"/>
    <col min="10498" max="10498" width="10.5703125" customWidth="1"/>
    <col min="10499" max="10499" width="14" customWidth="1"/>
    <col min="10500" max="10501" width="0" hidden="1" customWidth="1"/>
    <col min="10502" max="10504" width="9.140625" customWidth="1"/>
    <col min="10505" max="10505" width="10.28515625" customWidth="1"/>
    <col min="10510" max="10510" width="9.140625" customWidth="1"/>
    <col min="10516" max="10516" width="9.85546875" bestFit="1" customWidth="1"/>
    <col min="10518" max="10519" width="10.28515625" customWidth="1"/>
    <col min="10753" max="10753" width="32.28515625" customWidth="1"/>
    <col min="10754" max="10754" width="10.5703125" customWidth="1"/>
    <col min="10755" max="10755" width="14" customWidth="1"/>
    <col min="10756" max="10757" width="0" hidden="1" customWidth="1"/>
    <col min="10758" max="10760" width="9.140625" customWidth="1"/>
    <col min="10761" max="10761" width="10.28515625" customWidth="1"/>
    <col min="10766" max="10766" width="9.140625" customWidth="1"/>
    <col min="10772" max="10772" width="9.85546875" bestFit="1" customWidth="1"/>
    <col min="10774" max="10775" width="10.28515625" customWidth="1"/>
    <col min="11009" max="11009" width="32.28515625" customWidth="1"/>
    <col min="11010" max="11010" width="10.5703125" customWidth="1"/>
    <col min="11011" max="11011" width="14" customWidth="1"/>
    <col min="11012" max="11013" width="0" hidden="1" customWidth="1"/>
    <col min="11014" max="11016" width="9.140625" customWidth="1"/>
    <col min="11017" max="11017" width="10.28515625" customWidth="1"/>
    <col min="11022" max="11022" width="9.140625" customWidth="1"/>
    <col min="11028" max="11028" width="9.85546875" bestFit="1" customWidth="1"/>
    <col min="11030" max="11031" width="10.28515625" customWidth="1"/>
    <col min="11265" max="11265" width="32.28515625" customWidth="1"/>
    <col min="11266" max="11266" width="10.5703125" customWidth="1"/>
    <col min="11267" max="11267" width="14" customWidth="1"/>
    <col min="11268" max="11269" width="0" hidden="1" customWidth="1"/>
    <col min="11270" max="11272" width="9.140625" customWidth="1"/>
    <col min="11273" max="11273" width="10.28515625" customWidth="1"/>
    <col min="11278" max="11278" width="9.140625" customWidth="1"/>
    <col min="11284" max="11284" width="9.85546875" bestFit="1" customWidth="1"/>
    <col min="11286" max="11287" width="10.28515625" customWidth="1"/>
    <col min="11521" max="11521" width="32.28515625" customWidth="1"/>
    <col min="11522" max="11522" width="10.5703125" customWidth="1"/>
    <col min="11523" max="11523" width="14" customWidth="1"/>
    <col min="11524" max="11525" width="0" hidden="1" customWidth="1"/>
    <col min="11526" max="11528" width="9.140625" customWidth="1"/>
    <col min="11529" max="11529" width="10.28515625" customWidth="1"/>
    <col min="11534" max="11534" width="9.140625" customWidth="1"/>
    <col min="11540" max="11540" width="9.85546875" bestFit="1" customWidth="1"/>
    <col min="11542" max="11543" width="10.28515625" customWidth="1"/>
    <col min="11777" max="11777" width="32.28515625" customWidth="1"/>
    <col min="11778" max="11778" width="10.5703125" customWidth="1"/>
    <col min="11779" max="11779" width="14" customWidth="1"/>
    <col min="11780" max="11781" width="0" hidden="1" customWidth="1"/>
    <col min="11782" max="11784" width="9.140625" customWidth="1"/>
    <col min="11785" max="11785" width="10.28515625" customWidth="1"/>
    <col min="11790" max="11790" width="9.140625" customWidth="1"/>
    <col min="11796" max="11796" width="9.85546875" bestFit="1" customWidth="1"/>
    <col min="11798" max="11799" width="10.28515625" customWidth="1"/>
    <col min="12033" max="12033" width="32.28515625" customWidth="1"/>
    <col min="12034" max="12034" width="10.5703125" customWidth="1"/>
    <col min="12035" max="12035" width="14" customWidth="1"/>
    <col min="12036" max="12037" width="0" hidden="1" customWidth="1"/>
    <col min="12038" max="12040" width="9.140625" customWidth="1"/>
    <col min="12041" max="12041" width="10.28515625" customWidth="1"/>
    <col min="12046" max="12046" width="9.140625" customWidth="1"/>
    <col min="12052" max="12052" width="9.85546875" bestFit="1" customWidth="1"/>
    <col min="12054" max="12055" width="10.28515625" customWidth="1"/>
    <col min="12289" max="12289" width="32.28515625" customWidth="1"/>
    <col min="12290" max="12290" width="10.5703125" customWidth="1"/>
    <col min="12291" max="12291" width="14" customWidth="1"/>
    <col min="12292" max="12293" width="0" hidden="1" customWidth="1"/>
    <col min="12294" max="12296" width="9.140625" customWidth="1"/>
    <col min="12297" max="12297" width="10.28515625" customWidth="1"/>
    <col min="12302" max="12302" width="9.140625" customWidth="1"/>
    <col min="12308" max="12308" width="9.85546875" bestFit="1" customWidth="1"/>
    <col min="12310" max="12311" width="10.28515625" customWidth="1"/>
    <col min="12545" max="12545" width="32.28515625" customWidth="1"/>
    <col min="12546" max="12546" width="10.5703125" customWidth="1"/>
    <col min="12547" max="12547" width="14" customWidth="1"/>
    <col min="12548" max="12549" width="0" hidden="1" customWidth="1"/>
    <col min="12550" max="12552" width="9.140625" customWidth="1"/>
    <col min="12553" max="12553" width="10.28515625" customWidth="1"/>
    <col min="12558" max="12558" width="9.140625" customWidth="1"/>
    <col min="12564" max="12564" width="9.85546875" bestFit="1" customWidth="1"/>
    <col min="12566" max="12567" width="10.28515625" customWidth="1"/>
    <col min="12801" max="12801" width="32.28515625" customWidth="1"/>
    <col min="12802" max="12802" width="10.5703125" customWidth="1"/>
    <col min="12803" max="12803" width="14" customWidth="1"/>
    <col min="12804" max="12805" width="0" hidden="1" customWidth="1"/>
    <col min="12806" max="12808" width="9.140625" customWidth="1"/>
    <col min="12809" max="12809" width="10.28515625" customWidth="1"/>
    <col min="12814" max="12814" width="9.140625" customWidth="1"/>
    <col min="12820" max="12820" width="9.85546875" bestFit="1" customWidth="1"/>
    <col min="12822" max="12823" width="10.28515625" customWidth="1"/>
    <col min="13057" max="13057" width="32.28515625" customWidth="1"/>
    <col min="13058" max="13058" width="10.5703125" customWidth="1"/>
    <col min="13059" max="13059" width="14" customWidth="1"/>
    <col min="13060" max="13061" width="0" hidden="1" customWidth="1"/>
    <col min="13062" max="13064" width="9.140625" customWidth="1"/>
    <col min="13065" max="13065" width="10.28515625" customWidth="1"/>
    <col min="13070" max="13070" width="9.140625" customWidth="1"/>
    <col min="13076" max="13076" width="9.85546875" bestFit="1" customWidth="1"/>
    <col min="13078" max="13079" width="10.28515625" customWidth="1"/>
    <col min="13313" max="13313" width="32.28515625" customWidth="1"/>
    <col min="13314" max="13314" width="10.5703125" customWidth="1"/>
    <col min="13315" max="13315" width="14" customWidth="1"/>
    <col min="13316" max="13317" width="0" hidden="1" customWidth="1"/>
    <col min="13318" max="13320" width="9.140625" customWidth="1"/>
    <col min="13321" max="13321" width="10.28515625" customWidth="1"/>
    <col min="13326" max="13326" width="9.140625" customWidth="1"/>
    <col min="13332" max="13332" width="9.85546875" bestFit="1" customWidth="1"/>
    <col min="13334" max="13335" width="10.28515625" customWidth="1"/>
    <col min="13569" max="13569" width="32.28515625" customWidth="1"/>
    <col min="13570" max="13570" width="10.5703125" customWidth="1"/>
    <col min="13571" max="13571" width="14" customWidth="1"/>
    <col min="13572" max="13573" width="0" hidden="1" customWidth="1"/>
    <col min="13574" max="13576" width="9.140625" customWidth="1"/>
    <col min="13577" max="13577" width="10.28515625" customWidth="1"/>
    <col min="13582" max="13582" width="9.140625" customWidth="1"/>
    <col min="13588" max="13588" width="9.85546875" bestFit="1" customWidth="1"/>
    <col min="13590" max="13591" width="10.28515625" customWidth="1"/>
    <col min="13825" max="13825" width="32.28515625" customWidth="1"/>
    <col min="13826" max="13826" width="10.5703125" customWidth="1"/>
    <col min="13827" max="13827" width="14" customWidth="1"/>
    <col min="13828" max="13829" width="0" hidden="1" customWidth="1"/>
    <col min="13830" max="13832" width="9.140625" customWidth="1"/>
    <col min="13833" max="13833" width="10.28515625" customWidth="1"/>
    <col min="13838" max="13838" width="9.140625" customWidth="1"/>
    <col min="13844" max="13844" width="9.85546875" bestFit="1" customWidth="1"/>
    <col min="13846" max="13847" width="10.28515625" customWidth="1"/>
    <col min="14081" max="14081" width="32.28515625" customWidth="1"/>
    <col min="14082" max="14082" width="10.5703125" customWidth="1"/>
    <col min="14083" max="14083" width="14" customWidth="1"/>
    <col min="14084" max="14085" width="0" hidden="1" customWidth="1"/>
    <col min="14086" max="14088" width="9.140625" customWidth="1"/>
    <col min="14089" max="14089" width="10.28515625" customWidth="1"/>
    <col min="14094" max="14094" width="9.140625" customWidth="1"/>
    <col min="14100" max="14100" width="9.85546875" bestFit="1" customWidth="1"/>
    <col min="14102" max="14103" width="10.28515625" customWidth="1"/>
    <col min="14337" max="14337" width="32.28515625" customWidth="1"/>
    <col min="14338" max="14338" width="10.5703125" customWidth="1"/>
    <col min="14339" max="14339" width="14" customWidth="1"/>
    <col min="14340" max="14341" width="0" hidden="1" customWidth="1"/>
    <col min="14342" max="14344" width="9.140625" customWidth="1"/>
    <col min="14345" max="14345" width="10.28515625" customWidth="1"/>
    <col min="14350" max="14350" width="9.140625" customWidth="1"/>
    <col min="14356" max="14356" width="9.85546875" bestFit="1" customWidth="1"/>
    <col min="14358" max="14359" width="10.28515625" customWidth="1"/>
    <col min="14593" max="14593" width="32.28515625" customWidth="1"/>
    <col min="14594" max="14594" width="10.5703125" customWidth="1"/>
    <col min="14595" max="14595" width="14" customWidth="1"/>
    <col min="14596" max="14597" width="0" hidden="1" customWidth="1"/>
    <col min="14598" max="14600" width="9.140625" customWidth="1"/>
    <col min="14601" max="14601" width="10.28515625" customWidth="1"/>
    <col min="14606" max="14606" width="9.140625" customWidth="1"/>
    <col min="14612" max="14612" width="9.85546875" bestFit="1" customWidth="1"/>
    <col min="14614" max="14615" width="10.28515625" customWidth="1"/>
    <col min="14849" max="14849" width="32.28515625" customWidth="1"/>
    <col min="14850" max="14850" width="10.5703125" customWidth="1"/>
    <col min="14851" max="14851" width="14" customWidth="1"/>
    <col min="14852" max="14853" width="0" hidden="1" customWidth="1"/>
    <col min="14854" max="14856" width="9.140625" customWidth="1"/>
    <col min="14857" max="14857" width="10.28515625" customWidth="1"/>
    <col min="14862" max="14862" width="9.140625" customWidth="1"/>
    <col min="14868" max="14868" width="9.85546875" bestFit="1" customWidth="1"/>
    <col min="14870" max="14871" width="10.28515625" customWidth="1"/>
    <col min="15105" max="15105" width="32.28515625" customWidth="1"/>
    <col min="15106" max="15106" width="10.5703125" customWidth="1"/>
    <col min="15107" max="15107" width="14" customWidth="1"/>
    <col min="15108" max="15109" width="0" hidden="1" customWidth="1"/>
    <col min="15110" max="15112" width="9.140625" customWidth="1"/>
    <col min="15113" max="15113" width="10.28515625" customWidth="1"/>
    <col min="15118" max="15118" width="9.140625" customWidth="1"/>
    <col min="15124" max="15124" width="9.85546875" bestFit="1" customWidth="1"/>
    <col min="15126" max="15127" width="10.28515625" customWidth="1"/>
    <col min="15361" max="15361" width="32.28515625" customWidth="1"/>
    <col min="15362" max="15362" width="10.5703125" customWidth="1"/>
    <col min="15363" max="15363" width="14" customWidth="1"/>
    <col min="15364" max="15365" width="0" hidden="1" customWidth="1"/>
    <col min="15366" max="15368" width="9.140625" customWidth="1"/>
    <col min="15369" max="15369" width="10.28515625" customWidth="1"/>
    <col min="15374" max="15374" width="9.140625" customWidth="1"/>
    <col min="15380" max="15380" width="9.85546875" bestFit="1" customWidth="1"/>
    <col min="15382" max="15383" width="10.28515625" customWidth="1"/>
    <col min="15617" max="15617" width="32.28515625" customWidth="1"/>
    <col min="15618" max="15618" width="10.5703125" customWidth="1"/>
    <col min="15619" max="15619" width="14" customWidth="1"/>
    <col min="15620" max="15621" width="0" hidden="1" customWidth="1"/>
    <col min="15622" max="15624" width="9.140625" customWidth="1"/>
    <col min="15625" max="15625" width="10.28515625" customWidth="1"/>
    <col min="15630" max="15630" width="9.140625" customWidth="1"/>
    <col min="15636" max="15636" width="9.85546875" bestFit="1" customWidth="1"/>
    <col min="15638" max="15639" width="10.28515625" customWidth="1"/>
    <col min="15873" max="15873" width="32.28515625" customWidth="1"/>
    <col min="15874" max="15874" width="10.5703125" customWidth="1"/>
    <col min="15875" max="15875" width="14" customWidth="1"/>
    <col min="15876" max="15877" width="0" hidden="1" customWidth="1"/>
    <col min="15878" max="15880" width="9.140625" customWidth="1"/>
    <col min="15881" max="15881" width="10.28515625" customWidth="1"/>
    <col min="15886" max="15886" width="9.140625" customWidth="1"/>
    <col min="15892" max="15892" width="9.85546875" bestFit="1" customWidth="1"/>
    <col min="15894" max="15895" width="10.28515625" customWidth="1"/>
    <col min="16129" max="16129" width="32.28515625" customWidth="1"/>
    <col min="16130" max="16130" width="10.5703125" customWidth="1"/>
    <col min="16131" max="16131" width="14" customWidth="1"/>
    <col min="16132" max="16133" width="0" hidden="1" customWidth="1"/>
    <col min="16134" max="16136" width="9.140625" customWidth="1"/>
    <col min="16137" max="16137" width="10.28515625" customWidth="1"/>
    <col min="16142" max="16142" width="9.140625" customWidth="1"/>
    <col min="16148" max="16148" width="9.85546875" bestFit="1" customWidth="1"/>
    <col min="16150" max="16151" width="10.28515625" customWidth="1"/>
  </cols>
  <sheetData>
    <row r="1" spans="1:23" ht="25.5">
      <c r="A1" s="328" t="s">
        <v>107</v>
      </c>
      <c r="B1" s="328"/>
      <c r="C1" s="329"/>
      <c r="D1" s="329"/>
      <c r="E1" s="329"/>
      <c r="F1" s="329"/>
      <c r="G1" s="329"/>
      <c r="H1" s="329"/>
      <c r="I1" s="330"/>
    </row>
    <row r="2" spans="1:23" ht="18">
      <c r="A2" s="331" t="s">
        <v>108</v>
      </c>
      <c r="B2" s="212"/>
      <c r="I2" s="211"/>
    </row>
    <row r="3" spans="1:23">
      <c r="A3" s="211"/>
      <c r="B3" s="211"/>
      <c r="I3" s="211"/>
    </row>
    <row r="4" spans="1:23" ht="15.75" thickBot="1">
      <c r="I4" s="211"/>
      <c r="M4" s="332"/>
      <c r="N4" s="332"/>
      <c r="O4" s="332"/>
    </row>
    <row r="5" spans="1:23" ht="16.5" thickBot="1">
      <c r="A5" s="333" t="s">
        <v>2</v>
      </c>
      <c r="B5" s="333"/>
      <c r="C5" s="334" t="s">
        <v>125</v>
      </c>
      <c r="D5" s="335"/>
      <c r="E5" s="335"/>
      <c r="F5" s="335"/>
      <c r="G5" s="336"/>
      <c r="H5" s="337"/>
      <c r="I5" s="216"/>
      <c r="M5" s="332"/>
      <c r="N5" s="332"/>
      <c r="O5" s="332"/>
    </row>
    <row r="6" spans="1:23" ht="15.75" thickBot="1">
      <c r="A6" s="330" t="s">
        <v>4</v>
      </c>
      <c r="B6" s="330"/>
      <c r="I6" s="211"/>
    </row>
    <row r="7" spans="1:23" ht="15.75">
      <c r="A7" s="338"/>
      <c r="B7" s="339"/>
      <c r="C7" s="340"/>
      <c r="D7" s="218"/>
      <c r="E7" s="218"/>
      <c r="F7" s="218"/>
      <c r="G7" s="218"/>
      <c r="H7" s="218"/>
      <c r="I7" s="341" t="s">
        <v>5</v>
      </c>
      <c r="J7" s="342"/>
      <c r="K7" s="343"/>
      <c r="L7" s="343"/>
      <c r="M7" s="343"/>
      <c r="N7" s="343"/>
      <c r="O7" s="344"/>
      <c r="P7" s="343"/>
      <c r="Q7" s="343"/>
      <c r="R7" s="343"/>
      <c r="S7" s="343"/>
      <c r="T7" s="343"/>
      <c r="U7" s="343"/>
      <c r="V7" s="345" t="s">
        <v>7</v>
      </c>
      <c r="W7" s="341" t="s">
        <v>8</v>
      </c>
    </row>
    <row r="8" spans="1:23" ht="15.75" thickBot="1">
      <c r="A8" s="346" t="s">
        <v>9</v>
      </c>
      <c r="B8" s="347"/>
      <c r="C8" s="348"/>
      <c r="D8" s="226" t="s">
        <v>11</v>
      </c>
      <c r="E8" s="226" t="s">
        <v>12</v>
      </c>
      <c r="F8" s="349" t="s">
        <v>126</v>
      </c>
      <c r="G8" s="349" t="s">
        <v>127</v>
      </c>
      <c r="H8" s="349" t="s">
        <v>128</v>
      </c>
      <c r="I8" s="350">
        <v>2015</v>
      </c>
      <c r="J8" s="351" t="s">
        <v>18</v>
      </c>
      <c r="K8" s="352" t="s">
        <v>19</v>
      </c>
      <c r="L8" s="352" t="s">
        <v>20</v>
      </c>
      <c r="M8" s="352" t="s">
        <v>21</v>
      </c>
      <c r="N8" s="352" t="s">
        <v>22</v>
      </c>
      <c r="O8" s="352" t="s">
        <v>23</v>
      </c>
      <c r="P8" s="352" t="s">
        <v>24</v>
      </c>
      <c r="Q8" s="352" t="s">
        <v>25</v>
      </c>
      <c r="R8" s="352" t="s">
        <v>26</v>
      </c>
      <c r="S8" s="352" t="s">
        <v>27</v>
      </c>
      <c r="T8" s="352" t="s">
        <v>28</v>
      </c>
      <c r="U8" s="351" t="s">
        <v>29</v>
      </c>
      <c r="V8" s="353" t="s">
        <v>30</v>
      </c>
      <c r="W8" s="350" t="s">
        <v>31</v>
      </c>
    </row>
    <row r="9" spans="1:23" ht="16.5">
      <c r="A9" s="354" t="s">
        <v>129</v>
      </c>
      <c r="B9" s="355"/>
      <c r="C9" s="356"/>
      <c r="D9" s="357">
        <v>22</v>
      </c>
      <c r="E9" s="357">
        <v>23</v>
      </c>
      <c r="F9" s="358">
        <v>21</v>
      </c>
      <c r="G9" s="358">
        <v>21</v>
      </c>
      <c r="H9" s="359">
        <v>21</v>
      </c>
      <c r="I9" s="360">
        <v>21</v>
      </c>
      <c r="J9" s="361">
        <v>21</v>
      </c>
      <c r="K9" s="362">
        <v>21</v>
      </c>
      <c r="L9" s="362">
        <v>21</v>
      </c>
      <c r="M9" s="362">
        <v>21</v>
      </c>
      <c r="N9" s="363">
        <v>21</v>
      </c>
      <c r="O9" s="363">
        <v>21</v>
      </c>
      <c r="P9" s="364">
        <v>21</v>
      </c>
      <c r="Q9" s="364">
        <v>21</v>
      </c>
      <c r="R9" s="364">
        <v>21</v>
      </c>
      <c r="S9" s="364">
        <v>21</v>
      </c>
      <c r="T9" s="364">
        <v>21</v>
      </c>
      <c r="U9" s="365">
        <v>21</v>
      </c>
      <c r="V9" s="366" t="s">
        <v>33</v>
      </c>
      <c r="W9" s="367" t="s">
        <v>33</v>
      </c>
    </row>
    <row r="10" spans="1:23" ht="17.25" thickBot="1">
      <c r="A10" s="368" t="s">
        <v>130</v>
      </c>
      <c r="B10" s="369"/>
      <c r="C10" s="370"/>
      <c r="D10" s="371">
        <v>20.91</v>
      </c>
      <c r="E10" s="371">
        <v>21.91</v>
      </c>
      <c r="F10" s="372">
        <v>20.399999999999999</v>
      </c>
      <c r="G10" s="372">
        <v>20.399999999999999</v>
      </c>
      <c r="H10" s="373">
        <v>20.399999999999999</v>
      </c>
      <c r="I10" s="374">
        <v>20.399999999999999</v>
      </c>
      <c r="J10" s="375">
        <v>20.399999999999999</v>
      </c>
      <c r="K10" s="376">
        <v>20.399999999999999</v>
      </c>
      <c r="L10" s="377">
        <v>20.399999999999999</v>
      </c>
      <c r="M10" s="377">
        <v>20.399999999999999</v>
      </c>
      <c r="N10" s="376">
        <v>20.399999999999999</v>
      </c>
      <c r="O10" s="376">
        <v>20.399999999999999</v>
      </c>
      <c r="P10" s="378">
        <v>20.399999999999999</v>
      </c>
      <c r="Q10" s="378">
        <v>20.399999999999999</v>
      </c>
      <c r="R10" s="378">
        <v>20.399999999999999</v>
      </c>
      <c r="S10" s="378">
        <v>20.399999999999999</v>
      </c>
      <c r="T10" s="378">
        <v>20.399999999999999</v>
      </c>
      <c r="U10" s="373">
        <v>20.399999999999999</v>
      </c>
      <c r="V10" s="379"/>
      <c r="W10" s="380" t="s">
        <v>33</v>
      </c>
    </row>
    <row r="11" spans="1:23" ht="16.5">
      <c r="A11" s="381" t="s">
        <v>131</v>
      </c>
      <c r="B11" s="355"/>
      <c r="C11" s="382" t="s">
        <v>132</v>
      </c>
      <c r="D11" s="383">
        <v>4630</v>
      </c>
      <c r="E11" s="383">
        <v>5103</v>
      </c>
      <c r="F11" s="384">
        <v>6741</v>
      </c>
      <c r="G11" s="384">
        <v>6928</v>
      </c>
      <c r="H11" s="385">
        <v>6931</v>
      </c>
      <c r="I11" s="386" t="s">
        <v>33</v>
      </c>
      <c r="J11" s="385">
        <v>6931</v>
      </c>
      <c r="K11" s="387">
        <v>6931</v>
      </c>
      <c r="L11" s="387">
        <v>6931</v>
      </c>
      <c r="M11" s="388">
        <v>6931</v>
      </c>
      <c r="N11" s="389">
        <v>6957</v>
      </c>
      <c r="O11" s="389">
        <v>6961</v>
      </c>
      <c r="P11" s="389">
        <v>6966</v>
      </c>
      <c r="Q11" s="389">
        <v>6967</v>
      </c>
      <c r="R11" s="389">
        <v>6970</v>
      </c>
      <c r="S11" s="389">
        <v>6970</v>
      </c>
      <c r="T11" s="389">
        <v>7025</v>
      </c>
      <c r="U11" s="385">
        <v>6752</v>
      </c>
      <c r="V11" s="386" t="s">
        <v>33</v>
      </c>
      <c r="W11" s="390" t="s">
        <v>33</v>
      </c>
    </row>
    <row r="12" spans="1:23" ht="16.5">
      <c r="A12" s="381" t="s">
        <v>111</v>
      </c>
      <c r="B12" s="391"/>
      <c r="C12" s="382" t="s">
        <v>133</v>
      </c>
      <c r="D12" s="392">
        <v>3811</v>
      </c>
      <c r="E12" s="392">
        <v>4577</v>
      </c>
      <c r="F12" s="393">
        <v>6492</v>
      </c>
      <c r="G12" s="393">
        <v>6744</v>
      </c>
      <c r="H12" s="385">
        <v>6806</v>
      </c>
      <c r="I12" s="386" t="s">
        <v>33</v>
      </c>
      <c r="J12" s="394">
        <v>6811</v>
      </c>
      <c r="K12" s="395">
        <v>6815</v>
      </c>
      <c r="L12" s="395">
        <v>6820</v>
      </c>
      <c r="M12" s="396">
        <v>6825</v>
      </c>
      <c r="N12" s="389">
        <v>6856</v>
      </c>
      <c r="O12" s="389">
        <v>6865</v>
      </c>
      <c r="P12" s="389">
        <v>6875</v>
      </c>
      <c r="Q12" s="389">
        <v>6881</v>
      </c>
      <c r="R12" s="389">
        <v>6889</v>
      </c>
      <c r="S12" s="389">
        <v>6894</v>
      </c>
      <c r="T12" s="389">
        <v>6953</v>
      </c>
      <c r="U12" s="385">
        <v>6685</v>
      </c>
      <c r="V12" s="386" t="s">
        <v>33</v>
      </c>
      <c r="W12" s="390" t="s">
        <v>33</v>
      </c>
    </row>
    <row r="13" spans="1:23" ht="16.5">
      <c r="A13" s="381" t="s">
        <v>41</v>
      </c>
      <c r="B13" s="355"/>
      <c r="C13" s="382" t="s">
        <v>134</v>
      </c>
      <c r="D13" s="392">
        <v>0</v>
      </c>
      <c r="E13" s="392">
        <v>0</v>
      </c>
      <c r="F13" s="393">
        <v>58</v>
      </c>
      <c r="G13" s="393">
        <v>51</v>
      </c>
      <c r="H13" s="385">
        <v>63</v>
      </c>
      <c r="I13" s="386" t="s">
        <v>33</v>
      </c>
      <c r="J13" s="394">
        <v>63</v>
      </c>
      <c r="K13" s="395">
        <v>63</v>
      </c>
      <c r="L13" s="396">
        <v>70</v>
      </c>
      <c r="M13" s="396">
        <v>70</v>
      </c>
      <c r="N13" s="389">
        <v>70</v>
      </c>
      <c r="O13" s="389">
        <v>31</v>
      </c>
      <c r="P13" s="389">
        <v>36</v>
      </c>
      <c r="Q13" s="389">
        <v>36</v>
      </c>
      <c r="R13" s="389">
        <v>42</v>
      </c>
      <c r="S13" s="389">
        <v>42</v>
      </c>
      <c r="T13" s="389">
        <v>49</v>
      </c>
      <c r="U13" s="385">
        <v>49</v>
      </c>
      <c r="V13" s="386" t="s">
        <v>33</v>
      </c>
      <c r="W13" s="390" t="s">
        <v>33</v>
      </c>
    </row>
    <row r="14" spans="1:23" ht="16.5">
      <c r="A14" s="381" t="s">
        <v>44</v>
      </c>
      <c r="B14" s="391"/>
      <c r="C14" s="382" t="s">
        <v>135</v>
      </c>
      <c r="D14" s="392">
        <v>0</v>
      </c>
      <c r="E14" s="392">
        <v>0</v>
      </c>
      <c r="F14" s="393">
        <v>583</v>
      </c>
      <c r="G14" s="393">
        <v>634</v>
      </c>
      <c r="H14" s="385">
        <v>591</v>
      </c>
      <c r="I14" s="386" t="s">
        <v>33</v>
      </c>
      <c r="J14" s="394">
        <v>8672</v>
      </c>
      <c r="K14" s="395">
        <v>8112</v>
      </c>
      <c r="L14" s="396">
        <v>6566</v>
      </c>
      <c r="M14" s="396">
        <v>5776</v>
      </c>
      <c r="N14" s="389">
        <v>5209</v>
      </c>
      <c r="O14" s="389">
        <v>3700</v>
      </c>
      <c r="P14" s="389">
        <v>3713</v>
      </c>
      <c r="Q14" s="389">
        <v>3153</v>
      </c>
      <c r="R14" s="389">
        <v>2214</v>
      </c>
      <c r="S14" s="389">
        <v>1664</v>
      </c>
      <c r="T14" s="389">
        <v>1121</v>
      </c>
      <c r="U14" s="385">
        <v>562</v>
      </c>
      <c r="V14" s="386" t="s">
        <v>33</v>
      </c>
      <c r="W14" s="390" t="s">
        <v>33</v>
      </c>
    </row>
    <row r="15" spans="1:23" ht="17.25" thickBot="1">
      <c r="A15" s="354" t="s">
        <v>46</v>
      </c>
      <c r="B15" s="355"/>
      <c r="C15" s="397" t="s">
        <v>136</v>
      </c>
      <c r="D15" s="398">
        <v>869</v>
      </c>
      <c r="E15" s="398">
        <v>1024</v>
      </c>
      <c r="F15" s="399">
        <v>1222</v>
      </c>
      <c r="G15" s="399">
        <v>1372</v>
      </c>
      <c r="H15" s="400">
        <v>1597</v>
      </c>
      <c r="I15" s="366" t="s">
        <v>33</v>
      </c>
      <c r="J15" s="401">
        <v>1541</v>
      </c>
      <c r="K15" s="363">
        <v>1699</v>
      </c>
      <c r="L15" s="362">
        <v>2544</v>
      </c>
      <c r="M15" s="362">
        <v>2296</v>
      </c>
      <c r="N15" s="363">
        <v>2289</v>
      </c>
      <c r="O15" s="363">
        <v>3216</v>
      </c>
      <c r="P15" s="363">
        <v>2378</v>
      </c>
      <c r="Q15" s="363">
        <v>2296</v>
      </c>
      <c r="R15" s="363">
        <v>2664</v>
      </c>
      <c r="S15" s="363">
        <v>2459</v>
      </c>
      <c r="T15" s="363">
        <v>2254</v>
      </c>
      <c r="U15" s="402">
        <v>1679</v>
      </c>
      <c r="V15" s="366" t="s">
        <v>33</v>
      </c>
      <c r="W15" s="367" t="s">
        <v>33</v>
      </c>
    </row>
    <row r="16" spans="1:23" ht="17.25" thickBot="1">
      <c r="A16" s="403" t="s">
        <v>49</v>
      </c>
      <c r="B16" s="404"/>
      <c r="C16" s="405"/>
      <c r="D16" s="406">
        <v>1838</v>
      </c>
      <c r="E16" s="406">
        <v>1811</v>
      </c>
      <c r="F16" s="407">
        <v>2295</v>
      </c>
      <c r="G16" s="407">
        <v>972</v>
      </c>
      <c r="H16" s="408">
        <v>9916</v>
      </c>
      <c r="I16" s="409" t="s">
        <v>33</v>
      </c>
      <c r="J16" s="408">
        <v>17942</v>
      </c>
      <c r="K16" s="410">
        <v>17540</v>
      </c>
      <c r="L16" s="411">
        <v>16845</v>
      </c>
      <c r="M16" s="411">
        <v>15807</v>
      </c>
      <c r="N16" s="410">
        <v>15260</v>
      </c>
      <c r="O16" s="410">
        <v>14644</v>
      </c>
      <c r="P16" s="410">
        <v>13828</v>
      </c>
      <c r="Q16" s="410">
        <v>13186</v>
      </c>
      <c r="R16" s="410">
        <v>12626</v>
      </c>
      <c r="S16" s="410">
        <v>11871</v>
      </c>
      <c r="T16" s="410">
        <v>11184</v>
      </c>
      <c r="U16" s="408">
        <v>9777</v>
      </c>
      <c r="V16" s="409" t="s">
        <v>33</v>
      </c>
      <c r="W16" s="412" t="s">
        <v>33</v>
      </c>
    </row>
    <row r="17" spans="1:23" ht="16.5">
      <c r="A17" s="354" t="s">
        <v>137</v>
      </c>
      <c r="B17" s="355"/>
      <c r="C17" s="397" t="s">
        <v>138</v>
      </c>
      <c r="D17" s="398">
        <v>833</v>
      </c>
      <c r="E17" s="398">
        <v>540</v>
      </c>
      <c r="F17" s="399">
        <v>293</v>
      </c>
      <c r="G17" s="399">
        <v>212</v>
      </c>
      <c r="H17" s="400">
        <v>139</v>
      </c>
      <c r="I17" s="366" t="s">
        <v>33</v>
      </c>
      <c r="J17" s="401">
        <v>133</v>
      </c>
      <c r="K17" s="363">
        <v>127</v>
      </c>
      <c r="L17" s="362">
        <v>121</v>
      </c>
      <c r="M17" s="362">
        <v>115</v>
      </c>
      <c r="N17" s="363">
        <v>109</v>
      </c>
      <c r="O17" s="363">
        <v>102</v>
      </c>
      <c r="P17" s="363">
        <v>96</v>
      </c>
      <c r="Q17" s="363">
        <v>90</v>
      </c>
      <c r="R17" s="363">
        <v>85</v>
      </c>
      <c r="S17" s="363">
        <v>81</v>
      </c>
      <c r="T17" s="363">
        <v>76</v>
      </c>
      <c r="U17" s="402">
        <v>72</v>
      </c>
      <c r="V17" s="366" t="s">
        <v>33</v>
      </c>
      <c r="W17" s="367" t="s">
        <v>33</v>
      </c>
    </row>
    <row r="18" spans="1:23" ht="16.5">
      <c r="A18" s="381" t="s">
        <v>139</v>
      </c>
      <c r="B18" s="391"/>
      <c r="C18" s="382" t="s">
        <v>140</v>
      </c>
      <c r="D18" s="383">
        <v>584</v>
      </c>
      <c r="E18" s="383">
        <v>483</v>
      </c>
      <c r="F18" s="393">
        <v>698</v>
      </c>
      <c r="G18" s="393">
        <v>853</v>
      </c>
      <c r="H18" s="385">
        <v>1011</v>
      </c>
      <c r="I18" s="386" t="s">
        <v>33</v>
      </c>
      <c r="J18" s="385">
        <v>986</v>
      </c>
      <c r="K18" s="389">
        <v>1034</v>
      </c>
      <c r="L18" s="388">
        <v>1042</v>
      </c>
      <c r="M18" s="388">
        <v>1077</v>
      </c>
      <c r="N18" s="389">
        <v>1090</v>
      </c>
      <c r="O18" s="389">
        <v>1100</v>
      </c>
      <c r="P18" s="389">
        <v>1113</v>
      </c>
      <c r="Q18" s="389">
        <v>1127</v>
      </c>
      <c r="R18" s="389">
        <v>1136</v>
      </c>
      <c r="S18" s="389">
        <v>1139</v>
      </c>
      <c r="T18" s="389">
        <v>1084</v>
      </c>
      <c r="U18" s="385">
        <v>1088</v>
      </c>
      <c r="V18" s="386" t="s">
        <v>33</v>
      </c>
      <c r="W18" s="390" t="s">
        <v>33</v>
      </c>
    </row>
    <row r="19" spans="1:23" ht="16.5">
      <c r="A19" s="381" t="s">
        <v>55</v>
      </c>
      <c r="B19" s="391"/>
      <c r="C19" s="382" t="s">
        <v>141</v>
      </c>
      <c r="D19" s="392">
        <v>0</v>
      </c>
      <c r="E19" s="392">
        <v>0</v>
      </c>
      <c r="F19" s="393">
        <v>0</v>
      </c>
      <c r="G19" s="393">
        <v>0</v>
      </c>
      <c r="H19" s="385">
        <v>0</v>
      </c>
      <c r="I19" s="386" t="s">
        <v>33</v>
      </c>
      <c r="J19" s="394">
        <v>0</v>
      </c>
      <c r="K19" s="395">
        <v>0</v>
      </c>
      <c r="L19" s="396">
        <v>0</v>
      </c>
      <c r="M19" s="396">
        <v>0</v>
      </c>
      <c r="N19" s="389">
        <v>0</v>
      </c>
      <c r="O19" s="389">
        <v>0</v>
      </c>
      <c r="P19" s="389">
        <v>0</v>
      </c>
      <c r="Q19" s="389">
        <v>0</v>
      </c>
      <c r="R19" s="389">
        <v>0</v>
      </c>
      <c r="S19" s="389">
        <v>0</v>
      </c>
      <c r="T19" s="389">
        <v>0</v>
      </c>
      <c r="U19" s="385">
        <v>0</v>
      </c>
      <c r="V19" s="386" t="s">
        <v>33</v>
      </c>
      <c r="W19" s="390" t="s">
        <v>33</v>
      </c>
    </row>
    <row r="20" spans="1:23" ht="16.5">
      <c r="A20" s="381" t="s">
        <v>57</v>
      </c>
      <c r="B20" s="355"/>
      <c r="C20" s="382" t="s">
        <v>142</v>
      </c>
      <c r="D20" s="392">
        <v>225</v>
      </c>
      <c r="E20" s="392">
        <v>259</v>
      </c>
      <c r="F20" s="393">
        <v>1125</v>
      </c>
      <c r="G20" s="393">
        <v>1160</v>
      </c>
      <c r="H20" s="385">
        <v>1202</v>
      </c>
      <c r="I20" s="386" t="s">
        <v>33</v>
      </c>
      <c r="J20" s="394">
        <v>9129</v>
      </c>
      <c r="K20" s="395">
        <v>8668</v>
      </c>
      <c r="L20" s="396">
        <v>7332</v>
      </c>
      <c r="M20" s="396">
        <v>6375</v>
      </c>
      <c r="N20" s="389">
        <v>5758</v>
      </c>
      <c r="O20" s="389">
        <v>4429</v>
      </c>
      <c r="P20" s="389">
        <v>4263</v>
      </c>
      <c r="Q20" s="389">
        <v>3643</v>
      </c>
      <c r="R20" s="389">
        <v>2738</v>
      </c>
      <c r="S20" s="389">
        <v>2119</v>
      </c>
      <c r="T20" s="389">
        <v>1812</v>
      </c>
      <c r="U20" s="385">
        <v>1167</v>
      </c>
      <c r="V20" s="386" t="s">
        <v>33</v>
      </c>
      <c r="W20" s="390" t="s">
        <v>33</v>
      </c>
    </row>
    <row r="21" spans="1:23" ht="17.25" thickBot="1">
      <c r="A21" s="381" t="s">
        <v>59</v>
      </c>
      <c r="B21" s="369"/>
      <c r="C21" s="382" t="s">
        <v>143</v>
      </c>
      <c r="D21" s="392">
        <v>0</v>
      </c>
      <c r="E21" s="392">
        <v>0</v>
      </c>
      <c r="F21" s="413">
        <v>0</v>
      </c>
      <c r="G21" s="413">
        <v>0</v>
      </c>
      <c r="H21" s="385">
        <v>0</v>
      </c>
      <c r="I21" s="414" t="s">
        <v>33</v>
      </c>
      <c r="J21" s="394">
        <v>0</v>
      </c>
      <c r="K21" s="395">
        <v>0</v>
      </c>
      <c r="L21" s="396">
        <v>0</v>
      </c>
      <c r="M21" s="396">
        <v>0</v>
      </c>
      <c r="N21" s="389">
        <v>0</v>
      </c>
      <c r="O21" s="389">
        <v>0</v>
      </c>
      <c r="P21" s="389">
        <v>0</v>
      </c>
      <c r="Q21" s="389">
        <v>0</v>
      </c>
      <c r="R21" s="389">
        <v>0</v>
      </c>
      <c r="S21" s="389">
        <v>0</v>
      </c>
      <c r="T21" s="389">
        <v>0</v>
      </c>
      <c r="U21" s="385">
        <v>0</v>
      </c>
      <c r="V21" s="386" t="s">
        <v>33</v>
      </c>
      <c r="W21" s="390" t="s">
        <v>33</v>
      </c>
    </row>
    <row r="22" spans="1:23" ht="16.5">
      <c r="A22" s="415" t="s">
        <v>61</v>
      </c>
      <c r="B22" s="355"/>
      <c r="C22" s="416"/>
      <c r="D22" s="417">
        <v>6805</v>
      </c>
      <c r="E22" s="417">
        <v>6979</v>
      </c>
      <c r="F22" s="418">
        <v>8465</v>
      </c>
      <c r="G22" s="418">
        <v>8627</v>
      </c>
      <c r="H22" s="418">
        <v>8636</v>
      </c>
      <c r="I22" s="419">
        <v>8796</v>
      </c>
      <c r="J22" s="420">
        <v>600</v>
      </c>
      <c r="K22" s="387">
        <v>610</v>
      </c>
      <c r="L22" s="387">
        <v>1368</v>
      </c>
      <c r="M22" s="387">
        <v>610</v>
      </c>
      <c r="N22" s="387">
        <v>728</v>
      </c>
      <c r="O22" s="387">
        <v>1599</v>
      </c>
      <c r="P22" s="387">
        <v>0</v>
      </c>
      <c r="Q22" s="387">
        <v>610</v>
      </c>
      <c r="R22" s="387">
        <v>989</v>
      </c>
      <c r="S22" s="387">
        <v>610</v>
      </c>
      <c r="T22" s="387">
        <v>600</v>
      </c>
      <c r="U22" s="420">
        <v>600</v>
      </c>
      <c r="V22" s="421">
        <f>SUM(J22:U22)</f>
        <v>8924</v>
      </c>
      <c r="W22" s="422">
        <f>+V22/I22*100</f>
        <v>101.45520691223284</v>
      </c>
    </row>
    <row r="23" spans="1:23" ht="16.5">
      <c r="A23" s="381" t="s">
        <v>63</v>
      </c>
      <c r="B23" s="391"/>
      <c r="C23" s="423"/>
      <c r="D23" s="383"/>
      <c r="E23" s="383"/>
      <c r="F23" s="424">
        <v>0</v>
      </c>
      <c r="G23" s="424">
        <v>0</v>
      </c>
      <c r="H23" s="424">
        <v>0</v>
      </c>
      <c r="I23" s="425">
        <v>0</v>
      </c>
      <c r="J23" s="385">
        <v>0</v>
      </c>
      <c r="K23" s="389">
        <v>0</v>
      </c>
      <c r="L23" s="389">
        <v>0</v>
      </c>
      <c r="M23" s="389">
        <v>0</v>
      </c>
      <c r="N23" s="389">
        <v>0</v>
      </c>
      <c r="O23" s="389">
        <v>0</v>
      </c>
      <c r="P23" s="389">
        <v>0</v>
      </c>
      <c r="Q23" s="389">
        <v>0</v>
      </c>
      <c r="R23" s="389">
        <v>0</v>
      </c>
      <c r="S23" s="389">
        <v>0</v>
      </c>
      <c r="T23" s="389">
        <v>0</v>
      </c>
      <c r="U23" s="385">
        <v>0</v>
      </c>
      <c r="V23" s="426">
        <f>SUM(J23:U23)</f>
        <v>0</v>
      </c>
      <c r="W23" s="427" t="e">
        <f>+V23/I23*100</f>
        <v>#DIV/0!</v>
      </c>
    </row>
    <row r="24" spans="1:23" ht="17.25" thickBot="1">
      <c r="A24" s="428" t="s">
        <v>65</v>
      </c>
      <c r="B24" s="355"/>
      <c r="C24" s="429"/>
      <c r="D24" s="430">
        <v>6505</v>
      </c>
      <c r="E24" s="430">
        <v>6369</v>
      </c>
      <c r="F24" s="431">
        <v>6700</v>
      </c>
      <c r="G24" s="431">
        <v>7040</v>
      </c>
      <c r="H24" s="431">
        <v>7080</v>
      </c>
      <c r="I24" s="432">
        <v>7280</v>
      </c>
      <c r="J24" s="433">
        <v>600</v>
      </c>
      <c r="K24" s="434">
        <v>610</v>
      </c>
      <c r="L24" s="434">
        <v>610</v>
      </c>
      <c r="M24" s="434">
        <v>610</v>
      </c>
      <c r="N24" s="434">
        <v>635</v>
      </c>
      <c r="O24" s="434">
        <v>1220</v>
      </c>
      <c r="P24" s="434">
        <v>0</v>
      </c>
      <c r="Q24" s="434">
        <v>610</v>
      </c>
      <c r="R24" s="434">
        <v>610</v>
      </c>
      <c r="S24" s="434">
        <v>600</v>
      </c>
      <c r="T24" s="434">
        <v>600</v>
      </c>
      <c r="U24" s="433">
        <v>600</v>
      </c>
      <c r="V24" s="435">
        <f>SUM(J24:U24)</f>
        <v>7305</v>
      </c>
      <c r="W24" s="436">
        <f>+V24/I24*100</f>
        <v>100.3434065934066</v>
      </c>
    </row>
    <row r="25" spans="1:23" ht="16.5">
      <c r="A25" s="381" t="s">
        <v>66</v>
      </c>
      <c r="B25" s="437" t="s">
        <v>144</v>
      </c>
      <c r="C25" s="382" t="s">
        <v>145</v>
      </c>
      <c r="D25" s="383">
        <v>2275</v>
      </c>
      <c r="E25" s="383">
        <v>2131</v>
      </c>
      <c r="F25" s="424">
        <v>1387</v>
      </c>
      <c r="G25" s="424">
        <v>1447</v>
      </c>
      <c r="H25" s="424">
        <v>1341</v>
      </c>
      <c r="I25" s="438">
        <v>1084</v>
      </c>
      <c r="J25" s="385">
        <v>72</v>
      </c>
      <c r="K25" s="389">
        <v>115</v>
      </c>
      <c r="L25" s="389">
        <v>43</v>
      </c>
      <c r="M25" s="389">
        <v>154</v>
      </c>
      <c r="N25" s="389">
        <v>116</v>
      </c>
      <c r="O25" s="389">
        <v>73</v>
      </c>
      <c r="P25" s="389">
        <v>110</v>
      </c>
      <c r="Q25" s="389">
        <v>96</v>
      </c>
      <c r="R25" s="389">
        <v>-15</v>
      </c>
      <c r="S25" s="389">
        <v>151</v>
      </c>
      <c r="T25" s="389">
        <v>178</v>
      </c>
      <c r="U25" s="385">
        <v>193</v>
      </c>
      <c r="V25" s="426">
        <f t="shared" ref="V25:V35" si="0">SUM(J25:U25)</f>
        <v>1286</v>
      </c>
      <c r="W25" s="427">
        <f t="shared" ref="W25:W35" si="1">+V25/I25*100</f>
        <v>118.63468634686348</v>
      </c>
    </row>
    <row r="26" spans="1:23" ht="16.5">
      <c r="A26" s="381" t="s">
        <v>68</v>
      </c>
      <c r="B26" s="439" t="s">
        <v>146</v>
      </c>
      <c r="C26" s="382" t="s">
        <v>147</v>
      </c>
      <c r="D26" s="392">
        <v>269</v>
      </c>
      <c r="E26" s="392">
        <v>415</v>
      </c>
      <c r="F26" s="440">
        <v>791</v>
      </c>
      <c r="G26" s="440">
        <v>833</v>
      </c>
      <c r="H26" s="440">
        <v>805</v>
      </c>
      <c r="I26" s="425">
        <v>810</v>
      </c>
      <c r="J26" s="385">
        <v>9</v>
      </c>
      <c r="K26" s="389">
        <v>7</v>
      </c>
      <c r="L26" s="389">
        <v>145</v>
      </c>
      <c r="M26" s="389">
        <v>31</v>
      </c>
      <c r="N26" s="389">
        <v>7</v>
      </c>
      <c r="O26" s="389">
        <v>157</v>
      </c>
      <c r="P26" s="389">
        <v>7</v>
      </c>
      <c r="Q26" s="389">
        <v>23</v>
      </c>
      <c r="R26" s="389">
        <v>157</v>
      </c>
      <c r="S26" s="389">
        <v>16</v>
      </c>
      <c r="T26" s="389">
        <v>7</v>
      </c>
      <c r="U26" s="385">
        <v>196</v>
      </c>
      <c r="V26" s="426">
        <f t="shared" si="0"/>
        <v>762</v>
      </c>
      <c r="W26" s="427">
        <f t="shared" si="1"/>
        <v>94.074074074074076</v>
      </c>
    </row>
    <row r="27" spans="1:23" ht="16.5">
      <c r="A27" s="381" t="s">
        <v>70</v>
      </c>
      <c r="B27" s="441" t="s">
        <v>148</v>
      </c>
      <c r="C27" s="382" t="s">
        <v>149</v>
      </c>
      <c r="D27" s="392">
        <v>0</v>
      </c>
      <c r="E27" s="392">
        <v>1</v>
      </c>
      <c r="F27" s="440">
        <v>0</v>
      </c>
      <c r="G27" s="440">
        <v>0</v>
      </c>
      <c r="H27" s="440">
        <v>0</v>
      </c>
      <c r="I27" s="425">
        <v>0</v>
      </c>
      <c r="J27" s="385">
        <v>0</v>
      </c>
      <c r="K27" s="389">
        <v>0</v>
      </c>
      <c r="L27" s="389">
        <v>0</v>
      </c>
      <c r="M27" s="389">
        <v>0</v>
      </c>
      <c r="N27" s="389">
        <v>0</v>
      </c>
      <c r="O27" s="389">
        <v>0</v>
      </c>
      <c r="P27" s="389">
        <v>0</v>
      </c>
      <c r="Q27" s="389">
        <v>0</v>
      </c>
      <c r="R27" s="389">
        <v>0</v>
      </c>
      <c r="S27" s="389">
        <v>0</v>
      </c>
      <c r="T27" s="389">
        <v>0</v>
      </c>
      <c r="U27" s="385">
        <v>0</v>
      </c>
      <c r="V27" s="426">
        <f t="shared" si="0"/>
        <v>0</v>
      </c>
      <c r="W27" s="427" t="e">
        <f t="shared" si="1"/>
        <v>#DIV/0!</v>
      </c>
    </row>
    <row r="28" spans="1:23" ht="16.5">
      <c r="A28" s="381" t="s">
        <v>72</v>
      </c>
      <c r="B28" s="441" t="s">
        <v>150</v>
      </c>
      <c r="C28" s="382" t="s">
        <v>151</v>
      </c>
      <c r="D28" s="392">
        <v>582</v>
      </c>
      <c r="E28" s="392">
        <v>430</v>
      </c>
      <c r="F28" s="440">
        <v>160</v>
      </c>
      <c r="G28" s="440">
        <v>28</v>
      </c>
      <c r="H28" s="440">
        <v>29</v>
      </c>
      <c r="I28" s="425">
        <v>51</v>
      </c>
      <c r="J28" s="385">
        <v>5</v>
      </c>
      <c r="K28" s="389">
        <v>5</v>
      </c>
      <c r="L28" s="389">
        <v>0</v>
      </c>
      <c r="M28" s="389">
        <v>10</v>
      </c>
      <c r="N28" s="389">
        <v>0</v>
      </c>
      <c r="O28" s="389">
        <v>3</v>
      </c>
      <c r="P28" s="389">
        <v>0</v>
      </c>
      <c r="Q28" s="389">
        <v>2</v>
      </c>
      <c r="R28" s="389">
        <v>1</v>
      </c>
      <c r="S28" s="389">
        <v>2</v>
      </c>
      <c r="T28" s="389">
        <v>0</v>
      </c>
      <c r="U28" s="385">
        <v>0</v>
      </c>
      <c r="V28" s="426">
        <f t="shared" si="0"/>
        <v>28</v>
      </c>
      <c r="W28" s="427">
        <f t="shared" si="1"/>
        <v>54.901960784313729</v>
      </c>
    </row>
    <row r="29" spans="1:23" ht="16.5">
      <c r="A29" s="381" t="s">
        <v>74</v>
      </c>
      <c r="B29" s="439" t="s">
        <v>152</v>
      </c>
      <c r="C29" s="382" t="s">
        <v>153</v>
      </c>
      <c r="D29" s="392">
        <v>566</v>
      </c>
      <c r="E29" s="392">
        <v>656</v>
      </c>
      <c r="F29" s="440">
        <v>507</v>
      </c>
      <c r="G29" s="440">
        <v>523</v>
      </c>
      <c r="H29" s="440">
        <v>475</v>
      </c>
      <c r="I29" s="425">
        <v>543</v>
      </c>
      <c r="J29" s="385">
        <v>38</v>
      </c>
      <c r="K29" s="389">
        <v>28</v>
      </c>
      <c r="L29" s="389">
        <v>44</v>
      </c>
      <c r="M29" s="389">
        <v>58</v>
      </c>
      <c r="N29" s="389">
        <v>50</v>
      </c>
      <c r="O29" s="389">
        <v>120</v>
      </c>
      <c r="P29" s="389">
        <v>35</v>
      </c>
      <c r="Q29" s="389">
        <v>36</v>
      </c>
      <c r="R29" s="389">
        <v>44</v>
      </c>
      <c r="S29" s="389">
        <v>83</v>
      </c>
      <c r="T29" s="389">
        <v>37</v>
      </c>
      <c r="U29" s="385">
        <v>91</v>
      </c>
      <c r="V29" s="426">
        <f t="shared" si="0"/>
        <v>664</v>
      </c>
      <c r="W29" s="427">
        <f t="shared" si="1"/>
        <v>122.28360957642725</v>
      </c>
    </row>
    <row r="30" spans="1:23" ht="16.5">
      <c r="A30" s="381" t="s">
        <v>76</v>
      </c>
      <c r="B30" s="441" t="s">
        <v>154</v>
      </c>
      <c r="C30" s="382" t="s">
        <v>155</v>
      </c>
      <c r="D30" s="392">
        <v>2457</v>
      </c>
      <c r="E30" s="392">
        <v>2785</v>
      </c>
      <c r="F30" s="440">
        <v>4485</v>
      </c>
      <c r="G30" s="440">
        <v>4622</v>
      </c>
      <c r="H30" s="440">
        <v>4700</v>
      </c>
      <c r="I30" s="425">
        <v>4913</v>
      </c>
      <c r="J30" s="385">
        <v>361</v>
      </c>
      <c r="K30" s="389">
        <v>347</v>
      </c>
      <c r="L30" s="389">
        <v>412</v>
      </c>
      <c r="M30" s="389">
        <v>386</v>
      </c>
      <c r="N30" s="389">
        <v>377</v>
      </c>
      <c r="O30" s="389">
        <v>436</v>
      </c>
      <c r="P30" s="389">
        <v>399</v>
      </c>
      <c r="Q30" s="389">
        <v>365</v>
      </c>
      <c r="R30" s="389">
        <v>387</v>
      </c>
      <c r="S30" s="389">
        <v>395</v>
      </c>
      <c r="T30" s="389">
        <v>621</v>
      </c>
      <c r="U30" s="385">
        <v>427</v>
      </c>
      <c r="V30" s="426">
        <f>SUM(J30:U30)</f>
        <v>4913</v>
      </c>
      <c r="W30" s="427">
        <f>+V30/I30*100</f>
        <v>100</v>
      </c>
    </row>
    <row r="31" spans="1:23" ht="16.5">
      <c r="A31" s="381" t="s">
        <v>78</v>
      </c>
      <c r="B31" s="441" t="s">
        <v>156</v>
      </c>
      <c r="C31" s="382" t="s">
        <v>157</v>
      </c>
      <c r="D31" s="392">
        <v>943</v>
      </c>
      <c r="E31" s="392">
        <v>1044</v>
      </c>
      <c r="F31" s="440">
        <v>1563</v>
      </c>
      <c r="G31" s="440">
        <v>1611</v>
      </c>
      <c r="H31" s="440">
        <v>1642</v>
      </c>
      <c r="I31" s="425">
        <v>1733</v>
      </c>
      <c r="J31" s="385">
        <v>127</v>
      </c>
      <c r="K31" s="389">
        <v>120</v>
      </c>
      <c r="L31" s="389">
        <v>144</v>
      </c>
      <c r="M31" s="389">
        <v>136</v>
      </c>
      <c r="N31" s="389">
        <v>129</v>
      </c>
      <c r="O31" s="389">
        <v>149</v>
      </c>
      <c r="P31" s="389">
        <v>140</v>
      </c>
      <c r="Q31" s="389">
        <v>126</v>
      </c>
      <c r="R31" s="389">
        <v>135</v>
      </c>
      <c r="S31" s="389">
        <v>139</v>
      </c>
      <c r="T31" s="389">
        <v>216</v>
      </c>
      <c r="U31" s="385">
        <v>148</v>
      </c>
      <c r="V31" s="426">
        <f>SUM(J31:U31)</f>
        <v>1709</v>
      </c>
      <c r="W31" s="427">
        <f>+V31/I31*100</f>
        <v>98.615118291979229</v>
      </c>
    </row>
    <row r="32" spans="1:23" ht="16.5">
      <c r="A32" s="381" t="s">
        <v>81</v>
      </c>
      <c r="B32" s="439" t="s">
        <v>158</v>
      </c>
      <c r="C32" s="382" t="s">
        <v>159</v>
      </c>
      <c r="D32" s="392">
        <v>0</v>
      </c>
      <c r="E32" s="392">
        <v>0</v>
      </c>
      <c r="F32" s="440">
        <v>0</v>
      </c>
      <c r="G32" s="440">
        <v>0</v>
      </c>
      <c r="H32" s="440">
        <v>0</v>
      </c>
      <c r="I32" s="425">
        <v>0</v>
      </c>
      <c r="J32" s="385">
        <v>0</v>
      </c>
      <c r="K32" s="389">
        <v>0</v>
      </c>
      <c r="L32" s="389">
        <v>0</v>
      </c>
      <c r="M32" s="389">
        <v>0</v>
      </c>
      <c r="N32" s="389">
        <v>0</v>
      </c>
      <c r="O32" s="389">
        <v>0</v>
      </c>
      <c r="P32" s="389">
        <v>0</v>
      </c>
      <c r="Q32" s="389">
        <v>0</v>
      </c>
      <c r="R32" s="389">
        <v>0</v>
      </c>
      <c r="S32" s="389">
        <v>0</v>
      </c>
      <c r="T32" s="389">
        <v>0</v>
      </c>
      <c r="U32" s="385">
        <v>0</v>
      </c>
      <c r="V32" s="426">
        <f t="shared" si="0"/>
        <v>0</v>
      </c>
      <c r="W32" s="427" t="e">
        <f t="shared" si="1"/>
        <v>#DIV/0!</v>
      </c>
    </row>
    <row r="33" spans="1:23" ht="16.5">
      <c r="A33" s="381" t="s">
        <v>160</v>
      </c>
      <c r="B33" s="441" t="s">
        <v>161</v>
      </c>
      <c r="C33" s="382" t="s">
        <v>162</v>
      </c>
      <c r="D33" s="392"/>
      <c r="E33" s="392"/>
      <c r="F33" s="440">
        <v>428</v>
      </c>
      <c r="G33" s="440">
        <v>175</v>
      </c>
      <c r="H33" s="440">
        <v>208</v>
      </c>
      <c r="I33" s="425">
        <v>125</v>
      </c>
      <c r="J33" s="385">
        <v>0</v>
      </c>
      <c r="K33" s="389">
        <v>0</v>
      </c>
      <c r="L33" s="389">
        <v>0</v>
      </c>
      <c r="M33" s="389">
        <v>0</v>
      </c>
      <c r="N33" s="389">
        <v>26</v>
      </c>
      <c r="O33" s="389">
        <v>4</v>
      </c>
      <c r="P33" s="389">
        <v>5</v>
      </c>
      <c r="Q33" s="389">
        <v>1</v>
      </c>
      <c r="R33" s="389">
        <v>3</v>
      </c>
      <c r="S33" s="389">
        <v>0</v>
      </c>
      <c r="T33" s="389">
        <v>55</v>
      </c>
      <c r="U33" s="385">
        <v>71</v>
      </c>
      <c r="V33" s="426">
        <f t="shared" si="0"/>
        <v>165</v>
      </c>
      <c r="W33" s="427">
        <f t="shared" si="1"/>
        <v>132</v>
      </c>
    </row>
    <row r="34" spans="1:23" ht="16.5">
      <c r="A34" s="381" t="s">
        <v>83</v>
      </c>
      <c r="B34" s="441" t="s">
        <v>163</v>
      </c>
      <c r="C34" s="382" t="s">
        <v>164</v>
      </c>
      <c r="D34" s="392">
        <v>318</v>
      </c>
      <c r="E34" s="392">
        <v>252</v>
      </c>
      <c r="F34" s="440">
        <v>104</v>
      </c>
      <c r="G34" s="440">
        <v>134</v>
      </c>
      <c r="H34" s="440">
        <v>127</v>
      </c>
      <c r="I34" s="425">
        <v>107</v>
      </c>
      <c r="J34" s="385">
        <v>11</v>
      </c>
      <c r="K34" s="389">
        <v>11</v>
      </c>
      <c r="L34" s="389">
        <v>11</v>
      </c>
      <c r="M34" s="389">
        <v>11</v>
      </c>
      <c r="N34" s="389">
        <v>10</v>
      </c>
      <c r="O34" s="389">
        <v>11</v>
      </c>
      <c r="P34" s="389">
        <v>11</v>
      </c>
      <c r="Q34" s="389">
        <v>10</v>
      </c>
      <c r="R34" s="389">
        <v>7</v>
      </c>
      <c r="S34" s="389">
        <v>5</v>
      </c>
      <c r="T34" s="389">
        <v>4</v>
      </c>
      <c r="U34" s="385">
        <v>5</v>
      </c>
      <c r="V34" s="426">
        <f t="shared" si="0"/>
        <v>107</v>
      </c>
      <c r="W34" s="427">
        <f t="shared" si="1"/>
        <v>100</v>
      </c>
    </row>
    <row r="35" spans="1:23" ht="17.25" thickBot="1">
      <c r="A35" s="354" t="s">
        <v>122</v>
      </c>
      <c r="B35" s="442"/>
      <c r="C35" s="397"/>
      <c r="D35" s="398">
        <v>98</v>
      </c>
      <c r="E35" s="398">
        <v>128</v>
      </c>
      <c r="F35" s="399">
        <v>64</v>
      </c>
      <c r="G35" s="399">
        <v>60</v>
      </c>
      <c r="H35" s="399">
        <v>50</v>
      </c>
      <c r="I35" s="443">
        <v>80</v>
      </c>
      <c r="J35" s="444">
        <v>0</v>
      </c>
      <c r="K35" s="363">
        <v>1</v>
      </c>
      <c r="L35" s="363">
        <v>6</v>
      </c>
      <c r="M35" s="363">
        <v>7</v>
      </c>
      <c r="N35" s="363">
        <v>15</v>
      </c>
      <c r="O35" s="363">
        <v>28</v>
      </c>
      <c r="P35" s="363">
        <v>3</v>
      </c>
      <c r="Q35" s="363">
        <v>4</v>
      </c>
      <c r="R35" s="363">
        <v>7</v>
      </c>
      <c r="S35" s="363">
        <v>11</v>
      </c>
      <c r="T35" s="363">
        <v>5</v>
      </c>
      <c r="U35" s="402">
        <v>3</v>
      </c>
      <c r="V35" s="445">
        <f t="shared" si="0"/>
        <v>90</v>
      </c>
      <c r="W35" s="446">
        <f t="shared" si="1"/>
        <v>112.5</v>
      </c>
    </row>
    <row r="36" spans="1:23" ht="17.25" thickBot="1">
      <c r="A36" s="447" t="s">
        <v>165</v>
      </c>
      <c r="B36" s="448"/>
      <c r="C36" s="449" t="s">
        <v>166</v>
      </c>
      <c r="D36" s="324">
        <v>7508</v>
      </c>
      <c r="E36" s="324">
        <f t="shared" ref="E36:U36" si="2">SUM(E25:E35)</f>
        <v>7842</v>
      </c>
      <c r="F36" s="407">
        <f>SUM(F25:F35)</f>
        <v>9489</v>
      </c>
      <c r="G36" s="407">
        <f>SUM(G25:G35)</f>
        <v>9433</v>
      </c>
      <c r="H36" s="407">
        <f>SUM(H25:H35)</f>
        <v>9377</v>
      </c>
      <c r="I36" s="450">
        <f t="shared" si="2"/>
        <v>9446</v>
      </c>
      <c r="J36" s="408">
        <f t="shared" si="2"/>
        <v>623</v>
      </c>
      <c r="K36" s="410">
        <f t="shared" si="2"/>
        <v>634</v>
      </c>
      <c r="L36" s="411">
        <f t="shared" si="2"/>
        <v>805</v>
      </c>
      <c r="M36" s="411">
        <f t="shared" si="2"/>
        <v>793</v>
      </c>
      <c r="N36" s="410">
        <f t="shared" si="2"/>
        <v>730</v>
      </c>
      <c r="O36" s="410">
        <f t="shared" si="2"/>
        <v>981</v>
      </c>
      <c r="P36" s="410">
        <f t="shared" si="2"/>
        <v>710</v>
      </c>
      <c r="Q36" s="410">
        <f t="shared" si="2"/>
        <v>663</v>
      </c>
      <c r="R36" s="410">
        <f t="shared" si="2"/>
        <v>726</v>
      </c>
      <c r="S36" s="410">
        <f>SUM(S25:S35)</f>
        <v>802</v>
      </c>
      <c r="T36" s="410">
        <f t="shared" si="2"/>
        <v>1123</v>
      </c>
      <c r="U36" s="410">
        <f t="shared" si="2"/>
        <v>1134</v>
      </c>
      <c r="V36" s="451">
        <f>V25+V26+V27+V28+V29+V30+V31+V32+V33+V34+V35</f>
        <v>9724</v>
      </c>
      <c r="W36" s="452">
        <f>+V36/I36*100</f>
        <v>102.94304467499471</v>
      </c>
    </row>
    <row r="37" spans="1:23" ht="16.5">
      <c r="A37" s="381" t="s">
        <v>167</v>
      </c>
      <c r="B37" s="437" t="s">
        <v>168</v>
      </c>
      <c r="C37" s="382" t="s">
        <v>169</v>
      </c>
      <c r="D37" s="383">
        <v>0</v>
      </c>
      <c r="E37" s="383">
        <v>0</v>
      </c>
      <c r="F37" s="424">
        <v>0</v>
      </c>
      <c r="G37" s="424">
        <v>0</v>
      </c>
      <c r="H37" s="424">
        <v>0</v>
      </c>
      <c r="I37" s="438">
        <v>0</v>
      </c>
      <c r="J37" s="385">
        <v>0</v>
      </c>
      <c r="K37" s="389">
        <v>0</v>
      </c>
      <c r="L37" s="389">
        <v>0</v>
      </c>
      <c r="M37" s="389">
        <v>0</v>
      </c>
      <c r="N37" s="389">
        <v>0</v>
      </c>
      <c r="O37" s="389">
        <v>0</v>
      </c>
      <c r="P37" s="389">
        <v>0</v>
      </c>
      <c r="Q37" s="389">
        <v>0</v>
      </c>
      <c r="R37" s="389">
        <v>0</v>
      </c>
      <c r="S37" s="389">
        <v>0</v>
      </c>
      <c r="T37" s="389">
        <v>0</v>
      </c>
      <c r="U37" s="385">
        <v>0</v>
      </c>
      <c r="V37" s="426">
        <f t="shared" ref="V37:V42" si="3">SUM(J37:U37)</f>
        <v>0</v>
      </c>
      <c r="W37" s="427" t="e">
        <f t="shared" ref="W37:W42" si="4">+V37/I37*100</f>
        <v>#DIV/0!</v>
      </c>
    </row>
    <row r="38" spans="1:23" ht="16.5">
      <c r="A38" s="381" t="s">
        <v>170</v>
      </c>
      <c r="B38" s="441" t="s">
        <v>171</v>
      </c>
      <c r="C38" s="382" t="s">
        <v>172</v>
      </c>
      <c r="D38" s="392">
        <v>716</v>
      </c>
      <c r="E38" s="392">
        <v>715</v>
      </c>
      <c r="F38" s="440">
        <v>495</v>
      </c>
      <c r="G38" s="440">
        <v>527</v>
      </c>
      <c r="H38" s="440">
        <v>510</v>
      </c>
      <c r="I38" s="425">
        <v>550</v>
      </c>
      <c r="J38" s="385">
        <v>58</v>
      </c>
      <c r="K38" s="389">
        <v>64</v>
      </c>
      <c r="L38" s="389">
        <v>41</v>
      </c>
      <c r="M38" s="389">
        <v>47</v>
      </c>
      <c r="N38" s="389">
        <v>28</v>
      </c>
      <c r="O38" s="389">
        <v>34</v>
      </c>
      <c r="P38" s="389">
        <v>27</v>
      </c>
      <c r="Q38" s="389">
        <v>30</v>
      </c>
      <c r="R38" s="389">
        <v>42</v>
      </c>
      <c r="S38" s="389">
        <v>48</v>
      </c>
      <c r="T38" s="389">
        <v>43</v>
      </c>
      <c r="U38" s="385">
        <v>39</v>
      </c>
      <c r="V38" s="426">
        <f t="shared" si="3"/>
        <v>501</v>
      </c>
      <c r="W38" s="427">
        <f t="shared" si="4"/>
        <v>91.090909090909093</v>
      </c>
    </row>
    <row r="39" spans="1:23" ht="16.5">
      <c r="A39" s="381" t="s">
        <v>173</v>
      </c>
      <c r="B39" s="439" t="s">
        <v>174</v>
      </c>
      <c r="C39" s="382" t="s">
        <v>175</v>
      </c>
      <c r="D39" s="392">
        <v>26</v>
      </c>
      <c r="E39" s="392">
        <v>32</v>
      </c>
      <c r="F39" s="440">
        <v>0</v>
      </c>
      <c r="G39" s="440">
        <v>0</v>
      </c>
      <c r="H39" s="440">
        <v>0</v>
      </c>
      <c r="I39" s="425">
        <v>0</v>
      </c>
      <c r="J39" s="385">
        <v>0</v>
      </c>
      <c r="K39" s="389">
        <v>0</v>
      </c>
      <c r="L39" s="389">
        <v>0</v>
      </c>
      <c r="M39" s="389">
        <v>0</v>
      </c>
      <c r="N39" s="389">
        <v>0</v>
      </c>
      <c r="O39" s="389">
        <v>0</v>
      </c>
      <c r="P39" s="389">
        <v>0</v>
      </c>
      <c r="Q39" s="389">
        <v>0</v>
      </c>
      <c r="R39" s="389">
        <v>0</v>
      </c>
      <c r="S39" s="389">
        <v>0</v>
      </c>
      <c r="T39" s="389">
        <v>0</v>
      </c>
      <c r="U39" s="385">
        <v>0</v>
      </c>
      <c r="V39" s="426">
        <f t="shared" si="3"/>
        <v>0</v>
      </c>
      <c r="W39" s="427" t="e">
        <f t="shared" si="4"/>
        <v>#DIV/0!</v>
      </c>
    </row>
    <row r="40" spans="1:23" ht="16.5">
      <c r="A40" s="381" t="s">
        <v>95</v>
      </c>
      <c r="B40" s="453"/>
      <c r="C40" s="382" t="s">
        <v>96</v>
      </c>
      <c r="D40" s="392">
        <v>6805</v>
      </c>
      <c r="E40" s="392">
        <v>6979</v>
      </c>
      <c r="F40" s="440">
        <v>8465</v>
      </c>
      <c r="G40" s="440">
        <v>8627</v>
      </c>
      <c r="H40" s="440">
        <v>8636</v>
      </c>
      <c r="I40" s="425">
        <v>8796</v>
      </c>
      <c r="J40" s="385">
        <v>600</v>
      </c>
      <c r="K40" s="389">
        <v>610</v>
      </c>
      <c r="L40" s="389">
        <v>1368</v>
      </c>
      <c r="M40" s="389">
        <v>610</v>
      </c>
      <c r="N40" s="389">
        <v>728</v>
      </c>
      <c r="O40" s="389">
        <v>1599</v>
      </c>
      <c r="P40" s="389">
        <v>0</v>
      </c>
      <c r="Q40" s="389">
        <v>610</v>
      </c>
      <c r="R40" s="389">
        <v>989</v>
      </c>
      <c r="S40" s="389">
        <v>610</v>
      </c>
      <c r="T40" s="389">
        <v>600</v>
      </c>
      <c r="U40" s="385">
        <v>600</v>
      </c>
      <c r="V40" s="426">
        <f>SUM(J40:U40)</f>
        <v>8924</v>
      </c>
      <c r="W40" s="427">
        <f t="shared" si="4"/>
        <v>101.45520691223284</v>
      </c>
    </row>
    <row r="41" spans="1:23" ht="17.25" thickBot="1">
      <c r="A41" s="354" t="s">
        <v>98</v>
      </c>
      <c r="B41" s="454"/>
      <c r="C41" s="455"/>
      <c r="D41" s="398">
        <v>25</v>
      </c>
      <c r="E41" s="398">
        <v>406</v>
      </c>
      <c r="F41" s="399">
        <v>554</v>
      </c>
      <c r="G41" s="399">
        <v>309</v>
      </c>
      <c r="H41" s="399">
        <v>254</v>
      </c>
      <c r="I41" s="438">
        <v>100</v>
      </c>
      <c r="J41" s="444">
        <v>51</v>
      </c>
      <c r="K41" s="363">
        <v>8</v>
      </c>
      <c r="L41" s="363">
        <v>29</v>
      </c>
      <c r="M41" s="363">
        <v>43</v>
      </c>
      <c r="N41" s="363">
        <v>8</v>
      </c>
      <c r="O41" s="363">
        <v>43</v>
      </c>
      <c r="P41" s="363">
        <v>1</v>
      </c>
      <c r="Q41" s="363">
        <v>1</v>
      </c>
      <c r="R41" s="363">
        <v>27</v>
      </c>
      <c r="S41" s="363">
        <v>5</v>
      </c>
      <c r="T41" s="363">
        <v>100</v>
      </c>
      <c r="U41" s="402">
        <v>3</v>
      </c>
      <c r="V41" s="426">
        <f>SUM(J41:U41)</f>
        <v>319</v>
      </c>
      <c r="W41" s="427">
        <f t="shared" si="4"/>
        <v>319</v>
      </c>
    </row>
    <row r="42" spans="1:23" ht="17.25" thickBot="1">
      <c r="A42" s="447" t="s">
        <v>176</v>
      </c>
      <c r="B42" s="456"/>
      <c r="C42" s="449" t="s">
        <v>177</v>
      </c>
      <c r="D42" s="324">
        <f t="shared" ref="D42:T42" si="5">SUM(D37:D41)</f>
        <v>7572</v>
      </c>
      <c r="E42" s="324">
        <f t="shared" si="5"/>
        <v>8132</v>
      </c>
      <c r="F42" s="407">
        <f>SUM(F37:F41)</f>
        <v>9514</v>
      </c>
      <c r="G42" s="407">
        <f>SUM(G38:G41)</f>
        <v>9463</v>
      </c>
      <c r="H42" s="407">
        <f>SUM(H38:H41)</f>
        <v>9400</v>
      </c>
      <c r="I42" s="450">
        <f t="shared" si="5"/>
        <v>9446</v>
      </c>
      <c r="J42" s="408">
        <f t="shared" si="5"/>
        <v>709</v>
      </c>
      <c r="K42" s="410">
        <f t="shared" si="5"/>
        <v>682</v>
      </c>
      <c r="L42" s="411">
        <f t="shared" si="5"/>
        <v>1438</v>
      </c>
      <c r="M42" s="411">
        <f t="shared" si="5"/>
        <v>700</v>
      </c>
      <c r="N42" s="410">
        <f t="shared" si="5"/>
        <v>764</v>
      </c>
      <c r="O42" s="410">
        <f t="shared" si="5"/>
        <v>1676</v>
      </c>
      <c r="P42" s="410">
        <f t="shared" si="5"/>
        <v>28</v>
      </c>
      <c r="Q42" s="410">
        <f t="shared" si="5"/>
        <v>641</v>
      </c>
      <c r="R42" s="410">
        <f t="shared" si="5"/>
        <v>1058</v>
      </c>
      <c r="S42" s="410">
        <f t="shared" si="5"/>
        <v>663</v>
      </c>
      <c r="T42" s="410">
        <f t="shared" si="5"/>
        <v>743</v>
      </c>
      <c r="U42" s="410">
        <f>SUM(U37:U41)</f>
        <v>642</v>
      </c>
      <c r="V42" s="451">
        <f t="shared" si="3"/>
        <v>9744</v>
      </c>
      <c r="W42" s="452">
        <f t="shared" si="4"/>
        <v>103.15477450772815</v>
      </c>
    </row>
    <row r="43" spans="1:23" ht="6.75" customHeight="1" thickBot="1">
      <c r="A43" s="354"/>
      <c r="B43" s="457"/>
      <c r="C43" s="455"/>
      <c r="D43" s="398"/>
      <c r="E43" s="398"/>
      <c r="F43" s="458"/>
      <c r="G43" s="458"/>
      <c r="H43" s="458"/>
      <c r="I43" s="459"/>
      <c r="J43" s="401"/>
      <c r="K43" s="363"/>
      <c r="L43" s="362"/>
      <c r="M43" s="362"/>
      <c r="N43" s="363"/>
      <c r="O43" s="363"/>
      <c r="P43" s="363"/>
      <c r="Q43" s="363"/>
      <c r="R43" s="363"/>
      <c r="S43" s="363"/>
      <c r="T43" s="363"/>
      <c r="U43" s="460"/>
      <c r="V43" s="445"/>
      <c r="W43" s="446"/>
    </row>
    <row r="44" spans="1:23" ht="17.25" thickBot="1">
      <c r="A44" s="461" t="s">
        <v>102</v>
      </c>
      <c r="B44" s="462"/>
      <c r="C44" s="463"/>
      <c r="D44" s="324">
        <f>+D42-D40</f>
        <v>767</v>
      </c>
      <c r="E44" s="324">
        <f>+E42-E40</f>
        <v>1153</v>
      </c>
      <c r="F44" s="407">
        <v>1049</v>
      </c>
      <c r="G44" s="407">
        <f>SUM(G41+G38)</f>
        <v>836</v>
      </c>
      <c r="H44" s="407">
        <f>SUM(H41+H38)</f>
        <v>764</v>
      </c>
      <c r="I44" s="450">
        <f t="shared" ref="I44:U44" si="6">I37+I38+I39+I41</f>
        <v>650</v>
      </c>
      <c r="J44" s="408">
        <f t="shared" si="6"/>
        <v>109</v>
      </c>
      <c r="K44" s="410">
        <f t="shared" si="6"/>
        <v>72</v>
      </c>
      <c r="L44" s="410">
        <f t="shared" si="6"/>
        <v>70</v>
      </c>
      <c r="M44" s="410">
        <f t="shared" si="6"/>
        <v>90</v>
      </c>
      <c r="N44" s="410">
        <f t="shared" si="6"/>
        <v>36</v>
      </c>
      <c r="O44" s="410">
        <f t="shared" si="6"/>
        <v>77</v>
      </c>
      <c r="P44" s="410">
        <f t="shared" si="6"/>
        <v>28</v>
      </c>
      <c r="Q44" s="410">
        <f t="shared" si="6"/>
        <v>31</v>
      </c>
      <c r="R44" s="410">
        <f t="shared" si="6"/>
        <v>69</v>
      </c>
      <c r="S44" s="410">
        <f t="shared" si="6"/>
        <v>53</v>
      </c>
      <c r="T44" s="410">
        <f t="shared" si="6"/>
        <v>143</v>
      </c>
      <c r="U44" s="450">
        <f t="shared" si="6"/>
        <v>42</v>
      </c>
      <c r="V44" s="451">
        <f>SUM(J44:U44)</f>
        <v>820</v>
      </c>
      <c r="W44" s="452">
        <f>+V44/I44*100</f>
        <v>126.15384615384615</v>
      </c>
    </row>
    <row r="45" spans="1:23" ht="17.25" thickBot="1">
      <c r="A45" s="447" t="s">
        <v>103</v>
      </c>
      <c r="B45" s="462"/>
      <c r="C45" s="449" t="s">
        <v>178</v>
      </c>
      <c r="D45" s="324">
        <f>+D42-D36</f>
        <v>64</v>
      </c>
      <c r="E45" s="324">
        <f>+E42-E36</f>
        <v>290</v>
      </c>
      <c r="F45" s="407">
        <v>25</v>
      </c>
      <c r="G45" s="407">
        <f>SUM(G42-G36)</f>
        <v>30</v>
      </c>
      <c r="H45" s="407">
        <f>SUM(H42-H36)</f>
        <v>23</v>
      </c>
      <c r="I45" s="450">
        <f>SUM(I42-I36)</f>
        <v>0</v>
      </c>
      <c r="J45" s="408">
        <f t="shared" ref="J45:U45" si="7">J42-J36</f>
        <v>86</v>
      </c>
      <c r="K45" s="410">
        <f t="shared" si="7"/>
        <v>48</v>
      </c>
      <c r="L45" s="410">
        <f t="shared" si="7"/>
        <v>633</v>
      </c>
      <c r="M45" s="410">
        <f t="shared" si="7"/>
        <v>-93</v>
      </c>
      <c r="N45" s="410">
        <f t="shared" si="7"/>
        <v>34</v>
      </c>
      <c r="O45" s="410">
        <f t="shared" si="7"/>
        <v>695</v>
      </c>
      <c r="P45" s="410">
        <f>P42-P36</f>
        <v>-682</v>
      </c>
      <c r="Q45" s="410">
        <f t="shared" si="7"/>
        <v>-22</v>
      </c>
      <c r="R45" s="410">
        <f t="shared" si="7"/>
        <v>332</v>
      </c>
      <c r="S45" s="410">
        <f t="shared" si="7"/>
        <v>-139</v>
      </c>
      <c r="T45" s="410">
        <f t="shared" si="7"/>
        <v>-380</v>
      </c>
      <c r="U45" s="411">
        <f t="shared" si="7"/>
        <v>-492</v>
      </c>
      <c r="V45" s="451">
        <f>SUM(J45:U45)</f>
        <v>20</v>
      </c>
      <c r="W45" s="452" t="e">
        <f>+V45/I45*100</f>
        <v>#DIV/0!</v>
      </c>
    </row>
    <row r="46" spans="1:23" ht="17.25" thickBot="1">
      <c r="A46" s="461" t="s">
        <v>179</v>
      </c>
      <c r="B46" s="462"/>
      <c r="C46" s="464"/>
      <c r="D46" s="314">
        <f>+D45-D40</f>
        <v>-6741</v>
      </c>
      <c r="E46" s="314">
        <f>+E45-E40</f>
        <v>-6689</v>
      </c>
      <c r="F46" s="407">
        <v>-8440</v>
      </c>
      <c r="G46" s="407">
        <f>SUM(G44-G36)</f>
        <v>-8597</v>
      </c>
      <c r="H46" s="407">
        <f>SUM(H44-H36)</f>
        <v>-8613</v>
      </c>
      <c r="I46" s="450">
        <f>SUM(I44-I36)</f>
        <v>-8796</v>
      </c>
      <c r="J46" s="465">
        <f t="shared" ref="J46:U46" si="8">J45-J40</f>
        <v>-514</v>
      </c>
      <c r="K46" s="410">
        <f t="shared" si="8"/>
        <v>-562</v>
      </c>
      <c r="L46" s="410">
        <f t="shared" si="8"/>
        <v>-735</v>
      </c>
      <c r="M46" s="410">
        <f t="shared" si="8"/>
        <v>-703</v>
      </c>
      <c r="N46" s="410">
        <f t="shared" si="8"/>
        <v>-694</v>
      </c>
      <c r="O46" s="410">
        <f t="shared" si="8"/>
        <v>-904</v>
      </c>
      <c r="P46" s="410">
        <f t="shared" si="8"/>
        <v>-682</v>
      </c>
      <c r="Q46" s="410">
        <f t="shared" si="8"/>
        <v>-632</v>
      </c>
      <c r="R46" s="410">
        <f t="shared" si="8"/>
        <v>-657</v>
      </c>
      <c r="S46" s="410">
        <f t="shared" si="8"/>
        <v>-749</v>
      </c>
      <c r="T46" s="410">
        <f t="shared" si="8"/>
        <v>-980</v>
      </c>
      <c r="U46" s="450">
        <f t="shared" si="8"/>
        <v>-1092</v>
      </c>
      <c r="V46" s="451">
        <f>SUM(J46:U46)</f>
        <v>-8904</v>
      </c>
      <c r="W46" s="452">
        <f>+V46/I46*100</f>
        <v>101.22783083219646</v>
      </c>
    </row>
  </sheetData>
  <mergeCells count="1">
    <mergeCell ref="C5:G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A13" sqref="A13"/>
    </sheetView>
  </sheetViews>
  <sheetFormatPr defaultRowHeight="15"/>
  <cols>
    <col min="1" max="1" width="37.7109375" customWidth="1"/>
    <col min="2" max="2" width="13.5703125" customWidth="1"/>
    <col min="3" max="4" width="0" hidden="1" customWidth="1"/>
    <col min="5" max="5" width="6.42578125" style="467" customWidth="1"/>
    <col min="6" max="8" width="11.5703125" customWidth="1"/>
    <col min="9" max="10" width="11.42578125" customWidth="1"/>
    <col min="19" max="19" width="9.28515625" customWidth="1"/>
    <col min="24" max="24" width="9" style="467" customWidth="1"/>
  </cols>
  <sheetData>
    <row r="1" spans="1:24" ht="26.25">
      <c r="A1" s="466" t="s">
        <v>107</v>
      </c>
      <c r="J1" s="211"/>
    </row>
    <row r="2" spans="1:24" ht="21.75" customHeight="1">
      <c r="A2" s="468" t="s">
        <v>108</v>
      </c>
      <c r="B2" s="469" t="s">
        <v>180</v>
      </c>
      <c r="G2" s="470"/>
      <c r="J2" s="211"/>
    </row>
    <row r="3" spans="1:24">
      <c r="A3" s="211"/>
      <c r="J3" s="211"/>
    </row>
    <row r="4" spans="1:24" ht="15.75" thickBot="1">
      <c r="B4" s="332"/>
      <c r="C4" s="332"/>
      <c r="D4" s="332"/>
      <c r="E4" s="471"/>
      <c r="F4" s="332"/>
      <c r="J4" s="211"/>
    </row>
    <row r="5" spans="1:24" ht="16.5" thickBot="1">
      <c r="A5" s="216" t="s">
        <v>2</v>
      </c>
      <c r="B5" s="472" t="s">
        <v>181</v>
      </c>
      <c r="C5" s="473"/>
      <c r="D5" s="473"/>
      <c r="E5" s="474"/>
      <c r="F5" s="475"/>
      <c r="G5" s="476"/>
      <c r="H5" s="476"/>
      <c r="I5" s="476"/>
      <c r="J5" s="216"/>
    </row>
    <row r="6" spans="1:24" ht="23.25" customHeight="1" thickBot="1">
      <c r="A6" s="211" t="s">
        <v>4</v>
      </c>
      <c r="J6" s="211"/>
    </row>
    <row r="7" spans="1:24" ht="15.75">
      <c r="A7" s="477"/>
      <c r="B7" s="478"/>
      <c r="C7" s="478"/>
      <c r="D7" s="478"/>
      <c r="E7" s="479"/>
      <c r="F7" s="480"/>
      <c r="G7" s="481"/>
      <c r="H7" s="482" t="s">
        <v>128</v>
      </c>
      <c r="I7" s="483" t="s">
        <v>5</v>
      </c>
      <c r="J7" s="484"/>
      <c r="K7" s="485"/>
      <c r="L7" s="485"/>
      <c r="M7" s="485"/>
      <c r="N7" s="485"/>
      <c r="O7" s="486" t="s">
        <v>6</v>
      </c>
      <c r="P7" s="485"/>
      <c r="Q7" s="485"/>
      <c r="R7" s="485"/>
      <c r="S7" s="485"/>
      <c r="T7" s="485"/>
      <c r="U7" s="485"/>
      <c r="V7" s="487" t="s">
        <v>7</v>
      </c>
      <c r="W7" s="488" t="s">
        <v>8</v>
      </c>
      <c r="X7"/>
    </row>
    <row r="8" spans="1:24" ht="15.75" thickBot="1">
      <c r="A8" s="489" t="s">
        <v>9</v>
      </c>
      <c r="B8" s="490" t="s">
        <v>10</v>
      </c>
      <c r="C8" s="490" t="s">
        <v>11</v>
      </c>
      <c r="D8" s="490" t="s">
        <v>12</v>
      </c>
      <c r="E8" s="491" t="s">
        <v>13</v>
      </c>
      <c r="F8" s="492" t="s">
        <v>126</v>
      </c>
      <c r="G8" s="493" t="s">
        <v>127</v>
      </c>
      <c r="H8" s="494"/>
      <c r="I8" s="495">
        <v>2015</v>
      </c>
      <c r="J8" s="496" t="s">
        <v>18</v>
      </c>
      <c r="K8" s="497" t="s">
        <v>19</v>
      </c>
      <c r="L8" s="497" t="s">
        <v>20</v>
      </c>
      <c r="M8" s="497" t="s">
        <v>21</v>
      </c>
      <c r="N8" s="497" t="s">
        <v>22</v>
      </c>
      <c r="O8" s="497" t="s">
        <v>23</v>
      </c>
      <c r="P8" s="497" t="s">
        <v>24</v>
      </c>
      <c r="Q8" s="497" t="s">
        <v>25</v>
      </c>
      <c r="R8" s="497" t="s">
        <v>26</v>
      </c>
      <c r="S8" s="497" t="s">
        <v>27</v>
      </c>
      <c r="T8" s="497" t="s">
        <v>28</v>
      </c>
      <c r="U8" s="496" t="s">
        <v>29</v>
      </c>
      <c r="V8" s="498" t="s">
        <v>30</v>
      </c>
      <c r="W8" s="499" t="s">
        <v>31</v>
      </c>
      <c r="X8"/>
    </row>
    <row r="9" spans="1:24">
      <c r="A9" s="500" t="s">
        <v>32</v>
      </c>
      <c r="B9" s="501"/>
      <c r="C9" s="502">
        <v>104</v>
      </c>
      <c r="D9" s="503">
        <v>104</v>
      </c>
      <c r="E9" s="504"/>
      <c r="F9" s="505">
        <v>14</v>
      </c>
      <c r="G9" s="506">
        <v>14</v>
      </c>
      <c r="H9" s="507">
        <v>14</v>
      </c>
      <c r="I9" s="508"/>
      <c r="J9" s="509">
        <v>15</v>
      </c>
      <c r="K9" s="510">
        <v>17</v>
      </c>
      <c r="L9" s="510">
        <v>18</v>
      </c>
      <c r="M9" s="510">
        <v>17</v>
      </c>
      <c r="N9" s="511">
        <v>18</v>
      </c>
      <c r="O9" s="511">
        <v>18</v>
      </c>
      <c r="P9" s="511">
        <v>32</v>
      </c>
      <c r="Q9" s="511">
        <v>32</v>
      </c>
      <c r="R9" s="511">
        <v>35</v>
      </c>
      <c r="S9" s="511">
        <v>34</v>
      </c>
      <c r="T9" s="511">
        <v>27</v>
      </c>
      <c r="U9" s="512">
        <v>25</v>
      </c>
      <c r="V9" s="513" t="s">
        <v>33</v>
      </c>
      <c r="W9" s="514" t="s">
        <v>33</v>
      </c>
      <c r="X9"/>
    </row>
    <row r="10" spans="1:24" ht="15.75" thickBot="1">
      <c r="A10" s="515" t="s">
        <v>34</v>
      </c>
      <c r="B10" s="516"/>
      <c r="C10" s="517">
        <v>101</v>
      </c>
      <c r="D10" s="518">
        <v>104</v>
      </c>
      <c r="E10" s="519"/>
      <c r="F10" s="520">
        <v>11.5</v>
      </c>
      <c r="G10" s="521">
        <v>11</v>
      </c>
      <c r="H10" s="55">
        <v>11</v>
      </c>
      <c r="I10" s="522"/>
      <c r="J10" s="520">
        <v>13</v>
      </c>
      <c r="K10" s="523">
        <v>14.5</v>
      </c>
      <c r="L10" s="524">
        <v>15</v>
      </c>
      <c r="M10" s="524">
        <v>14.5</v>
      </c>
      <c r="N10" s="523">
        <v>15.5</v>
      </c>
      <c r="O10" s="523">
        <v>15.5</v>
      </c>
      <c r="P10" s="523">
        <v>26.5</v>
      </c>
      <c r="Q10" s="523">
        <v>18.32</v>
      </c>
      <c r="R10" s="523">
        <v>19.47</v>
      </c>
      <c r="S10" s="523">
        <v>19.03</v>
      </c>
      <c r="T10" s="523"/>
      <c r="U10" s="520">
        <v>21.5</v>
      </c>
      <c r="V10" s="525"/>
      <c r="W10" s="526" t="s">
        <v>33</v>
      </c>
      <c r="X10"/>
    </row>
    <row r="11" spans="1:24">
      <c r="A11" s="527" t="s">
        <v>35</v>
      </c>
      <c r="B11" s="528" t="s">
        <v>36</v>
      </c>
      <c r="C11" s="529">
        <v>37915</v>
      </c>
      <c r="D11" s="530">
        <v>39774</v>
      </c>
      <c r="E11" s="531" t="s">
        <v>37</v>
      </c>
      <c r="F11" s="532">
        <v>7073</v>
      </c>
      <c r="G11" s="533">
        <v>7780</v>
      </c>
      <c r="H11" s="534">
        <v>8681</v>
      </c>
      <c r="I11" s="535" t="s">
        <v>33</v>
      </c>
      <c r="J11" s="536">
        <v>8535</v>
      </c>
      <c r="K11" s="537">
        <v>8542</v>
      </c>
      <c r="L11" s="538">
        <v>8552</v>
      </c>
      <c r="M11" s="538">
        <v>8552</v>
      </c>
      <c r="N11" s="537">
        <v>8552</v>
      </c>
      <c r="O11" s="537">
        <v>8552</v>
      </c>
      <c r="P11" s="539">
        <v>8552</v>
      </c>
      <c r="Q11" s="539">
        <v>8747</v>
      </c>
      <c r="R11" s="539">
        <v>8757</v>
      </c>
      <c r="S11" s="539">
        <v>12164</v>
      </c>
      <c r="T11" s="539">
        <v>12164</v>
      </c>
      <c r="U11" s="532">
        <v>11520</v>
      </c>
      <c r="V11" s="540" t="s">
        <v>33</v>
      </c>
      <c r="W11" s="541" t="s">
        <v>33</v>
      </c>
      <c r="X11"/>
    </row>
    <row r="12" spans="1:24">
      <c r="A12" s="542" t="s">
        <v>38</v>
      </c>
      <c r="B12" s="543" t="s">
        <v>39</v>
      </c>
      <c r="C12" s="544">
        <v>-16164</v>
      </c>
      <c r="D12" s="545">
        <v>-17825</v>
      </c>
      <c r="E12" s="531" t="s">
        <v>40</v>
      </c>
      <c r="F12" s="532">
        <v>-5520</v>
      </c>
      <c r="G12" s="533">
        <v>-6152</v>
      </c>
      <c r="H12" s="72">
        <v>-6977</v>
      </c>
      <c r="I12" s="546" t="s">
        <v>33</v>
      </c>
      <c r="J12" s="547">
        <v>-6864</v>
      </c>
      <c r="K12" s="548">
        <v>-6904</v>
      </c>
      <c r="L12" s="549">
        <v>-6946</v>
      </c>
      <c r="M12" s="549">
        <v>-6979</v>
      </c>
      <c r="N12" s="537">
        <v>-6979</v>
      </c>
      <c r="O12" s="537">
        <v>-6979</v>
      </c>
      <c r="P12" s="539">
        <v>-6979</v>
      </c>
      <c r="Q12" s="539">
        <v>-7306</v>
      </c>
      <c r="R12" s="539">
        <v>-7349</v>
      </c>
      <c r="S12" s="539">
        <v>-10801</v>
      </c>
      <c r="T12" s="539">
        <v>-10839</v>
      </c>
      <c r="U12" s="532">
        <v>-9424</v>
      </c>
      <c r="V12" s="540" t="s">
        <v>33</v>
      </c>
      <c r="W12" s="541" t="s">
        <v>33</v>
      </c>
      <c r="X12"/>
    </row>
    <row r="13" spans="1:24">
      <c r="A13" s="542" t="s">
        <v>41</v>
      </c>
      <c r="B13" s="543" t="s">
        <v>42</v>
      </c>
      <c r="C13" s="544">
        <v>604</v>
      </c>
      <c r="D13" s="545">
        <v>619</v>
      </c>
      <c r="E13" s="531" t="s">
        <v>43</v>
      </c>
      <c r="F13" s="532">
        <v>69</v>
      </c>
      <c r="G13" s="533">
        <v>36</v>
      </c>
      <c r="H13" s="72">
        <v>1</v>
      </c>
      <c r="I13" s="546" t="s">
        <v>33</v>
      </c>
      <c r="J13" s="547">
        <v>1</v>
      </c>
      <c r="K13" s="548">
        <v>1</v>
      </c>
      <c r="L13" s="549">
        <v>0.8</v>
      </c>
      <c r="M13" s="549">
        <v>1</v>
      </c>
      <c r="N13" s="537">
        <v>1</v>
      </c>
      <c r="O13" s="537">
        <v>1</v>
      </c>
      <c r="P13" s="539">
        <v>328</v>
      </c>
      <c r="Q13" s="539">
        <v>381</v>
      </c>
      <c r="R13" s="539">
        <v>381</v>
      </c>
      <c r="S13" s="539">
        <v>381</v>
      </c>
      <c r="T13" s="539">
        <v>381</v>
      </c>
      <c r="U13" s="532">
        <v>317</v>
      </c>
      <c r="V13" s="540" t="s">
        <v>33</v>
      </c>
      <c r="W13" s="541" t="s">
        <v>33</v>
      </c>
      <c r="X13"/>
    </row>
    <row r="14" spans="1:24">
      <c r="A14" s="542" t="s">
        <v>44</v>
      </c>
      <c r="B14" s="543" t="s">
        <v>45</v>
      </c>
      <c r="C14" s="544">
        <v>221</v>
      </c>
      <c r="D14" s="545">
        <v>610</v>
      </c>
      <c r="E14" s="531" t="s">
        <v>33</v>
      </c>
      <c r="F14" s="532">
        <v>715</v>
      </c>
      <c r="G14" s="533">
        <v>505</v>
      </c>
      <c r="H14" s="72">
        <v>502</v>
      </c>
      <c r="I14" s="546" t="s">
        <v>33</v>
      </c>
      <c r="J14" s="547">
        <v>6741</v>
      </c>
      <c r="K14" s="548">
        <v>6794</v>
      </c>
      <c r="L14" s="549">
        <v>7238</v>
      </c>
      <c r="M14" s="549">
        <v>7030</v>
      </c>
      <c r="N14" s="537">
        <v>5843</v>
      </c>
      <c r="O14" s="537">
        <v>5754</v>
      </c>
      <c r="P14" s="539">
        <v>5823</v>
      </c>
      <c r="Q14" s="539">
        <v>4788</v>
      </c>
      <c r="R14" s="539">
        <v>3827</v>
      </c>
      <c r="S14" s="539">
        <v>2819</v>
      </c>
      <c r="T14" s="539">
        <v>1868</v>
      </c>
      <c r="U14" s="532">
        <v>149</v>
      </c>
      <c r="V14" s="540" t="s">
        <v>33</v>
      </c>
      <c r="W14" s="541" t="s">
        <v>33</v>
      </c>
      <c r="X14"/>
    </row>
    <row r="15" spans="1:24" ht="15.75" thickBot="1">
      <c r="A15" s="500" t="s">
        <v>46</v>
      </c>
      <c r="B15" s="550" t="s">
        <v>182</v>
      </c>
      <c r="C15" s="551">
        <v>2021</v>
      </c>
      <c r="D15" s="552">
        <v>852</v>
      </c>
      <c r="E15" s="553" t="s">
        <v>48</v>
      </c>
      <c r="F15" s="554">
        <v>1007</v>
      </c>
      <c r="G15" s="90">
        <v>607</v>
      </c>
      <c r="H15" s="555">
        <v>561</v>
      </c>
      <c r="I15" s="556" t="s">
        <v>33</v>
      </c>
      <c r="J15" s="68">
        <v>668</v>
      </c>
      <c r="K15" s="557">
        <v>815</v>
      </c>
      <c r="L15" s="558">
        <v>972</v>
      </c>
      <c r="M15" s="558">
        <v>953</v>
      </c>
      <c r="N15" s="557">
        <v>1004</v>
      </c>
      <c r="O15" s="557">
        <v>2068</v>
      </c>
      <c r="P15" s="559">
        <v>1079</v>
      </c>
      <c r="Q15" s="559">
        <v>1252</v>
      </c>
      <c r="R15" s="559">
        <v>3241</v>
      </c>
      <c r="S15" s="559">
        <v>2308</v>
      </c>
      <c r="T15" s="559">
        <v>2353</v>
      </c>
      <c r="U15" s="560">
        <v>2058</v>
      </c>
      <c r="V15" s="561" t="s">
        <v>33</v>
      </c>
      <c r="W15" s="514" t="s">
        <v>33</v>
      </c>
      <c r="X15"/>
    </row>
    <row r="16" spans="1:24" ht="15.75" thickBot="1">
      <c r="A16" s="562" t="s">
        <v>49</v>
      </c>
      <c r="B16" s="563"/>
      <c r="C16" s="564">
        <v>24618</v>
      </c>
      <c r="D16" s="565">
        <v>24087</v>
      </c>
      <c r="E16" s="566"/>
      <c r="F16" s="567">
        <v>3344</v>
      </c>
      <c r="G16" s="568">
        <v>2776</v>
      </c>
      <c r="H16" s="569">
        <v>2768</v>
      </c>
      <c r="I16" s="570" t="s">
        <v>33</v>
      </c>
      <c r="J16" s="571">
        <f>SUM(J11:J15)</f>
        <v>9081</v>
      </c>
      <c r="K16" s="572">
        <f>SUM(K11:K15)</f>
        <v>9248</v>
      </c>
      <c r="L16" s="573">
        <f>SUM(L11:L15)</f>
        <v>9816.7999999999993</v>
      </c>
      <c r="M16" s="573">
        <f>SUM(M9:M15)</f>
        <v>9588.5</v>
      </c>
      <c r="N16" s="574">
        <f>SUM(N9:N15)</f>
        <v>8454.5</v>
      </c>
      <c r="O16" s="574">
        <f>SUM(O9:O15)</f>
        <v>9429.5</v>
      </c>
      <c r="P16" s="575">
        <f t="shared" ref="P16:U16" si="0">SUM(P11:P15)</f>
        <v>8803</v>
      </c>
      <c r="Q16" s="575">
        <f t="shared" si="0"/>
        <v>7862</v>
      </c>
      <c r="R16" s="575">
        <f t="shared" si="0"/>
        <v>8857</v>
      </c>
      <c r="S16" s="575">
        <f t="shared" si="0"/>
        <v>6871</v>
      </c>
      <c r="T16" s="575">
        <f t="shared" si="0"/>
        <v>5927</v>
      </c>
      <c r="U16" s="567">
        <f t="shared" si="0"/>
        <v>4620</v>
      </c>
      <c r="V16" s="576" t="s">
        <v>33</v>
      </c>
      <c r="W16" s="577" t="s">
        <v>33</v>
      </c>
      <c r="X16"/>
    </row>
    <row r="17" spans="1:24">
      <c r="A17" s="500" t="s">
        <v>50</v>
      </c>
      <c r="B17" s="528" t="s">
        <v>51</v>
      </c>
      <c r="C17" s="529">
        <v>7043</v>
      </c>
      <c r="D17" s="530">
        <v>7240</v>
      </c>
      <c r="E17" s="553">
        <v>401</v>
      </c>
      <c r="F17" s="554">
        <v>1553</v>
      </c>
      <c r="G17" s="90">
        <v>1628</v>
      </c>
      <c r="H17" s="578">
        <v>1704</v>
      </c>
      <c r="I17" s="535" t="s">
        <v>33</v>
      </c>
      <c r="J17" s="68">
        <v>1671</v>
      </c>
      <c r="K17" s="557">
        <v>1638</v>
      </c>
      <c r="L17" s="558">
        <v>1605</v>
      </c>
      <c r="M17" s="558">
        <v>1573</v>
      </c>
      <c r="N17" s="557">
        <v>1540</v>
      </c>
      <c r="O17" s="557">
        <v>1507</v>
      </c>
      <c r="P17" s="559">
        <v>1507</v>
      </c>
      <c r="Q17" s="559">
        <v>1441</v>
      </c>
      <c r="R17" s="559">
        <v>1408</v>
      </c>
      <c r="S17" s="559">
        <v>1375</v>
      </c>
      <c r="T17" s="559">
        <v>1326</v>
      </c>
      <c r="U17" s="560">
        <v>2096</v>
      </c>
      <c r="V17" s="561" t="s">
        <v>33</v>
      </c>
      <c r="W17" s="514" t="s">
        <v>33</v>
      </c>
      <c r="X17"/>
    </row>
    <row r="18" spans="1:24">
      <c r="A18" s="542" t="s">
        <v>52</v>
      </c>
      <c r="B18" s="543" t="s">
        <v>53</v>
      </c>
      <c r="C18" s="544">
        <v>1001</v>
      </c>
      <c r="D18" s="545">
        <v>820</v>
      </c>
      <c r="E18" s="531" t="s">
        <v>54</v>
      </c>
      <c r="F18" s="532">
        <v>49</v>
      </c>
      <c r="G18" s="533">
        <v>183</v>
      </c>
      <c r="H18" s="72">
        <v>155</v>
      </c>
      <c r="I18" s="546" t="s">
        <v>33</v>
      </c>
      <c r="J18" s="536">
        <v>188</v>
      </c>
      <c r="K18" s="537">
        <v>222</v>
      </c>
      <c r="L18" s="538">
        <v>255</v>
      </c>
      <c r="M18" s="538">
        <v>289</v>
      </c>
      <c r="N18" s="537">
        <v>323</v>
      </c>
      <c r="O18" s="537">
        <v>443</v>
      </c>
      <c r="P18" s="539">
        <v>421</v>
      </c>
      <c r="Q18" s="539">
        <v>553</v>
      </c>
      <c r="R18" s="539">
        <v>620</v>
      </c>
      <c r="S18" s="539">
        <v>654</v>
      </c>
      <c r="T18" s="539">
        <v>652</v>
      </c>
      <c r="U18" s="532">
        <v>685</v>
      </c>
      <c r="V18" s="540" t="s">
        <v>33</v>
      </c>
      <c r="W18" s="541" t="s">
        <v>33</v>
      </c>
      <c r="X18"/>
    </row>
    <row r="19" spans="1:24">
      <c r="A19" s="542" t="s">
        <v>55</v>
      </c>
      <c r="B19" s="579" t="s">
        <v>183</v>
      </c>
      <c r="C19" s="544">
        <v>14718</v>
      </c>
      <c r="D19" s="545">
        <v>14718</v>
      </c>
      <c r="E19" s="531" t="s">
        <v>33</v>
      </c>
      <c r="F19" s="532">
        <v>0</v>
      </c>
      <c r="G19" s="533">
        <v>0</v>
      </c>
      <c r="H19" s="72">
        <v>0</v>
      </c>
      <c r="I19" s="546" t="s">
        <v>33</v>
      </c>
      <c r="J19" s="547">
        <v>0</v>
      </c>
      <c r="K19" s="548">
        <v>0</v>
      </c>
      <c r="L19" s="549">
        <v>0</v>
      </c>
      <c r="M19" s="549">
        <v>0</v>
      </c>
      <c r="N19" s="537">
        <v>0</v>
      </c>
      <c r="O19" s="537">
        <v>0</v>
      </c>
      <c r="P19" s="539">
        <v>0</v>
      </c>
      <c r="Q19" s="539">
        <v>0</v>
      </c>
      <c r="R19" s="539">
        <v>0</v>
      </c>
      <c r="S19" s="539">
        <v>0</v>
      </c>
      <c r="T19" s="539">
        <v>0</v>
      </c>
      <c r="U19" s="532">
        <v>0</v>
      </c>
      <c r="V19" s="540" t="s">
        <v>33</v>
      </c>
      <c r="W19" s="541" t="s">
        <v>33</v>
      </c>
      <c r="X19"/>
    </row>
    <row r="20" spans="1:24">
      <c r="A20" s="542" t="s">
        <v>57</v>
      </c>
      <c r="B20" s="579" t="s">
        <v>184</v>
      </c>
      <c r="C20" s="544">
        <v>1758</v>
      </c>
      <c r="D20" s="545">
        <v>1762</v>
      </c>
      <c r="E20" s="531" t="s">
        <v>33</v>
      </c>
      <c r="F20" s="532">
        <v>1695</v>
      </c>
      <c r="G20" s="533">
        <v>931</v>
      </c>
      <c r="H20" s="72">
        <v>823</v>
      </c>
      <c r="I20" s="546" t="s">
        <v>33</v>
      </c>
      <c r="J20" s="547">
        <v>710</v>
      </c>
      <c r="K20" s="548">
        <v>723</v>
      </c>
      <c r="L20" s="549">
        <v>7925</v>
      </c>
      <c r="M20" s="549">
        <v>7746</v>
      </c>
      <c r="N20" s="537">
        <v>6749</v>
      </c>
      <c r="O20" s="537">
        <v>6744</v>
      </c>
      <c r="P20" s="539">
        <v>74</v>
      </c>
      <c r="Q20" s="539">
        <v>7205</v>
      </c>
      <c r="R20" s="539">
        <v>5318</v>
      </c>
      <c r="S20" s="539">
        <v>4024</v>
      </c>
      <c r="T20" s="539">
        <v>2805</v>
      </c>
      <c r="U20" s="532">
        <v>1621</v>
      </c>
      <c r="V20" s="540" t="s">
        <v>33</v>
      </c>
      <c r="W20" s="541" t="s">
        <v>33</v>
      </c>
      <c r="X20"/>
    </row>
    <row r="21" spans="1:24" ht="15.75" thickBot="1">
      <c r="A21" s="515" t="s">
        <v>59</v>
      </c>
      <c r="B21" s="580" t="s">
        <v>60</v>
      </c>
      <c r="C21" s="581">
        <v>0</v>
      </c>
      <c r="D21" s="582">
        <v>0</v>
      </c>
      <c r="E21" s="583" t="s">
        <v>33</v>
      </c>
      <c r="F21" s="532">
        <v>0</v>
      </c>
      <c r="G21" s="533">
        <v>0</v>
      </c>
      <c r="H21" s="584">
        <v>0</v>
      </c>
      <c r="I21" s="585" t="s">
        <v>33</v>
      </c>
      <c r="J21" s="547">
        <v>0</v>
      </c>
      <c r="K21" s="548">
        <v>0</v>
      </c>
      <c r="L21" s="549">
        <v>0</v>
      </c>
      <c r="M21" s="549">
        <v>0</v>
      </c>
      <c r="N21" s="537">
        <v>0</v>
      </c>
      <c r="O21" s="537">
        <v>0</v>
      </c>
      <c r="P21" s="539">
        <v>0</v>
      </c>
      <c r="Q21" s="539">
        <v>0</v>
      </c>
      <c r="R21" s="539">
        <v>0</v>
      </c>
      <c r="S21" s="539">
        <v>0</v>
      </c>
      <c r="T21" s="539">
        <v>0</v>
      </c>
      <c r="U21" s="532">
        <v>0</v>
      </c>
      <c r="V21" s="586" t="s">
        <v>33</v>
      </c>
      <c r="W21" s="587" t="s">
        <v>33</v>
      </c>
      <c r="X21"/>
    </row>
    <row r="22" spans="1:24">
      <c r="A22" s="588" t="s">
        <v>61</v>
      </c>
      <c r="B22" s="528" t="s">
        <v>62</v>
      </c>
      <c r="C22" s="529">
        <v>12472</v>
      </c>
      <c r="D22" s="529">
        <v>13728</v>
      </c>
      <c r="E22" s="589" t="s">
        <v>33</v>
      </c>
      <c r="F22" s="590">
        <v>6570</v>
      </c>
      <c r="G22" s="591">
        <v>7023</v>
      </c>
      <c r="H22" s="534">
        <v>6660</v>
      </c>
      <c r="I22" s="592">
        <v>11758</v>
      </c>
      <c r="J22" s="593">
        <v>560</v>
      </c>
      <c r="K22" s="594">
        <v>560</v>
      </c>
      <c r="L22" s="595">
        <v>560</v>
      </c>
      <c r="M22" s="595">
        <v>560</v>
      </c>
      <c r="N22" s="595">
        <v>560</v>
      </c>
      <c r="O22" s="595">
        <v>1655</v>
      </c>
      <c r="P22" s="595">
        <v>0</v>
      </c>
      <c r="Q22" s="595">
        <v>1095</v>
      </c>
      <c r="R22" s="595">
        <v>2922</v>
      </c>
      <c r="S22" s="595">
        <v>1095</v>
      </c>
      <c r="T22" s="595">
        <v>1095</v>
      </c>
      <c r="U22" s="590">
        <v>807</v>
      </c>
      <c r="V22" s="596">
        <f t="shared" ref="V22:V40" si="1">SUM(J22:U22)</f>
        <v>11469</v>
      </c>
      <c r="W22" s="597">
        <f>IF(I22&lt;&gt;0,+V22/I22*100,"   ???")</f>
        <v>97.542098996427967</v>
      </c>
      <c r="X22"/>
    </row>
    <row r="23" spans="1:24">
      <c r="A23" s="542" t="s">
        <v>63</v>
      </c>
      <c r="B23" s="543" t="s">
        <v>64</v>
      </c>
      <c r="C23" s="544">
        <v>0</v>
      </c>
      <c r="D23" s="544">
        <v>0</v>
      </c>
      <c r="E23" s="598" t="s">
        <v>33</v>
      </c>
      <c r="F23" s="532">
        <v>200</v>
      </c>
      <c r="G23" s="533">
        <v>295</v>
      </c>
      <c r="H23" s="72">
        <v>0</v>
      </c>
      <c r="I23" s="599">
        <v>0</v>
      </c>
      <c r="J23" s="600">
        <v>0</v>
      </c>
      <c r="K23" s="601">
        <v>0</v>
      </c>
      <c r="L23" s="539">
        <v>0</v>
      </c>
      <c r="M23" s="539"/>
      <c r="N23" s="539">
        <v>0</v>
      </c>
      <c r="O23" s="539">
        <v>0</v>
      </c>
      <c r="P23" s="539">
        <v>0</v>
      </c>
      <c r="Q23" s="539">
        <v>0</v>
      </c>
      <c r="R23" s="539">
        <v>0</v>
      </c>
      <c r="S23" s="539"/>
      <c r="T23" s="539">
        <v>0</v>
      </c>
      <c r="U23" s="532"/>
      <c r="V23" s="602">
        <f t="shared" si="1"/>
        <v>0</v>
      </c>
      <c r="W23" s="603">
        <v>0</v>
      </c>
      <c r="X23"/>
    </row>
    <row r="24" spans="1:24" ht="15.75" thickBot="1">
      <c r="A24" s="515" t="s">
        <v>65</v>
      </c>
      <c r="B24" s="580" t="s">
        <v>64</v>
      </c>
      <c r="C24" s="581">
        <v>0</v>
      </c>
      <c r="D24" s="581">
        <v>1215</v>
      </c>
      <c r="E24" s="604">
        <v>672</v>
      </c>
      <c r="F24" s="554">
        <v>6570</v>
      </c>
      <c r="G24" s="140">
        <v>6728</v>
      </c>
      <c r="H24" s="605">
        <v>6660</v>
      </c>
      <c r="I24" s="606">
        <v>11758</v>
      </c>
      <c r="J24" s="143">
        <v>560</v>
      </c>
      <c r="K24" s="607">
        <v>560</v>
      </c>
      <c r="L24" s="559">
        <v>560</v>
      </c>
      <c r="M24" s="559">
        <v>560</v>
      </c>
      <c r="N24" s="559">
        <v>560</v>
      </c>
      <c r="O24" s="559">
        <v>1655</v>
      </c>
      <c r="P24" s="559">
        <v>0</v>
      </c>
      <c r="Q24" s="559">
        <v>1095</v>
      </c>
      <c r="R24" s="559">
        <v>2922</v>
      </c>
      <c r="S24" s="559">
        <v>1095</v>
      </c>
      <c r="T24" s="559">
        <v>1095</v>
      </c>
      <c r="U24" s="560">
        <v>807</v>
      </c>
      <c r="V24" s="608">
        <f t="shared" si="1"/>
        <v>11469</v>
      </c>
      <c r="W24" s="609">
        <f t="shared" ref="W24:W31" si="2">IF(I24&lt;&gt;0,+V24/I24*100,"   ???")</f>
        <v>97.542098996427967</v>
      </c>
      <c r="X24"/>
    </row>
    <row r="25" spans="1:24">
      <c r="A25" s="527" t="s">
        <v>66</v>
      </c>
      <c r="B25" s="528" t="s">
        <v>67</v>
      </c>
      <c r="C25" s="529">
        <v>6341</v>
      </c>
      <c r="D25" s="529">
        <v>6960</v>
      </c>
      <c r="E25" s="589">
        <v>501</v>
      </c>
      <c r="F25" s="610">
        <v>336</v>
      </c>
      <c r="G25" s="611">
        <v>474</v>
      </c>
      <c r="H25" s="534">
        <v>464</v>
      </c>
      <c r="I25" s="612">
        <v>584</v>
      </c>
      <c r="J25" s="613">
        <v>87</v>
      </c>
      <c r="K25" s="594">
        <v>96</v>
      </c>
      <c r="L25" s="594">
        <v>48</v>
      </c>
      <c r="M25" s="594">
        <v>14</v>
      </c>
      <c r="N25" s="594">
        <v>44</v>
      </c>
      <c r="O25" s="594">
        <v>61</v>
      </c>
      <c r="P25" s="594">
        <v>62</v>
      </c>
      <c r="Q25" s="594">
        <v>75</v>
      </c>
      <c r="R25" s="594">
        <v>52</v>
      </c>
      <c r="S25" s="594">
        <v>45</v>
      </c>
      <c r="T25" s="594">
        <v>36</v>
      </c>
      <c r="U25" s="614">
        <v>117</v>
      </c>
      <c r="V25" s="615">
        <v>571</v>
      </c>
      <c r="W25" s="616">
        <f t="shared" si="2"/>
        <v>97.773972602739718</v>
      </c>
      <c r="X25"/>
    </row>
    <row r="26" spans="1:24">
      <c r="A26" s="542" t="s">
        <v>68</v>
      </c>
      <c r="B26" s="543" t="s">
        <v>69</v>
      </c>
      <c r="C26" s="544">
        <v>1745</v>
      </c>
      <c r="D26" s="544">
        <v>2223</v>
      </c>
      <c r="E26" s="598">
        <v>502</v>
      </c>
      <c r="F26" s="617">
        <v>1154</v>
      </c>
      <c r="G26" s="532">
        <v>379</v>
      </c>
      <c r="H26" s="72">
        <v>704</v>
      </c>
      <c r="I26" s="618">
        <v>770</v>
      </c>
      <c r="J26" s="619">
        <v>80</v>
      </c>
      <c r="K26" s="539">
        <v>83</v>
      </c>
      <c r="L26" s="539">
        <v>164</v>
      </c>
      <c r="M26" s="539">
        <v>296</v>
      </c>
      <c r="N26" s="539">
        <v>26</v>
      </c>
      <c r="O26" s="539">
        <v>15</v>
      </c>
      <c r="P26" s="539">
        <v>44</v>
      </c>
      <c r="Q26" s="539">
        <v>14</v>
      </c>
      <c r="R26" s="539">
        <v>14</v>
      </c>
      <c r="S26" s="539">
        <v>20</v>
      </c>
      <c r="T26" s="539">
        <v>29</v>
      </c>
      <c r="U26" s="617">
        <v>109</v>
      </c>
      <c r="V26" s="615">
        <f t="shared" si="1"/>
        <v>894</v>
      </c>
      <c r="W26" s="603">
        <f t="shared" si="2"/>
        <v>116.1038961038961</v>
      </c>
      <c r="X26"/>
    </row>
    <row r="27" spans="1:24">
      <c r="A27" s="542" t="s">
        <v>70</v>
      </c>
      <c r="B27" s="543" t="s">
        <v>71</v>
      </c>
      <c r="C27" s="544">
        <v>0</v>
      </c>
      <c r="D27" s="544">
        <v>0</v>
      </c>
      <c r="E27" s="598">
        <v>544</v>
      </c>
      <c r="F27" s="617">
        <v>21</v>
      </c>
      <c r="G27" s="532">
        <v>29</v>
      </c>
      <c r="H27" s="72">
        <v>5</v>
      </c>
      <c r="I27" s="618">
        <v>0</v>
      </c>
      <c r="J27" s="619">
        <v>0</v>
      </c>
      <c r="K27" s="539">
        <v>0</v>
      </c>
      <c r="L27" s="539">
        <v>0</v>
      </c>
      <c r="M27" s="539">
        <v>0</v>
      </c>
      <c r="N27" s="539">
        <v>0</v>
      </c>
      <c r="O27" s="539">
        <v>0</v>
      </c>
      <c r="P27" s="539">
        <v>4</v>
      </c>
      <c r="Q27" s="539">
        <v>73</v>
      </c>
      <c r="R27" s="539">
        <v>7</v>
      </c>
      <c r="S27" s="539">
        <v>1</v>
      </c>
      <c r="T27" s="539">
        <v>0</v>
      </c>
      <c r="U27" s="617">
        <v>83</v>
      </c>
      <c r="V27" s="615">
        <f t="shared" si="1"/>
        <v>168</v>
      </c>
      <c r="W27" s="603" t="str">
        <f t="shared" si="2"/>
        <v xml:space="preserve">   ???</v>
      </c>
      <c r="X27"/>
    </row>
    <row r="28" spans="1:24">
      <c r="A28" s="542" t="s">
        <v>72</v>
      </c>
      <c r="B28" s="543" t="s">
        <v>73</v>
      </c>
      <c r="C28" s="544">
        <v>428</v>
      </c>
      <c r="D28" s="544">
        <v>253</v>
      </c>
      <c r="E28" s="598">
        <v>511</v>
      </c>
      <c r="F28" s="617">
        <v>96</v>
      </c>
      <c r="G28" s="532">
        <v>370</v>
      </c>
      <c r="H28" s="72">
        <v>129</v>
      </c>
      <c r="I28" s="618">
        <v>270</v>
      </c>
      <c r="J28" s="619">
        <v>10</v>
      </c>
      <c r="K28" s="539">
        <v>2</v>
      </c>
      <c r="L28" s="539">
        <v>10</v>
      </c>
      <c r="M28" s="539">
        <v>10</v>
      </c>
      <c r="N28" s="539">
        <v>1</v>
      </c>
      <c r="O28" s="539">
        <v>37</v>
      </c>
      <c r="P28" s="539">
        <v>77</v>
      </c>
      <c r="Q28" s="539">
        <v>9</v>
      </c>
      <c r="R28" s="539">
        <v>23</v>
      </c>
      <c r="S28" s="539">
        <v>40</v>
      </c>
      <c r="T28" s="539">
        <v>3</v>
      </c>
      <c r="U28" s="617">
        <v>71</v>
      </c>
      <c r="V28" s="615">
        <v>401</v>
      </c>
      <c r="W28" s="603">
        <f t="shared" si="2"/>
        <v>148.5185185185185</v>
      </c>
      <c r="X28"/>
    </row>
    <row r="29" spans="1:24">
      <c r="A29" s="542" t="s">
        <v>74</v>
      </c>
      <c r="B29" s="543" t="s">
        <v>75</v>
      </c>
      <c r="C29" s="544">
        <v>1057</v>
      </c>
      <c r="D29" s="544">
        <v>1451</v>
      </c>
      <c r="E29" s="598">
        <v>518</v>
      </c>
      <c r="F29" s="617">
        <v>1024</v>
      </c>
      <c r="G29" s="532">
        <v>1249</v>
      </c>
      <c r="H29" s="72">
        <v>998</v>
      </c>
      <c r="I29" s="618">
        <v>3315</v>
      </c>
      <c r="J29" s="619">
        <v>90</v>
      </c>
      <c r="K29" s="539">
        <v>90</v>
      </c>
      <c r="L29" s="539">
        <v>94</v>
      </c>
      <c r="M29" s="539">
        <v>72</v>
      </c>
      <c r="N29" s="539">
        <v>51</v>
      </c>
      <c r="O29" s="539">
        <v>82</v>
      </c>
      <c r="P29" s="539">
        <v>363</v>
      </c>
      <c r="Q29" s="539">
        <v>79</v>
      </c>
      <c r="R29" s="539">
        <v>450</v>
      </c>
      <c r="S29" s="539">
        <v>1198</v>
      </c>
      <c r="T29" s="539">
        <v>227</v>
      </c>
      <c r="U29" s="617">
        <v>521</v>
      </c>
      <c r="V29" s="615">
        <f t="shared" si="1"/>
        <v>3317</v>
      </c>
      <c r="W29" s="603">
        <f t="shared" si="2"/>
        <v>100.06033182503771</v>
      </c>
      <c r="X29"/>
    </row>
    <row r="30" spans="1:24">
      <c r="A30" s="542" t="s">
        <v>76</v>
      </c>
      <c r="B30" s="620" t="s">
        <v>77</v>
      </c>
      <c r="C30" s="544">
        <v>10408</v>
      </c>
      <c r="D30" s="544">
        <v>11792</v>
      </c>
      <c r="E30" s="598">
        <v>521</v>
      </c>
      <c r="F30" s="617">
        <v>2632</v>
      </c>
      <c r="G30" s="532">
        <v>2854</v>
      </c>
      <c r="H30" s="72">
        <v>2768</v>
      </c>
      <c r="I30" s="618">
        <v>4645</v>
      </c>
      <c r="J30" s="621">
        <v>224</v>
      </c>
      <c r="K30" s="539">
        <v>248</v>
      </c>
      <c r="L30" s="539">
        <v>293</v>
      </c>
      <c r="M30" s="539">
        <v>267</v>
      </c>
      <c r="N30" s="539">
        <v>322</v>
      </c>
      <c r="O30" s="539">
        <v>326</v>
      </c>
      <c r="P30" s="539">
        <v>436</v>
      </c>
      <c r="Q30" s="539">
        <v>425</v>
      </c>
      <c r="R30" s="539">
        <v>530</v>
      </c>
      <c r="S30" s="539">
        <v>467</v>
      </c>
      <c r="T30" s="539">
        <v>582</v>
      </c>
      <c r="U30" s="617">
        <v>590</v>
      </c>
      <c r="V30" s="615">
        <f t="shared" si="1"/>
        <v>4710</v>
      </c>
      <c r="W30" s="603">
        <f t="shared" si="2"/>
        <v>101.39935414424113</v>
      </c>
      <c r="X30"/>
    </row>
    <row r="31" spans="1:24">
      <c r="A31" s="542" t="s">
        <v>78</v>
      </c>
      <c r="B31" s="620" t="s">
        <v>79</v>
      </c>
      <c r="C31" s="544">
        <v>3640</v>
      </c>
      <c r="D31" s="544">
        <v>4174</v>
      </c>
      <c r="E31" s="598" t="s">
        <v>80</v>
      </c>
      <c r="F31" s="617">
        <v>939</v>
      </c>
      <c r="G31" s="532">
        <v>1053</v>
      </c>
      <c r="H31" s="72">
        <v>1034</v>
      </c>
      <c r="I31" s="618">
        <v>1766</v>
      </c>
      <c r="J31" s="621">
        <v>90</v>
      </c>
      <c r="K31" s="539">
        <v>100</v>
      </c>
      <c r="L31" s="539">
        <v>100</v>
      </c>
      <c r="M31" s="539">
        <v>110</v>
      </c>
      <c r="N31" s="539">
        <v>110</v>
      </c>
      <c r="O31" s="539">
        <v>120</v>
      </c>
      <c r="P31" s="539">
        <v>150</v>
      </c>
      <c r="Q31" s="539">
        <v>150</v>
      </c>
      <c r="R31" s="539">
        <v>165</v>
      </c>
      <c r="S31" s="539">
        <v>171</v>
      </c>
      <c r="T31" s="539">
        <v>189</v>
      </c>
      <c r="U31" s="617">
        <v>221</v>
      </c>
      <c r="V31" s="615">
        <f t="shared" si="1"/>
        <v>1676</v>
      </c>
      <c r="W31" s="603">
        <f t="shared" si="2"/>
        <v>94.903737259343146</v>
      </c>
      <c r="X31"/>
    </row>
    <row r="32" spans="1:24">
      <c r="A32" s="542" t="s">
        <v>81</v>
      </c>
      <c r="B32" s="543" t="s">
        <v>82</v>
      </c>
      <c r="C32" s="544">
        <v>0</v>
      </c>
      <c r="D32" s="544">
        <v>0</v>
      </c>
      <c r="E32" s="598">
        <v>557</v>
      </c>
      <c r="F32" s="617">
        <v>0</v>
      </c>
      <c r="G32" s="532">
        <v>0</v>
      </c>
      <c r="H32" s="72">
        <v>0</v>
      </c>
      <c r="I32" s="618">
        <v>0</v>
      </c>
      <c r="J32" s="619">
        <v>0</v>
      </c>
      <c r="K32" s="539">
        <v>0</v>
      </c>
      <c r="L32" s="539">
        <v>0</v>
      </c>
      <c r="M32" s="539">
        <v>0</v>
      </c>
      <c r="N32" s="539">
        <v>0</v>
      </c>
      <c r="O32" s="539">
        <v>0</v>
      </c>
      <c r="P32" s="539">
        <v>0</v>
      </c>
      <c r="Q32" s="539">
        <v>0</v>
      </c>
      <c r="R32" s="539">
        <v>0</v>
      </c>
      <c r="S32" s="539"/>
      <c r="T32" s="539">
        <v>0</v>
      </c>
      <c r="U32" s="617">
        <v>0</v>
      </c>
      <c r="V32" s="615">
        <f t="shared" si="1"/>
        <v>0</v>
      </c>
      <c r="W32" s="603">
        <v>0</v>
      </c>
      <c r="X32"/>
    </row>
    <row r="33" spans="1:24">
      <c r="A33" s="542" t="s">
        <v>83</v>
      </c>
      <c r="B33" s="543" t="s">
        <v>84</v>
      </c>
      <c r="C33" s="544">
        <v>1711</v>
      </c>
      <c r="D33" s="544">
        <v>1801</v>
      </c>
      <c r="E33" s="598">
        <v>551</v>
      </c>
      <c r="F33" s="617">
        <v>154</v>
      </c>
      <c r="G33" s="532">
        <v>282</v>
      </c>
      <c r="H33" s="72">
        <v>336</v>
      </c>
      <c r="I33" s="618">
        <v>420</v>
      </c>
      <c r="J33" s="619">
        <v>31</v>
      </c>
      <c r="K33" s="539">
        <v>31</v>
      </c>
      <c r="L33" s="539">
        <v>32</v>
      </c>
      <c r="M33" s="539">
        <v>32</v>
      </c>
      <c r="N33" s="539">
        <v>32</v>
      </c>
      <c r="O33" s="539">
        <v>32</v>
      </c>
      <c r="P33" s="539">
        <v>33</v>
      </c>
      <c r="Q33" s="539">
        <v>41</v>
      </c>
      <c r="R33" s="539">
        <v>33</v>
      </c>
      <c r="S33" s="539">
        <v>44</v>
      </c>
      <c r="T33" s="539">
        <v>38</v>
      </c>
      <c r="U33" s="617">
        <v>41</v>
      </c>
      <c r="V33" s="615">
        <f t="shared" si="1"/>
        <v>420</v>
      </c>
      <c r="W33" s="603">
        <f>IF(I33&lt;&gt;0,+V33/I33*100,"   ???")</f>
        <v>100</v>
      </c>
      <c r="X33"/>
    </row>
    <row r="34" spans="1:24" ht="15.75" thickBot="1">
      <c r="A34" s="500" t="s">
        <v>85</v>
      </c>
      <c r="B34" s="622"/>
      <c r="C34" s="551">
        <v>569</v>
      </c>
      <c r="D34" s="551">
        <v>614</v>
      </c>
      <c r="E34" s="623" t="s">
        <v>86</v>
      </c>
      <c r="F34" s="624">
        <v>601</v>
      </c>
      <c r="G34" s="625">
        <v>550</v>
      </c>
      <c r="H34" s="555">
        <v>654</v>
      </c>
      <c r="I34" s="626">
        <v>460</v>
      </c>
      <c r="J34" s="627">
        <v>10</v>
      </c>
      <c r="K34" s="628">
        <v>12</v>
      </c>
      <c r="L34" s="628">
        <v>12</v>
      </c>
      <c r="M34" s="628">
        <v>11</v>
      </c>
      <c r="N34" s="628">
        <v>45</v>
      </c>
      <c r="O34" s="628">
        <v>62</v>
      </c>
      <c r="P34" s="628">
        <v>148</v>
      </c>
      <c r="Q34" s="628">
        <v>21</v>
      </c>
      <c r="R34" s="628">
        <v>86</v>
      </c>
      <c r="S34" s="628">
        <v>38</v>
      </c>
      <c r="T34" s="628">
        <v>50</v>
      </c>
      <c r="U34" s="629">
        <v>50</v>
      </c>
      <c r="V34" s="630">
        <f t="shared" si="1"/>
        <v>545</v>
      </c>
      <c r="W34" s="631">
        <f>IF(I34&lt;&gt;0,+V34/I34*100,"   ???")</f>
        <v>118.4782608695652</v>
      </c>
      <c r="X34"/>
    </row>
    <row r="35" spans="1:24" ht="15.75" thickBot="1">
      <c r="A35" s="632" t="s">
        <v>87</v>
      </c>
      <c r="B35" s="633" t="s">
        <v>88</v>
      </c>
      <c r="C35" s="634">
        <f>SUM(C25:C34)</f>
        <v>25899</v>
      </c>
      <c r="D35" s="634">
        <f>SUM(D25:D34)</f>
        <v>29268</v>
      </c>
      <c r="E35" s="635"/>
      <c r="F35" s="636">
        <v>6957</v>
      </c>
      <c r="G35" s="637">
        <v>7240</v>
      </c>
      <c r="H35" s="638">
        <v>7092</v>
      </c>
      <c r="I35" s="639">
        <v>12230</v>
      </c>
      <c r="J35" s="640">
        <f>SUM(J25:J34)</f>
        <v>622</v>
      </c>
      <c r="K35" s="641">
        <f>SUM(K25:K34)</f>
        <v>662</v>
      </c>
      <c r="L35" s="641">
        <f t="shared" ref="L35:U35" si="3">SUM(L25:L34)</f>
        <v>753</v>
      </c>
      <c r="M35" s="642">
        <f t="shared" si="3"/>
        <v>812</v>
      </c>
      <c r="N35" s="641">
        <f t="shared" si="3"/>
        <v>631</v>
      </c>
      <c r="O35" s="641">
        <f t="shared" si="3"/>
        <v>735</v>
      </c>
      <c r="P35" s="641">
        <f t="shared" si="3"/>
        <v>1317</v>
      </c>
      <c r="Q35" s="641">
        <f t="shared" si="3"/>
        <v>887</v>
      </c>
      <c r="R35" s="641">
        <f t="shared" si="3"/>
        <v>1360</v>
      </c>
      <c r="S35" s="641">
        <f t="shared" si="3"/>
        <v>2024</v>
      </c>
      <c r="T35" s="641">
        <f t="shared" si="3"/>
        <v>1154</v>
      </c>
      <c r="U35" s="641">
        <f t="shared" si="3"/>
        <v>1803</v>
      </c>
      <c r="V35" s="643">
        <f>SUM(J35:U35)</f>
        <v>12760</v>
      </c>
      <c r="W35" s="644">
        <f>IF(I35&lt;&gt;0,+V35/I35*100,"   ???")</f>
        <v>104.33360588716272</v>
      </c>
      <c r="X35"/>
    </row>
    <row r="36" spans="1:24">
      <c r="A36" s="527" t="s">
        <v>89</v>
      </c>
      <c r="B36" s="528" t="s">
        <v>90</v>
      </c>
      <c r="C36" s="529">
        <v>0</v>
      </c>
      <c r="D36" s="529">
        <v>0</v>
      </c>
      <c r="E36" s="589">
        <v>601</v>
      </c>
      <c r="F36" s="645">
        <v>0</v>
      </c>
      <c r="G36" s="646">
        <v>0</v>
      </c>
      <c r="H36" s="647">
        <v>0</v>
      </c>
      <c r="I36" s="592">
        <v>0</v>
      </c>
      <c r="J36" s="600">
        <v>0</v>
      </c>
      <c r="K36" s="539">
        <v>0</v>
      </c>
      <c r="L36" s="539">
        <v>0</v>
      </c>
      <c r="M36" s="539">
        <v>0</v>
      </c>
      <c r="N36" s="539">
        <v>0</v>
      </c>
      <c r="O36" s="539">
        <v>0</v>
      </c>
      <c r="P36" s="539">
        <v>0</v>
      </c>
      <c r="Q36" s="539">
        <v>0</v>
      </c>
      <c r="R36" s="539">
        <v>0</v>
      </c>
      <c r="S36" s="539">
        <v>0</v>
      </c>
      <c r="T36" s="539">
        <v>0</v>
      </c>
      <c r="U36" s="532">
        <v>0</v>
      </c>
      <c r="V36" s="648">
        <f t="shared" si="1"/>
        <v>0</v>
      </c>
      <c r="W36" s="616">
        <v>0</v>
      </c>
      <c r="X36"/>
    </row>
    <row r="37" spans="1:24">
      <c r="A37" s="542" t="s">
        <v>91</v>
      </c>
      <c r="B37" s="543" t="s">
        <v>92</v>
      </c>
      <c r="C37" s="544">
        <v>1190</v>
      </c>
      <c r="D37" s="544">
        <v>1857</v>
      </c>
      <c r="E37" s="598">
        <v>602</v>
      </c>
      <c r="F37" s="649">
        <v>208</v>
      </c>
      <c r="G37" s="650">
        <v>330</v>
      </c>
      <c r="H37" s="651">
        <v>348</v>
      </c>
      <c r="I37" s="599">
        <v>254</v>
      </c>
      <c r="J37" s="600">
        <v>21</v>
      </c>
      <c r="K37" s="539">
        <v>20</v>
      </c>
      <c r="L37" s="539">
        <v>24</v>
      </c>
      <c r="M37" s="539">
        <v>13</v>
      </c>
      <c r="N37" s="539">
        <v>17</v>
      </c>
      <c r="O37" s="539">
        <v>20</v>
      </c>
      <c r="P37" s="539">
        <v>24</v>
      </c>
      <c r="Q37" s="539">
        <v>16</v>
      </c>
      <c r="R37" s="539">
        <v>43</v>
      </c>
      <c r="S37" s="539">
        <v>28</v>
      </c>
      <c r="T37" s="539">
        <v>195</v>
      </c>
      <c r="U37" s="532">
        <v>55</v>
      </c>
      <c r="V37" s="602">
        <f t="shared" si="1"/>
        <v>476</v>
      </c>
      <c r="W37" s="603">
        <f>IF(I37&lt;&gt;0,+V37/I37*100,"   ???")</f>
        <v>187.4015748031496</v>
      </c>
      <c r="X37"/>
    </row>
    <row r="38" spans="1:24">
      <c r="A38" s="542" t="s">
        <v>93</v>
      </c>
      <c r="B38" s="543" t="s">
        <v>94</v>
      </c>
      <c r="C38" s="544">
        <v>0</v>
      </c>
      <c r="D38" s="544">
        <v>0</v>
      </c>
      <c r="E38" s="598">
        <v>604</v>
      </c>
      <c r="F38" s="649">
        <v>63</v>
      </c>
      <c r="G38" s="650">
        <v>65</v>
      </c>
      <c r="H38" s="651">
        <v>27</v>
      </c>
      <c r="I38" s="599">
        <v>0</v>
      </c>
      <c r="J38" s="600">
        <v>2</v>
      </c>
      <c r="K38" s="539">
        <v>2</v>
      </c>
      <c r="L38" s="539">
        <v>6</v>
      </c>
      <c r="M38" s="539">
        <v>0</v>
      </c>
      <c r="N38" s="539">
        <v>0</v>
      </c>
      <c r="O38" s="539">
        <v>2</v>
      </c>
      <c r="P38" s="539">
        <v>51</v>
      </c>
      <c r="Q38" s="539">
        <v>56</v>
      </c>
      <c r="R38" s="539">
        <v>43</v>
      </c>
      <c r="S38" s="539">
        <v>30</v>
      </c>
      <c r="T38" s="539">
        <v>23</v>
      </c>
      <c r="U38" s="532">
        <v>0</v>
      </c>
      <c r="V38" s="602">
        <f t="shared" si="1"/>
        <v>215</v>
      </c>
      <c r="W38" s="603" t="str">
        <f>IF(I38&lt;&gt;0,+V38/I38*100,"   ???")</f>
        <v xml:space="preserve">   ???</v>
      </c>
      <c r="X38"/>
    </row>
    <row r="39" spans="1:24">
      <c r="A39" s="542" t="s">
        <v>95</v>
      </c>
      <c r="B39" s="543" t="s">
        <v>96</v>
      </c>
      <c r="C39" s="544">
        <v>12472</v>
      </c>
      <c r="D39" s="544">
        <v>13728</v>
      </c>
      <c r="E39" s="598" t="s">
        <v>97</v>
      </c>
      <c r="F39" s="649">
        <v>6570</v>
      </c>
      <c r="G39" s="650">
        <v>6728</v>
      </c>
      <c r="H39" s="651">
        <v>6660</v>
      </c>
      <c r="I39" s="599">
        <v>11758</v>
      </c>
      <c r="J39" s="652">
        <v>560</v>
      </c>
      <c r="K39" s="539">
        <v>560</v>
      </c>
      <c r="L39" s="539">
        <v>560</v>
      </c>
      <c r="M39" s="539">
        <v>560</v>
      </c>
      <c r="N39" s="539">
        <v>560</v>
      </c>
      <c r="O39" s="539">
        <v>1655</v>
      </c>
      <c r="P39" s="539">
        <v>0</v>
      </c>
      <c r="Q39" s="539">
        <v>1095</v>
      </c>
      <c r="R39" s="539">
        <v>2922</v>
      </c>
      <c r="S39" s="539">
        <v>1095</v>
      </c>
      <c r="T39" s="539">
        <v>1095</v>
      </c>
      <c r="U39" s="532">
        <v>807</v>
      </c>
      <c r="V39" s="602">
        <f t="shared" si="1"/>
        <v>11469</v>
      </c>
      <c r="W39" s="603">
        <f>IF(I39&lt;&gt;0,+V39/I39*100,"   ???")</f>
        <v>97.542098996427967</v>
      </c>
      <c r="X39"/>
    </row>
    <row r="40" spans="1:24" ht="15.75" thickBot="1">
      <c r="A40" s="500" t="s">
        <v>98</v>
      </c>
      <c r="B40" s="622"/>
      <c r="C40" s="551">
        <v>12330</v>
      </c>
      <c r="D40" s="551">
        <v>13218</v>
      </c>
      <c r="E40" s="623" t="s">
        <v>99</v>
      </c>
      <c r="F40" s="653">
        <v>164</v>
      </c>
      <c r="G40" s="654">
        <v>161</v>
      </c>
      <c r="H40" s="655">
        <v>143</v>
      </c>
      <c r="I40" s="656">
        <v>235</v>
      </c>
      <c r="J40" s="657">
        <v>13</v>
      </c>
      <c r="K40" s="559">
        <v>11</v>
      </c>
      <c r="L40" s="559">
        <v>42</v>
      </c>
      <c r="M40" s="559">
        <v>11</v>
      </c>
      <c r="N40" s="559">
        <v>32</v>
      </c>
      <c r="O40" s="559">
        <v>14</v>
      </c>
      <c r="P40" s="559">
        <v>381</v>
      </c>
      <c r="Q40" s="559">
        <v>58</v>
      </c>
      <c r="R40" s="559">
        <v>112</v>
      </c>
      <c r="S40" s="559">
        <v>50</v>
      </c>
      <c r="T40" s="559">
        <v>30</v>
      </c>
      <c r="U40" s="560">
        <v>72</v>
      </c>
      <c r="V40" s="602">
        <f t="shared" si="1"/>
        <v>826</v>
      </c>
      <c r="W40" s="631">
        <f>IF(I40&lt;&gt;0,+V40/I40*100,"   ???")</f>
        <v>351.48936170212767</v>
      </c>
      <c r="X40"/>
    </row>
    <row r="41" spans="1:24" ht="15.75" thickBot="1">
      <c r="A41" s="632" t="s">
        <v>100</v>
      </c>
      <c r="B41" s="633" t="s">
        <v>101</v>
      </c>
      <c r="C41" s="634">
        <f>SUM(C36:C40)</f>
        <v>25992</v>
      </c>
      <c r="D41" s="634">
        <f>SUM(D36:D40)</f>
        <v>28803</v>
      </c>
      <c r="E41" s="635" t="s">
        <v>33</v>
      </c>
      <c r="F41" s="658">
        <v>7005</v>
      </c>
      <c r="G41" s="659">
        <v>7284</v>
      </c>
      <c r="H41" s="638">
        <v>7178</v>
      </c>
      <c r="I41" s="660">
        <v>12247</v>
      </c>
      <c r="J41" s="641">
        <f>SUM(J36:J40)</f>
        <v>596</v>
      </c>
      <c r="K41" s="641">
        <f>SUM(K36:K40)</f>
        <v>593</v>
      </c>
      <c r="L41" s="642">
        <f t="shared" ref="L41:V41" si="4">SUM(L36:L40)</f>
        <v>632</v>
      </c>
      <c r="M41" s="642">
        <f t="shared" si="4"/>
        <v>584</v>
      </c>
      <c r="N41" s="641">
        <f t="shared" si="4"/>
        <v>609</v>
      </c>
      <c r="O41" s="641">
        <f t="shared" si="4"/>
        <v>1691</v>
      </c>
      <c r="P41" s="641">
        <f t="shared" si="4"/>
        <v>456</v>
      </c>
      <c r="Q41" s="641">
        <f t="shared" si="4"/>
        <v>1225</v>
      </c>
      <c r="R41" s="641">
        <f t="shared" si="4"/>
        <v>3120</v>
      </c>
      <c r="S41" s="641">
        <f t="shared" si="4"/>
        <v>1203</v>
      </c>
      <c r="T41" s="641">
        <f t="shared" si="4"/>
        <v>1343</v>
      </c>
      <c r="U41" s="641">
        <f t="shared" si="4"/>
        <v>934</v>
      </c>
      <c r="V41" s="643">
        <f t="shared" si="4"/>
        <v>12986</v>
      </c>
      <c r="W41" s="644">
        <f>IF(I41&lt;&gt;0,+V41/I41*100,"   ???")</f>
        <v>106.03413080754471</v>
      </c>
      <c r="X41"/>
    </row>
    <row r="42" spans="1:24" ht="6.75" customHeight="1" thickBot="1">
      <c r="A42" s="500"/>
      <c r="B42" s="661"/>
      <c r="C42" s="662"/>
      <c r="D42" s="662"/>
      <c r="E42" s="663"/>
      <c r="F42" s="664"/>
      <c r="G42" s="665"/>
      <c r="H42" s="666"/>
      <c r="I42" s="667"/>
      <c r="J42" s="262"/>
      <c r="K42" s="668"/>
      <c r="L42" s="669"/>
      <c r="M42" s="669"/>
      <c r="N42" s="668"/>
      <c r="O42" s="668"/>
      <c r="P42" s="668"/>
      <c r="Q42" s="668"/>
      <c r="R42" s="668"/>
      <c r="S42" s="668"/>
      <c r="T42" s="668"/>
      <c r="U42" s="323"/>
      <c r="V42" s="670"/>
      <c r="W42" s="671"/>
      <c r="X42"/>
    </row>
    <row r="43" spans="1:24" ht="15.75" thickBot="1">
      <c r="A43" s="672" t="s">
        <v>102</v>
      </c>
      <c r="B43" s="633" t="s">
        <v>64</v>
      </c>
      <c r="C43" s="634">
        <f>+C41-C39</f>
        <v>13520</v>
      </c>
      <c r="D43" s="634">
        <f>+D41-D39</f>
        <v>15075</v>
      </c>
      <c r="E43" s="635" t="s">
        <v>33</v>
      </c>
      <c r="F43" s="658">
        <v>435</v>
      </c>
      <c r="G43" s="659">
        <v>556</v>
      </c>
      <c r="H43" s="638">
        <v>518</v>
      </c>
      <c r="I43" s="639">
        <v>489</v>
      </c>
      <c r="J43" s="640">
        <v>33</v>
      </c>
      <c r="K43" s="641">
        <v>30</v>
      </c>
      <c r="L43" s="641">
        <f t="shared" ref="L43:U43" si="5">+L41-L39</f>
        <v>72</v>
      </c>
      <c r="M43" s="641">
        <v>30</v>
      </c>
      <c r="N43" s="641">
        <f t="shared" si="5"/>
        <v>49</v>
      </c>
      <c r="O43" s="641">
        <f t="shared" si="5"/>
        <v>36</v>
      </c>
      <c r="P43" s="641">
        <f t="shared" si="5"/>
        <v>456</v>
      </c>
      <c r="Q43" s="641">
        <f t="shared" si="5"/>
        <v>130</v>
      </c>
      <c r="R43" s="641">
        <f t="shared" si="5"/>
        <v>198</v>
      </c>
      <c r="S43" s="641">
        <f t="shared" si="5"/>
        <v>108</v>
      </c>
      <c r="T43" s="641">
        <f t="shared" si="5"/>
        <v>248</v>
      </c>
      <c r="U43" s="641">
        <f t="shared" si="5"/>
        <v>127</v>
      </c>
      <c r="V43" s="634">
        <v>1517</v>
      </c>
      <c r="W43" s="644">
        <f>IF(I43&lt;&gt;0,+V43/I43*100,"   ???")</f>
        <v>310.22494887525562</v>
      </c>
      <c r="X43"/>
    </row>
    <row r="44" spans="1:24" ht="15.75" thickBot="1">
      <c r="A44" s="632" t="s">
        <v>103</v>
      </c>
      <c r="B44" s="633" t="s">
        <v>104</v>
      </c>
      <c r="C44" s="634">
        <f>+C41-C35</f>
        <v>93</v>
      </c>
      <c r="D44" s="634">
        <f>+D41-D35</f>
        <v>-465</v>
      </c>
      <c r="E44" s="635" t="s">
        <v>33</v>
      </c>
      <c r="F44" s="658">
        <v>47</v>
      </c>
      <c r="G44" s="659">
        <v>44</v>
      </c>
      <c r="H44" s="638">
        <v>86</v>
      </c>
      <c r="I44" s="639">
        <v>17</v>
      </c>
      <c r="J44" s="640">
        <v>35</v>
      </c>
      <c r="K44" s="641">
        <v>34</v>
      </c>
      <c r="L44" s="641">
        <v>-123</v>
      </c>
      <c r="M44" s="641">
        <f t="shared" ref="M44:U44" si="6">+M41-M35</f>
        <v>-228</v>
      </c>
      <c r="N44" s="641">
        <f t="shared" si="6"/>
        <v>-22</v>
      </c>
      <c r="O44" s="641">
        <f t="shared" si="6"/>
        <v>956</v>
      </c>
      <c r="P44" s="641">
        <v>-704</v>
      </c>
      <c r="Q44" s="641">
        <f t="shared" si="6"/>
        <v>338</v>
      </c>
      <c r="R44" s="641">
        <f t="shared" si="6"/>
        <v>1760</v>
      </c>
      <c r="S44" s="641">
        <f t="shared" si="6"/>
        <v>-821</v>
      </c>
      <c r="T44" s="641">
        <f t="shared" si="6"/>
        <v>189</v>
      </c>
      <c r="U44" s="673">
        <f t="shared" si="6"/>
        <v>-869</v>
      </c>
      <c r="V44" s="634">
        <v>226</v>
      </c>
      <c r="W44" s="644">
        <f>IF(I44&lt;&gt;0,+V44/I44*100,"   ???")</f>
        <v>1329.4117647058824</v>
      </c>
      <c r="X44"/>
    </row>
    <row r="45" spans="1:24" ht="15.75" thickBot="1">
      <c r="A45" s="674" t="s">
        <v>105</v>
      </c>
      <c r="B45" s="675" t="s">
        <v>64</v>
      </c>
      <c r="C45" s="676">
        <f>+C44-C39</f>
        <v>-12379</v>
      </c>
      <c r="D45" s="676">
        <f>+D44-D39</f>
        <v>-14193</v>
      </c>
      <c r="E45" s="677" t="s">
        <v>33</v>
      </c>
      <c r="F45" s="678">
        <v>-6522</v>
      </c>
      <c r="G45" s="679">
        <v>-6684</v>
      </c>
      <c r="H45" s="638">
        <v>-6574</v>
      </c>
      <c r="I45" s="639">
        <v>-8556</v>
      </c>
      <c r="J45" s="640">
        <v>-525</v>
      </c>
      <c r="K45" s="641">
        <v>-526</v>
      </c>
      <c r="L45" s="641">
        <f t="shared" ref="L45:U45" si="7">+L44-L39</f>
        <v>-683</v>
      </c>
      <c r="M45" s="641">
        <v>-782</v>
      </c>
      <c r="N45" s="641">
        <f t="shared" si="7"/>
        <v>-582</v>
      </c>
      <c r="O45" s="641">
        <f t="shared" si="7"/>
        <v>-699</v>
      </c>
      <c r="P45" s="641">
        <f t="shared" si="7"/>
        <v>-704</v>
      </c>
      <c r="Q45" s="641">
        <f t="shared" si="7"/>
        <v>-757</v>
      </c>
      <c r="R45" s="641">
        <f t="shared" si="7"/>
        <v>-1162</v>
      </c>
      <c r="S45" s="641">
        <f t="shared" si="7"/>
        <v>-1916</v>
      </c>
      <c r="T45" s="641">
        <f t="shared" si="7"/>
        <v>-906</v>
      </c>
      <c r="U45" s="641">
        <f t="shared" si="7"/>
        <v>-1676</v>
      </c>
      <c r="V45" s="634">
        <v>-1051</v>
      </c>
      <c r="W45" s="644">
        <f>IF(I45&lt;&gt;0,+V45/I45*100,"   ???")</f>
        <v>12.283777466105656</v>
      </c>
      <c r="X45"/>
    </row>
    <row r="47" spans="1:24" ht="14.85" customHeight="1">
      <c r="A47" s="680" t="s">
        <v>185</v>
      </c>
      <c r="B47" s="681"/>
    </row>
  </sheetData>
  <mergeCells count="1">
    <mergeCell ref="H7:H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57"/>
  <sheetViews>
    <sheetView workbookViewId="0">
      <selection activeCell="L16" sqref="L16"/>
    </sheetView>
  </sheetViews>
  <sheetFormatPr defaultRowHeight="15"/>
  <cols>
    <col min="1" max="1" width="33.140625" style="683" customWidth="1"/>
    <col min="2" max="2" width="12.28515625" style="683" hidden="1" customWidth="1"/>
    <col min="3" max="3" width="6" style="686" customWidth="1"/>
    <col min="4" max="6" width="12.28515625" style="683" hidden="1" customWidth="1"/>
    <col min="7" max="10" width="12.28515625" style="687" hidden="1" customWidth="1"/>
    <col min="11" max="11" width="9.28515625" style="687" customWidth="1"/>
    <col min="12" max="12" width="9.5703125" style="687" customWidth="1"/>
    <col min="13" max="13" width="8.140625" style="687" customWidth="1"/>
    <col min="14" max="14" width="8" style="687" customWidth="1"/>
    <col min="15" max="15" width="7.140625" style="687" customWidth="1"/>
    <col min="16" max="16" width="8.85546875" style="687" customWidth="1"/>
    <col min="17" max="17" width="8.42578125" style="683" customWidth="1"/>
    <col min="18" max="18" width="8" style="683" customWidth="1"/>
    <col min="19" max="19" width="3.5703125" style="683" customWidth="1"/>
    <col min="20" max="21" width="8.85546875" style="683" customWidth="1"/>
    <col min="22" max="22" width="9.85546875" style="683" customWidth="1"/>
    <col min="23" max="1024" width="9.140625" style="683" customWidth="1"/>
    <col min="1025" max="1025" width="10.28515625" customWidth="1"/>
  </cols>
  <sheetData>
    <row r="1" spans="1:22" ht="23.25">
      <c r="A1" s="682" t="s">
        <v>186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</row>
    <row r="2" spans="1:22" ht="21.75" customHeight="1">
      <c r="A2" s="684" t="s">
        <v>108</v>
      </c>
      <c r="B2" s="685"/>
      <c r="L2" s="688"/>
      <c r="M2" s="688"/>
    </row>
    <row r="3" spans="1:22">
      <c r="A3" s="689"/>
      <c r="L3" s="688"/>
      <c r="M3" s="688"/>
    </row>
    <row r="4" spans="1:22">
      <c r="L4" s="688"/>
      <c r="M4" s="688"/>
    </row>
    <row r="5" spans="1:22" ht="15.75">
      <c r="A5" s="690" t="s">
        <v>2</v>
      </c>
      <c r="B5" s="684"/>
      <c r="C5" s="684" t="s">
        <v>187</v>
      </c>
      <c r="D5" s="691"/>
      <c r="E5" s="692"/>
      <c r="F5" s="692"/>
      <c r="G5" s="693"/>
      <c r="H5" s="694"/>
      <c r="I5" s="694"/>
      <c r="J5" s="694"/>
      <c r="K5" s="694"/>
      <c r="L5" s="695"/>
      <c r="M5" s="695"/>
    </row>
    <row r="6" spans="1:22" ht="23.25" customHeight="1" thickBot="1">
      <c r="A6" s="696" t="s">
        <v>4</v>
      </c>
      <c r="L6" s="688"/>
      <c r="M6" s="688"/>
    </row>
    <row r="7" spans="1:22" ht="15.75" thickBot="1">
      <c r="A7" s="697" t="s">
        <v>9</v>
      </c>
      <c r="B7" s="698" t="s">
        <v>10</v>
      </c>
      <c r="C7" s="698" t="s">
        <v>13</v>
      </c>
      <c r="D7" s="698" t="s">
        <v>188</v>
      </c>
      <c r="E7" s="698" t="s">
        <v>189</v>
      </c>
      <c r="F7" s="699" t="s">
        <v>190</v>
      </c>
      <c r="G7" s="699" t="s">
        <v>191</v>
      </c>
      <c r="H7" s="699" t="s">
        <v>192</v>
      </c>
      <c r="I7" s="700" t="s">
        <v>193</v>
      </c>
      <c r="J7" s="701" t="s">
        <v>194</v>
      </c>
      <c r="K7" s="702" t="s">
        <v>195</v>
      </c>
      <c r="L7" s="702"/>
      <c r="M7" s="703" t="s">
        <v>196</v>
      </c>
      <c r="N7" s="703"/>
      <c r="O7" s="703"/>
      <c r="P7" s="703"/>
      <c r="Q7" s="704" t="s">
        <v>197</v>
      </c>
      <c r="R7" s="705" t="s">
        <v>8</v>
      </c>
      <c r="T7" s="706" t="s">
        <v>198</v>
      </c>
      <c r="U7" s="706"/>
      <c r="V7" s="706"/>
    </row>
    <row r="8" spans="1:22" ht="15.75" thickBot="1">
      <c r="A8" s="697"/>
      <c r="B8" s="698"/>
      <c r="C8" s="698"/>
      <c r="D8" s="698"/>
      <c r="E8" s="698"/>
      <c r="F8" s="699"/>
      <c r="G8" s="699"/>
      <c r="H8" s="699"/>
      <c r="I8" s="700"/>
      <c r="J8" s="701"/>
      <c r="K8" s="707" t="s">
        <v>199</v>
      </c>
      <c r="L8" s="708" t="s">
        <v>200</v>
      </c>
      <c r="M8" s="709" t="s">
        <v>20</v>
      </c>
      <c r="N8" s="710" t="s">
        <v>23</v>
      </c>
      <c r="O8" s="710" t="s">
        <v>26</v>
      </c>
      <c r="P8" s="711" t="s">
        <v>29</v>
      </c>
      <c r="Q8" s="712" t="s">
        <v>30</v>
      </c>
      <c r="R8" s="713" t="s">
        <v>31</v>
      </c>
      <c r="T8" s="714" t="s">
        <v>201</v>
      </c>
      <c r="U8" s="715" t="s">
        <v>202</v>
      </c>
      <c r="V8" s="716" t="s">
        <v>203</v>
      </c>
    </row>
    <row r="9" spans="1:22">
      <c r="A9" s="717" t="s">
        <v>32</v>
      </c>
      <c r="B9" s="718"/>
      <c r="C9" s="719"/>
      <c r="D9" s="720">
        <v>7</v>
      </c>
      <c r="E9" s="721">
        <v>6</v>
      </c>
      <c r="F9" s="722">
        <v>7</v>
      </c>
      <c r="G9" s="723">
        <v>7</v>
      </c>
      <c r="H9" s="724">
        <v>6</v>
      </c>
      <c r="I9" s="725" t="s">
        <v>33</v>
      </c>
      <c r="J9" s="725">
        <v>6</v>
      </c>
      <c r="K9" s="726"/>
      <c r="L9" s="727"/>
      <c r="M9" s="728">
        <v>15</v>
      </c>
      <c r="N9" s="729">
        <f t="shared" ref="N9:P21" si="0">T9</f>
        <v>16</v>
      </c>
      <c r="O9" s="730">
        <f t="shared" si="0"/>
        <v>17</v>
      </c>
      <c r="P9" s="731">
        <f t="shared" si="0"/>
        <v>15</v>
      </c>
      <c r="Q9" s="732" t="s">
        <v>33</v>
      </c>
      <c r="R9" s="733" t="s">
        <v>33</v>
      </c>
      <c r="S9" s="734"/>
      <c r="T9" s="735">
        <v>16</v>
      </c>
      <c r="U9" s="736">
        <v>17</v>
      </c>
      <c r="V9" s="737">
        <v>15</v>
      </c>
    </row>
    <row r="10" spans="1:22" ht="15.75" thickBot="1">
      <c r="A10" s="738" t="s">
        <v>34</v>
      </c>
      <c r="B10" s="739"/>
      <c r="C10" s="740"/>
      <c r="D10" s="741">
        <v>7</v>
      </c>
      <c r="E10" s="742">
        <v>6</v>
      </c>
      <c r="F10" s="743">
        <v>6</v>
      </c>
      <c r="G10" s="744">
        <v>6</v>
      </c>
      <c r="H10" s="745">
        <v>6</v>
      </c>
      <c r="I10" s="746" t="s">
        <v>33</v>
      </c>
      <c r="J10" s="746">
        <v>5</v>
      </c>
      <c r="K10" s="747"/>
      <c r="L10" s="748"/>
      <c r="M10" s="749">
        <v>14</v>
      </c>
      <c r="N10" s="750">
        <f t="shared" si="0"/>
        <v>14</v>
      </c>
      <c r="O10" s="751">
        <f t="shared" si="0"/>
        <v>13</v>
      </c>
      <c r="P10" s="752">
        <f t="shared" si="0"/>
        <v>13</v>
      </c>
      <c r="Q10" s="753" t="s">
        <v>33</v>
      </c>
      <c r="R10" s="754" t="s">
        <v>33</v>
      </c>
      <c r="S10" s="734"/>
      <c r="T10" s="755">
        <v>14</v>
      </c>
      <c r="U10" s="756">
        <v>13</v>
      </c>
      <c r="V10" s="757">
        <v>13</v>
      </c>
    </row>
    <row r="11" spans="1:22">
      <c r="A11" s="758" t="s">
        <v>35</v>
      </c>
      <c r="B11" s="759" t="s">
        <v>36</v>
      </c>
      <c r="C11" s="760" t="s">
        <v>37</v>
      </c>
      <c r="D11" s="761">
        <v>1225</v>
      </c>
      <c r="E11" s="762">
        <v>1285</v>
      </c>
      <c r="F11" s="763">
        <v>1305</v>
      </c>
      <c r="G11" s="764">
        <v>1340</v>
      </c>
      <c r="H11" s="765">
        <v>1267</v>
      </c>
      <c r="I11" s="766" t="s">
        <v>33</v>
      </c>
      <c r="J11" s="765">
        <v>1563</v>
      </c>
      <c r="K11" s="767" t="s">
        <v>33</v>
      </c>
      <c r="L11" s="768" t="s">
        <v>33</v>
      </c>
      <c r="M11" s="769">
        <v>3361</v>
      </c>
      <c r="N11" s="770">
        <f t="shared" si="0"/>
        <v>3458</v>
      </c>
      <c r="O11" s="771">
        <f t="shared" si="0"/>
        <v>3497</v>
      </c>
      <c r="P11" s="772">
        <f t="shared" si="0"/>
        <v>3421</v>
      </c>
      <c r="Q11" s="773" t="s">
        <v>33</v>
      </c>
      <c r="R11" s="774" t="s">
        <v>33</v>
      </c>
      <c r="S11" s="734"/>
      <c r="T11" s="775">
        <v>3458</v>
      </c>
      <c r="U11" s="776">
        <v>3497</v>
      </c>
      <c r="V11" s="777">
        <v>3421</v>
      </c>
    </row>
    <row r="12" spans="1:22">
      <c r="A12" s="778" t="s">
        <v>38</v>
      </c>
      <c r="B12" s="779" t="s">
        <v>39</v>
      </c>
      <c r="C12" s="780" t="s">
        <v>40</v>
      </c>
      <c r="D12" s="781">
        <v>-1225</v>
      </c>
      <c r="E12" s="762">
        <v>-1285</v>
      </c>
      <c r="F12" s="782">
        <v>1305</v>
      </c>
      <c r="G12" s="783">
        <v>1340</v>
      </c>
      <c r="H12" s="784">
        <v>1267</v>
      </c>
      <c r="I12" s="785" t="s">
        <v>33</v>
      </c>
      <c r="J12" s="784">
        <v>1478</v>
      </c>
      <c r="K12" s="786" t="s">
        <v>33</v>
      </c>
      <c r="L12" s="787" t="s">
        <v>33</v>
      </c>
      <c r="M12" s="788">
        <v>3241</v>
      </c>
      <c r="N12" s="789">
        <f t="shared" si="0"/>
        <v>3349</v>
      </c>
      <c r="O12" s="790">
        <f t="shared" si="0"/>
        <v>3392</v>
      </c>
      <c r="P12" s="772">
        <f t="shared" si="0"/>
        <v>3321</v>
      </c>
      <c r="Q12" s="791" t="s">
        <v>33</v>
      </c>
      <c r="R12" s="792" t="s">
        <v>33</v>
      </c>
      <c r="S12" s="734"/>
      <c r="T12" s="793">
        <v>3349</v>
      </c>
      <c r="U12" s="794">
        <v>3392</v>
      </c>
      <c r="V12" s="795">
        <v>3321</v>
      </c>
    </row>
    <row r="13" spans="1:22">
      <c r="A13" s="778" t="s">
        <v>41</v>
      </c>
      <c r="B13" s="779" t="s">
        <v>204</v>
      </c>
      <c r="C13" s="780" t="s">
        <v>43</v>
      </c>
      <c r="D13" s="781"/>
      <c r="E13" s="762"/>
      <c r="F13" s="782"/>
      <c r="G13" s="783"/>
      <c r="H13" s="784">
        <v>0</v>
      </c>
      <c r="I13" s="785" t="s">
        <v>33</v>
      </c>
      <c r="J13" s="784"/>
      <c r="K13" s="786" t="s">
        <v>33</v>
      </c>
      <c r="L13" s="787" t="s">
        <v>33</v>
      </c>
      <c r="M13" s="788"/>
      <c r="N13" s="789">
        <f t="shared" si="0"/>
        <v>0</v>
      </c>
      <c r="O13" s="790">
        <f t="shared" si="0"/>
        <v>0</v>
      </c>
      <c r="P13" s="772">
        <f t="shared" si="0"/>
        <v>0</v>
      </c>
      <c r="Q13" s="791" t="s">
        <v>33</v>
      </c>
      <c r="R13" s="792" t="s">
        <v>33</v>
      </c>
      <c r="S13" s="734"/>
      <c r="T13" s="793"/>
      <c r="U13" s="794"/>
      <c r="V13" s="795"/>
    </row>
    <row r="14" spans="1:22">
      <c r="A14" s="778" t="s">
        <v>44</v>
      </c>
      <c r="B14" s="779" t="s">
        <v>205</v>
      </c>
      <c r="C14" s="780" t="s">
        <v>33</v>
      </c>
      <c r="D14" s="781">
        <v>117</v>
      </c>
      <c r="E14" s="762">
        <v>115</v>
      </c>
      <c r="F14" s="782"/>
      <c r="G14" s="783">
        <v>145</v>
      </c>
      <c r="H14" s="784">
        <v>149</v>
      </c>
      <c r="I14" s="785" t="s">
        <v>33</v>
      </c>
      <c r="J14" s="784">
        <v>137</v>
      </c>
      <c r="K14" s="786" t="s">
        <v>33</v>
      </c>
      <c r="L14" s="787" t="s">
        <v>33</v>
      </c>
      <c r="M14" s="788">
        <v>2704</v>
      </c>
      <c r="N14" s="789">
        <f t="shared" si="0"/>
        <v>1199</v>
      </c>
      <c r="O14" s="790">
        <f t="shared" si="0"/>
        <v>830</v>
      </c>
      <c r="P14" s="772">
        <f t="shared" si="0"/>
        <v>272</v>
      </c>
      <c r="Q14" s="791" t="s">
        <v>33</v>
      </c>
      <c r="R14" s="792" t="s">
        <v>33</v>
      </c>
      <c r="S14" s="734"/>
      <c r="T14" s="793">
        <v>1199</v>
      </c>
      <c r="U14" s="794">
        <v>830</v>
      </c>
      <c r="V14" s="795">
        <v>272</v>
      </c>
    </row>
    <row r="15" spans="1:22" ht="15.75" thickBot="1">
      <c r="A15" s="796" t="s">
        <v>46</v>
      </c>
      <c r="B15" s="797" t="s">
        <v>206</v>
      </c>
      <c r="C15" s="798" t="s">
        <v>48</v>
      </c>
      <c r="D15" s="799">
        <v>260</v>
      </c>
      <c r="E15" s="800">
        <v>334</v>
      </c>
      <c r="F15" s="801">
        <v>316</v>
      </c>
      <c r="G15" s="802">
        <v>504</v>
      </c>
      <c r="H15" s="803">
        <v>482</v>
      </c>
      <c r="I15" s="804" t="s">
        <v>33</v>
      </c>
      <c r="J15" s="803">
        <v>389</v>
      </c>
      <c r="K15" s="805" t="s">
        <v>33</v>
      </c>
      <c r="L15" s="806" t="s">
        <v>33</v>
      </c>
      <c r="M15" s="807">
        <v>1383</v>
      </c>
      <c r="N15" s="808">
        <f t="shared" si="0"/>
        <v>1866</v>
      </c>
      <c r="O15" s="809">
        <f t="shared" si="0"/>
        <v>1894</v>
      </c>
      <c r="P15" s="772">
        <f t="shared" si="0"/>
        <v>1226</v>
      </c>
      <c r="Q15" s="810" t="s">
        <v>33</v>
      </c>
      <c r="R15" s="811" t="s">
        <v>33</v>
      </c>
      <c r="S15" s="734"/>
      <c r="T15" s="812">
        <v>1866</v>
      </c>
      <c r="U15" s="813">
        <v>1894</v>
      </c>
      <c r="V15" s="814">
        <v>1226</v>
      </c>
    </row>
    <row r="16" spans="1:22" ht="15.75" thickBot="1">
      <c r="A16" s="815" t="s">
        <v>49</v>
      </c>
      <c r="B16" s="816"/>
      <c r="C16" s="817"/>
      <c r="D16" s="818">
        <v>383</v>
      </c>
      <c r="E16" s="819">
        <v>457</v>
      </c>
      <c r="F16" s="820">
        <v>469</v>
      </c>
      <c r="G16" s="819">
        <v>649</v>
      </c>
      <c r="H16" s="820">
        <v>631</v>
      </c>
      <c r="I16" s="821" t="s">
        <v>33</v>
      </c>
      <c r="J16" s="822">
        <f>J11-J12+J13+J14+J15</f>
        <v>611</v>
      </c>
      <c r="K16" s="823" t="s">
        <v>33</v>
      </c>
      <c r="L16" s="824" t="s">
        <v>33</v>
      </c>
      <c r="M16" s="823">
        <f>M11-M12+M13+M14+M15</f>
        <v>4207</v>
      </c>
      <c r="N16" s="821">
        <f t="shared" si="0"/>
        <v>3174</v>
      </c>
      <c r="O16" s="821">
        <f t="shared" si="0"/>
        <v>2829</v>
      </c>
      <c r="P16" s="825">
        <f t="shared" si="0"/>
        <v>1598</v>
      </c>
      <c r="Q16" s="826" t="s">
        <v>33</v>
      </c>
      <c r="R16" s="827" t="s">
        <v>33</v>
      </c>
      <c r="S16" s="734"/>
      <c r="T16" s="828">
        <f>T11-T12+T13+T14+T15</f>
        <v>3174</v>
      </c>
      <c r="U16" s="829">
        <f>U11-U12+U13+U14+U15</f>
        <v>2829</v>
      </c>
      <c r="V16" s="830">
        <f>V11-V12+V13+V14+V15</f>
        <v>1598</v>
      </c>
    </row>
    <row r="17" spans="1:22">
      <c r="A17" s="796" t="s">
        <v>50</v>
      </c>
      <c r="B17" s="759" t="s">
        <v>51</v>
      </c>
      <c r="C17" s="798">
        <v>401</v>
      </c>
      <c r="D17" s="799"/>
      <c r="E17" s="800"/>
      <c r="F17" s="801"/>
      <c r="G17" s="802"/>
      <c r="H17" s="803">
        <v>0</v>
      </c>
      <c r="I17" s="766" t="s">
        <v>33</v>
      </c>
      <c r="J17" s="803">
        <v>85</v>
      </c>
      <c r="K17" s="767" t="s">
        <v>33</v>
      </c>
      <c r="L17" s="768" t="s">
        <v>33</v>
      </c>
      <c r="M17" s="769">
        <v>120</v>
      </c>
      <c r="N17" s="831">
        <f t="shared" si="0"/>
        <v>110</v>
      </c>
      <c r="O17" s="770">
        <f t="shared" si="0"/>
        <v>105</v>
      </c>
      <c r="P17" s="832">
        <f t="shared" si="0"/>
        <v>100</v>
      </c>
      <c r="Q17" s="773" t="s">
        <v>33</v>
      </c>
      <c r="R17" s="774" t="s">
        <v>33</v>
      </c>
      <c r="S17" s="734"/>
      <c r="T17" s="775">
        <v>110</v>
      </c>
      <c r="U17" s="813">
        <v>105</v>
      </c>
      <c r="V17" s="814">
        <v>100</v>
      </c>
    </row>
    <row r="18" spans="1:22">
      <c r="A18" s="778" t="s">
        <v>52</v>
      </c>
      <c r="B18" s="779" t="s">
        <v>53</v>
      </c>
      <c r="C18" s="780" t="s">
        <v>54</v>
      </c>
      <c r="D18" s="781">
        <v>66</v>
      </c>
      <c r="E18" s="833">
        <v>92</v>
      </c>
      <c r="F18" s="782">
        <v>50</v>
      </c>
      <c r="G18" s="783">
        <v>99</v>
      </c>
      <c r="H18" s="784">
        <v>113</v>
      </c>
      <c r="I18" s="785" t="s">
        <v>33</v>
      </c>
      <c r="J18" s="784">
        <v>111</v>
      </c>
      <c r="K18" s="786" t="s">
        <v>33</v>
      </c>
      <c r="L18" s="787" t="s">
        <v>33</v>
      </c>
      <c r="M18" s="788">
        <v>346</v>
      </c>
      <c r="N18" s="834">
        <f t="shared" si="0"/>
        <v>509</v>
      </c>
      <c r="O18" s="770">
        <f t="shared" si="0"/>
        <v>477</v>
      </c>
      <c r="P18" s="835">
        <f t="shared" si="0"/>
        <v>376</v>
      </c>
      <c r="Q18" s="791" t="s">
        <v>33</v>
      </c>
      <c r="R18" s="792" t="s">
        <v>33</v>
      </c>
      <c r="S18" s="734"/>
      <c r="T18" s="793">
        <v>509</v>
      </c>
      <c r="U18" s="794">
        <v>477</v>
      </c>
      <c r="V18" s="795">
        <v>376</v>
      </c>
    </row>
    <row r="19" spans="1:22">
      <c r="A19" s="778" t="s">
        <v>55</v>
      </c>
      <c r="B19" s="779" t="s">
        <v>183</v>
      </c>
      <c r="C19" s="780" t="s">
        <v>33</v>
      </c>
      <c r="D19" s="781"/>
      <c r="E19" s="762"/>
      <c r="F19" s="782"/>
      <c r="G19" s="783"/>
      <c r="H19" s="784">
        <v>0</v>
      </c>
      <c r="I19" s="785" t="s">
        <v>33</v>
      </c>
      <c r="J19" s="784"/>
      <c r="K19" s="786" t="s">
        <v>33</v>
      </c>
      <c r="L19" s="787" t="s">
        <v>33</v>
      </c>
      <c r="M19" s="788"/>
      <c r="N19" s="834">
        <f t="shared" si="0"/>
        <v>0</v>
      </c>
      <c r="O19" s="770" t="str">
        <f t="shared" si="0"/>
        <v xml:space="preserve"> </v>
      </c>
      <c r="P19" s="835">
        <f t="shared" si="0"/>
        <v>0</v>
      </c>
      <c r="Q19" s="791" t="s">
        <v>33</v>
      </c>
      <c r="R19" s="792" t="s">
        <v>33</v>
      </c>
      <c r="S19" s="734"/>
      <c r="T19" s="793"/>
      <c r="U19" s="794" t="s">
        <v>207</v>
      </c>
      <c r="V19" s="795"/>
    </row>
    <row r="20" spans="1:22">
      <c r="A20" s="778" t="s">
        <v>57</v>
      </c>
      <c r="B20" s="779" t="s">
        <v>56</v>
      </c>
      <c r="C20" s="780" t="s">
        <v>33</v>
      </c>
      <c r="D20" s="781">
        <v>173</v>
      </c>
      <c r="E20" s="762">
        <v>209</v>
      </c>
      <c r="F20" s="782">
        <v>337</v>
      </c>
      <c r="G20" s="783">
        <v>299</v>
      </c>
      <c r="H20" s="784">
        <v>298</v>
      </c>
      <c r="I20" s="785" t="s">
        <v>33</v>
      </c>
      <c r="J20" s="784">
        <v>279</v>
      </c>
      <c r="K20" s="786" t="s">
        <v>33</v>
      </c>
      <c r="L20" s="787" t="s">
        <v>33</v>
      </c>
      <c r="M20" s="788">
        <v>3421</v>
      </c>
      <c r="N20" s="834">
        <f t="shared" si="0"/>
        <v>2408</v>
      </c>
      <c r="O20" s="770">
        <f t="shared" si="0"/>
        <v>1793</v>
      </c>
      <c r="P20" s="835">
        <f t="shared" si="0"/>
        <v>951</v>
      </c>
      <c r="Q20" s="791" t="s">
        <v>33</v>
      </c>
      <c r="R20" s="792" t="s">
        <v>33</v>
      </c>
      <c r="S20" s="734"/>
      <c r="T20" s="793">
        <v>2408</v>
      </c>
      <c r="U20" s="794">
        <v>1793</v>
      </c>
      <c r="V20" s="795">
        <v>951</v>
      </c>
    </row>
    <row r="21" spans="1:22" ht="15.75" thickBot="1">
      <c r="A21" s="836" t="s">
        <v>59</v>
      </c>
      <c r="B21" s="797"/>
      <c r="C21" s="837" t="s">
        <v>33</v>
      </c>
      <c r="D21" s="838"/>
      <c r="E21" s="800"/>
      <c r="F21" s="839"/>
      <c r="G21" s="840"/>
      <c r="H21" s="841">
        <v>0</v>
      </c>
      <c r="I21" s="804" t="s">
        <v>33</v>
      </c>
      <c r="J21" s="804"/>
      <c r="K21" s="805" t="s">
        <v>33</v>
      </c>
      <c r="L21" s="806" t="s">
        <v>33</v>
      </c>
      <c r="M21" s="842"/>
      <c r="N21" s="843">
        <f t="shared" si="0"/>
        <v>0</v>
      </c>
      <c r="O21" s="844">
        <f t="shared" si="0"/>
        <v>0</v>
      </c>
      <c r="P21" s="845">
        <f t="shared" si="0"/>
        <v>0</v>
      </c>
      <c r="Q21" s="810" t="s">
        <v>33</v>
      </c>
      <c r="R21" s="811" t="s">
        <v>33</v>
      </c>
      <c r="S21" s="734"/>
      <c r="T21" s="812"/>
      <c r="U21" s="810"/>
      <c r="V21" s="846"/>
    </row>
    <row r="22" spans="1:22">
      <c r="A22" s="847" t="s">
        <v>61</v>
      </c>
      <c r="B22" s="848"/>
      <c r="C22" s="849" t="s">
        <v>33</v>
      </c>
      <c r="D22" s="850">
        <v>2336</v>
      </c>
      <c r="E22" s="851">
        <v>2388</v>
      </c>
      <c r="F22" s="852">
        <v>2517</v>
      </c>
      <c r="G22" s="853">
        <v>2378</v>
      </c>
      <c r="H22" s="854">
        <v>2563</v>
      </c>
      <c r="I22" s="855">
        <v>2303</v>
      </c>
      <c r="J22" s="856">
        <v>2311</v>
      </c>
      <c r="K22" s="857">
        <f>K35</f>
        <v>5672</v>
      </c>
      <c r="L22" s="858">
        <f>L35</f>
        <v>5991</v>
      </c>
      <c r="M22" s="859">
        <v>1500</v>
      </c>
      <c r="N22" s="860">
        <f t="shared" ref="N22:N34" si="1">T22-M22</f>
        <v>1396</v>
      </c>
      <c r="O22" s="861">
        <f t="shared" ref="O22:P34" si="2">U22-T22</f>
        <v>1291</v>
      </c>
      <c r="P22" s="862">
        <f t="shared" si="2"/>
        <v>1804</v>
      </c>
      <c r="Q22" s="863">
        <f t="shared" ref="Q22:Q41" si="3">SUM(M22:P22)</f>
        <v>5991</v>
      </c>
      <c r="R22" s="864">
        <f t="shared" ref="R22:R41" si="4">(Q22/L22)*100</f>
        <v>100</v>
      </c>
      <c r="S22" s="734"/>
      <c r="T22" s="865">
        <v>2896</v>
      </c>
      <c r="U22" s="866">
        <v>4187</v>
      </c>
      <c r="V22" s="867">
        <v>5991</v>
      </c>
    </row>
    <row r="23" spans="1:22">
      <c r="A23" s="778" t="s">
        <v>63</v>
      </c>
      <c r="B23" s="779" t="s">
        <v>64</v>
      </c>
      <c r="C23" s="868" t="s">
        <v>33</v>
      </c>
      <c r="D23" s="781"/>
      <c r="E23" s="833"/>
      <c r="F23" s="782"/>
      <c r="G23" s="783"/>
      <c r="H23" s="784">
        <v>0</v>
      </c>
      <c r="I23" s="785">
        <f>SUM(E23:H23)</f>
        <v>0</v>
      </c>
      <c r="J23" s="869"/>
      <c r="K23" s="870"/>
      <c r="L23" s="871"/>
      <c r="M23" s="872"/>
      <c r="N23" s="770">
        <f t="shared" si="1"/>
        <v>0</v>
      </c>
      <c r="O23" s="873">
        <f t="shared" si="2"/>
        <v>0</v>
      </c>
      <c r="P23" s="874">
        <f t="shared" si="2"/>
        <v>0</v>
      </c>
      <c r="Q23" s="791">
        <f t="shared" si="3"/>
        <v>0</v>
      </c>
      <c r="R23" s="875" t="e">
        <f t="shared" si="4"/>
        <v>#DIV/0!</v>
      </c>
      <c r="S23" s="734"/>
      <c r="T23" s="793"/>
      <c r="U23" s="876"/>
      <c r="V23" s="877"/>
    </row>
    <row r="24" spans="1:22" ht="15.75" thickBot="1">
      <c r="A24" s="738" t="s">
        <v>65</v>
      </c>
      <c r="B24" s="878" t="s">
        <v>64</v>
      </c>
      <c r="C24" s="879">
        <v>672</v>
      </c>
      <c r="D24" s="880">
        <v>660</v>
      </c>
      <c r="E24" s="881">
        <v>670</v>
      </c>
      <c r="F24" s="882">
        <v>700</v>
      </c>
      <c r="G24" s="744">
        <v>650</v>
      </c>
      <c r="H24" s="745">
        <v>760</v>
      </c>
      <c r="I24" s="883">
        <v>700</v>
      </c>
      <c r="J24" s="884">
        <v>650</v>
      </c>
      <c r="K24" s="885">
        <f>SUM(K25:K29)</f>
        <v>1800</v>
      </c>
      <c r="L24" s="886">
        <v>1800</v>
      </c>
      <c r="M24" s="887">
        <v>450</v>
      </c>
      <c r="N24" s="888">
        <f t="shared" si="1"/>
        <v>450</v>
      </c>
      <c r="O24" s="889">
        <f t="shared" si="2"/>
        <v>450</v>
      </c>
      <c r="P24" s="890">
        <f t="shared" si="2"/>
        <v>450</v>
      </c>
      <c r="Q24" s="891">
        <f t="shared" si="3"/>
        <v>1800</v>
      </c>
      <c r="R24" s="892">
        <f t="shared" si="4"/>
        <v>100</v>
      </c>
      <c r="S24" s="734"/>
      <c r="T24" s="893">
        <v>900</v>
      </c>
      <c r="U24" s="894">
        <v>1350</v>
      </c>
      <c r="V24" s="895">
        <v>1800</v>
      </c>
    </row>
    <row r="25" spans="1:22">
      <c r="A25" s="758" t="s">
        <v>66</v>
      </c>
      <c r="B25" s="759" t="s">
        <v>208</v>
      </c>
      <c r="C25" s="896">
        <v>501</v>
      </c>
      <c r="D25" s="761">
        <v>401</v>
      </c>
      <c r="E25" s="762">
        <v>315</v>
      </c>
      <c r="F25" s="763">
        <v>161</v>
      </c>
      <c r="G25" s="764">
        <v>206</v>
      </c>
      <c r="H25" s="765">
        <v>158</v>
      </c>
      <c r="I25" s="766">
        <v>186</v>
      </c>
      <c r="J25" s="766">
        <v>160</v>
      </c>
      <c r="K25" s="897">
        <v>220</v>
      </c>
      <c r="L25" s="898">
        <v>220</v>
      </c>
      <c r="M25" s="899">
        <v>109</v>
      </c>
      <c r="N25" s="770">
        <f t="shared" si="1"/>
        <v>41</v>
      </c>
      <c r="O25" s="900">
        <f t="shared" si="2"/>
        <v>24</v>
      </c>
      <c r="P25" s="901">
        <f t="shared" si="2"/>
        <v>280</v>
      </c>
      <c r="Q25" s="773">
        <f t="shared" si="3"/>
        <v>454</v>
      </c>
      <c r="R25" s="902">
        <f t="shared" si="4"/>
        <v>206.36363636363635</v>
      </c>
      <c r="S25" s="734"/>
      <c r="T25" s="775">
        <v>150</v>
      </c>
      <c r="U25" s="903">
        <v>174</v>
      </c>
      <c r="V25" s="904">
        <v>454</v>
      </c>
    </row>
    <row r="26" spans="1:22">
      <c r="A26" s="778" t="s">
        <v>68</v>
      </c>
      <c r="B26" s="779" t="s">
        <v>209</v>
      </c>
      <c r="C26" s="868">
        <v>502</v>
      </c>
      <c r="D26" s="781">
        <v>149</v>
      </c>
      <c r="E26" s="833">
        <v>157</v>
      </c>
      <c r="F26" s="782">
        <v>180</v>
      </c>
      <c r="G26" s="783">
        <v>154</v>
      </c>
      <c r="H26" s="784">
        <v>93</v>
      </c>
      <c r="I26" s="785">
        <v>110</v>
      </c>
      <c r="J26" s="785">
        <v>113</v>
      </c>
      <c r="K26" s="870">
        <v>550</v>
      </c>
      <c r="L26" s="871">
        <v>550</v>
      </c>
      <c r="M26" s="872">
        <v>175</v>
      </c>
      <c r="N26" s="789">
        <f t="shared" si="1"/>
        <v>127</v>
      </c>
      <c r="O26" s="873">
        <f t="shared" si="2"/>
        <v>5</v>
      </c>
      <c r="P26" s="874">
        <f t="shared" si="2"/>
        <v>338</v>
      </c>
      <c r="Q26" s="791">
        <f t="shared" si="3"/>
        <v>645</v>
      </c>
      <c r="R26" s="875">
        <f t="shared" si="4"/>
        <v>117.27272727272727</v>
      </c>
      <c r="S26" s="734"/>
      <c r="T26" s="793">
        <v>302</v>
      </c>
      <c r="U26" s="876">
        <v>307</v>
      </c>
      <c r="V26" s="877">
        <v>645</v>
      </c>
    </row>
    <row r="27" spans="1:22">
      <c r="A27" s="778" t="s">
        <v>70</v>
      </c>
      <c r="B27" s="779" t="s">
        <v>210</v>
      </c>
      <c r="C27" s="868">
        <v>504</v>
      </c>
      <c r="D27" s="781"/>
      <c r="E27" s="833"/>
      <c r="F27" s="782"/>
      <c r="G27" s="783"/>
      <c r="H27" s="784">
        <v>0</v>
      </c>
      <c r="I27" s="785">
        <f>SUM(E27:H27)</f>
        <v>0</v>
      </c>
      <c r="J27" s="785">
        <v>0</v>
      </c>
      <c r="K27" s="870"/>
      <c r="L27" s="871"/>
      <c r="M27" s="872"/>
      <c r="N27" s="789">
        <f t="shared" si="1"/>
        <v>0</v>
      </c>
      <c r="O27" s="873">
        <f t="shared" si="2"/>
        <v>0</v>
      </c>
      <c r="P27" s="874">
        <f t="shared" si="2"/>
        <v>0</v>
      </c>
      <c r="Q27" s="791">
        <f t="shared" si="3"/>
        <v>0</v>
      </c>
      <c r="R27" s="875" t="e">
        <f t="shared" si="4"/>
        <v>#DIV/0!</v>
      </c>
      <c r="S27" s="734"/>
      <c r="T27" s="793"/>
      <c r="U27" s="876"/>
      <c r="V27" s="877"/>
    </row>
    <row r="28" spans="1:22">
      <c r="A28" s="778" t="s">
        <v>72</v>
      </c>
      <c r="B28" s="779" t="s">
        <v>211</v>
      </c>
      <c r="C28" s="868">
        <v>511</v>
      </c>
      <c r="D28" s="781">
        <v>180</v>
      </c>
      <c r="E28" s="833">
        <v>64</v>
      </c>
      <c r="F28" s="782">
        <v>191</v>
      </c>
      <c r="G28" s="783">
        <v>27</v>
      </c>
      <c r="H28" s="784">
        <v>60</v>
      </c>
      <c r="I28" s="785">
        <v>72</v>
      </c>
      <c r="J28" s="785">
        <v>92</v>
      </c>
      <c r="K28" s="870">
        <v>210</v>
      </c>
      <c r="L28" s="871">
        <v>210</v>
      </c>
      <c r="M28" s="872">
        <v>19</v>
      </c>
      <c r="N28" s="789">
        <f t="shared" si="1"/>
        <v>68</v>
      </c>
      <c r="O28" s="873">
        <f t="shared" si="2"/>
        <v>66</v>
      </c>
      <c r="P28" s="874">
        <f t="shared" si="2"/>
        <v>97</v>
      </c>
      <c r="Q28" s="791">
        <f t="shared" si="3"/>
        <v>250</v>
      </c>
      <c r="R28" s="875">
        <f t="shared" si="4"/>
        <v>119.04761904761905</v>
      </c>
      <c r="S28" s="734"/>
      <c r="T28" s="793">
        <v>87</v>
      </c>
      <c r="U28" s="876">
        <v>153</v>
      </c>
      <c r="V28" s="877">
        <v>250</v>
      </c>
    </row>
    <row r="29" spans="1:22">
      <c r="A29" s="778" t="s">
        <v>74</v>
      </c>
      <c r="B29" s="779" t="s">
        <v>212</v>
      </c>
      <c r="C29" s="868">
        <v>518</v>
      </c>
      <c r="D29" s="781">
        <v>186</v>
      </c>
      <c r="E29" s="833">
        <v>219</v>
      </c>
      <c r="F29" s="782">
        <v>197</v>
      </c>
      <c r="G29" s="783">
        <v>169</v>
      </c>
      <c r="H29" s="784">
        <v>198</v>
      </c>
      <c r="I29" s="785">
        <v>267</v>
      </c>
      <c r="J29" s="785">
        <v>264</v>
      </c>
      <c r="K29" s="870">
        <v>820</v>
      </c>
      <c r="L29" s="871">
        <v>808</v>
      </c>
      <c r="M29" s="872">
        <v>114</v>
      </c>
      <c r="N29" s="789">
        <f t="shared" si="1"/>
        <v>239</v>
      </c>
      <c r="O29" s="873">
        <f t="shared" si="2"/>
        <v>101</v>
      </c>
      <c r="P29" s="874">
        <f t="shared" si="2"/>
        <v>191</v>
      </c>
      <c r="Q29" s="791">
        <f t="shared" si="3"/>
        <v>645</v>
      </c>
      <c r="R29" s="875">
        <f t="shared" si="4"/>
        <v>79.82673267326733</v>
      </c>
      <c r="S29" s="734"/>
      <c r="T29" s="793">
        <v>353</v>
      </c>
      <c r="U29" s="876">
        <v>454</v>
      </c>
      <c r="V29" s="877">
        <v>645</v>
      </c>
    </row>
    <row r="30" spans="1:22">
      <c r="A30" s="778" t="s">
        <v>213</v>
      </c>
      <c r="B30" s="905" t="s">
        <v>214</v>
      </c>
      <c r="C30" s="868">
        <v>521</v>
      </c>
      <c r="D30" s="781">
        <v>1216</v>
      </c>
      <c r="E30" s="833">
        <v>1267</v>
      </c>
      <c r="F30" s="782">
        <v>1347</v>
      </c>
      <c r="G30" s="783">
        <v>1276</v>
      </c>
      <c r="H30" s="784">
        <v>1378</v>
      </c>
      <c r="I30" s="785">
        <v>1212</v>
      </c>
      <c r="J30" s="785">
        <v>1262</v>
      </c>
      <c r="K30" s="870">
        <v>2831</v>
      </c>
      <c r="L30" s="871">
        <f>3066+12</f>
        <v>3078</v>
      </c>
      <c r="M30" s="872">
        <v>789</v>
      </c>
      <c r="N30" s="789">
        <f t="shared" si="1"/>
        <v>741</v>
      </c>
      <c r="O30" s="873">
        <f t="shared" si="2"/>
        <v>632</v>
      </c>
      <c r="P30" s="874">
        <f t="shared" si="2"/>
        <v>1015</v>
      </c>
      <c r="Q30" s="791">
        <f t="shared" si="3"/>
        <v>3177</v>
      </c>
      <c r="R30" s="875">
        <f t="shared" si="4"/>
        <v>103.21637426900585</v>
      </c>
      <c r="S30" s="734"/>
      <c r="T30" s="793">
        <v>1530</v>
      </c>
      <c r="U30" s="876">
        <v>2162</v>
      </c>
      <c r="V30" s="877">
        <v>3177</v>
      </c>
    </row>
    <row r="31" spans="1:22">
      <c r="A31" s="778" t="s">
        <v>78</v>
      </c>
      <c r="B31" s="905" t="s">
        <v>215</v>
      </c>
      <c r="C31" s="868" t="s">
        <v>80</v>
      </c>
      <c r="D31" s="781">
        <v>469</v>
      </c>
      <c r="E31" s="833">
        <v>487</v>
      </c>
      <c r="F31" s="782">
        <v>508</v>
      </c>
      <c r="G31" s="783">
        <v>476</v>
      </c>
      <c r="H31" s="784">
        <v>514</v>
      </c>
      <c r="I31" s="785">
        <v>449</v>
      </c>
      <c r="J31" s="785">
        <v>464</v>
      </c>
      <c r="K31" s="870">
        <v>991</v>
      </c>
      <c r="L31" s="871">
        <v>1060</v>
      </c>
      <c r="M31" s="872">
        <v>276</v>
      </c>
      <c r="N31" s="789">
        <f t="shared" si="1"/>
        <v>257</v>
      </c>
      <c r="O31" s="873">
        <f t="shared" si="2"/>
        <v>227</v>
      </c>
      <c r="P31" s="874">
        <f t="shared" si="2"/>
        <v>377</v>
      </c>
      <c r="Q31" s="791">
        <f t="shared" si="3"/>
        <v>1137</v>
      </c>
      <c r="R31" s="875">
        <f t="shared" si="4"/>
        <v>107.26415094339623</v>
      </c>
      <c r="S31" s="734"/>
      <c r="T31" s="793">
        <v>533</v>
      </c>
      <c r="U31" s="876">
        <v>760</v>
      </c>
      <c r="V31" s="877">
        <v>1137</v>
      </c>
    </row>
    <row r="32" spans="1:22">
      <c r="A32" s="778" t="s">
        <v>81</v>
      </c>
      <c r="B32" s="779" t="s">
        <v>216</v>
      </c>
      <c r="C32" s="868">
        <v>557</v>
      </c>
      <c r="D32" s="781"/>
      <c r="E32" s="833"/>
      <c r="F32" s="782"/>
      <c r="G32" s="783"/>
      <c r="H32" s="784">
        <v>0</v>
      </c>
      <c r="I32" s="785">
        <f>SUM(E32:H32)</f>
        <v>0</v>
      </c>
      <c r="J32" s="785">
        <v>0</v>
      </c>
      <c r="K32" s="870"/>
      <c r="L32" s="871"/>
      <c r="M32" s="872"/>
      <c r="N32" s="789">
        <f t="shared" si="1"/>
        <v>0</v>
      </c>
      <c r="O32" s="873">
        <f t="shared" si="2"/>
        <v>0</v>
      </c>
      <c r="P32" s="874">
        <f t="shared" si="2"/>
        <v>0</v>
      </c>
      <c r="Q32" s="791">
        <f t="shared" si="3"/>
        <v>0</v>
      </c>
      <c r="R32" s="875" t="e">
        <f t="shared" si="4"/>
        <v>#DIV/0!</v>
      </c>
      <c r="S32" s="734"/>
      <c r="T32" s="793"/>
      <c r="U32" s="876"/>
      <c r="V32" s="877"/>
    </row>
    <row r="33" spans="1:22">
      <c r="A33" s="778" t="s">
        <v>83</v>
      </c>
      <c r="B33" s="779" t="s">
        <v>217</v>
      </c>
      <c r="C33" s="868">
        <v>551</v>
      </c>
      <c r="D33" s="781"/>
      <c r="E33" s="833"/>
      <c r="F33" s="782"/>
      <c r="G33" s="783"/>
      <c r="H33" s="784">
        <v>0</v>
      </c>
      <c r="I33" s="785">
        <f>SUM(E33:H33)</f>
        <v>0</v>
      </c>
      <c r="J33" s="785">
        <v>0</v>
      </c>
      <c r="K33" s="870"/>
      <c r="L33" s="871"/>
      <c r="M33" s="872"/>
      <c r="N33" s="789">
        <f t="shared" si="1"/>
        <v>10</v>
      </c>
      <c r="O33" s="873">
        <f t="shared" si="2"/>
        <v>5</v>
      </c>
      <c r="P33" s="874">
        <f t="shared" si="2"/>
        <v>6</v>
      </c>
      <c r="Q33" s="791">
        <f t="shared" si="3"/>
        <v>21</v>
      </c>
      <c r="R33" s="875" t="e">
        <f t="shared" si="4"/>
        <v>#DIV/0!</v>
      </c>
      <c r="S33" s="734"/>
      <c r="T33" s="793">
        <v>10</v>
      </c>
      <c r="U33" s="876">
        <v>15</v>
      </c>
      <c r="V33" s="877">
        <v>21</v>
      </c>
    </row>
    <row r="34" spans="1:22" ht="15.75" thickBot="1">
      <c r="A34" s="796" t="s">
        <v>85</v>
      </c>
      <c r="B34" s="797" t="s">
        <v>218</v>
      </c>
      <c r="C34" s="906" t="s">
        <v>86</v>
      </c>
      <c r="D34" s="799">
        <v>19</v>
      </c>
      <c r="E34" s="800">
        <v>23</v>
      </c>
      <c r="F34" s="801">
        <v>24</v>
      </c>
      <c r="G34" s="840">
        <v>24</v>
      </c>
      <c r="H34" s="841">
        <v>119</v>
      </c>
      <c r="I34" s="804">
        <v>247</v>
      </c>
      <c r="J34" s="804">
        <v>20</v>
      </c>
      <c r="K34" s="907">
        <v>50</v>
      </c>
      <c r="L34" s="908">
        <v>65</v>
      </c>
      <c r="M34" s="909">
        <v>1</v>
      </c>
      <c r="N34" s="808">
        <f t="shared" si="1"/>
        <v>111</v>
      </c>
      <c r="O34" s="873">
        <f t="shared" si="2"/>
        <v>39</v>
      </c>
      <c r="P34" s="910">
        <f t="shared" si="2"/>
        <v>28</v>
      </c>
      <c r="Q34" s="810">
        <f t="shared" si="3"/>
        <v>179</v>
      </c>
      <c r="R34" s="911">
        <f t="shared" si="4"/>
        <v>275.38461538461536</v>
      </c>
      <c r="S34" s="734"/>
      <c r="T34" s="812">
        <v>112</v>
      </c>
      <c r="U34" s="912">
        <v>151</v>
      </c>
      <c r="V34" s="913">
        <v>179</v>
      </c>
    </row>
    <row r="35" spans="1:22" ht="15.75" thickBot="1">
      <c r="A35" s="815" t="s">
        <v>219</v>
      </c>
      <c r="B35" s="816" t="s">
        <v>88</v>
      </c>
      <c r="C35" s="817"/>
      <c r="D35" s="826">
        <f>SUM(D25:D34)</f>
        <v>2620</v>
      </c>
      <c r="E35" s="825">
        <f>SUM(E25:E34)</f>
        <v>2532</v>
      </c>
      <c r="F35" s="821">
        <f>SUM(F25:F34)</f>
        <v>2608</v>
      </c>
      <c r="G35" s="825">
        <f>SUM(G25:G34)</f>
        <v>2332</v>
      </c>
      <c r="H35" s="821">
        <f>SUM(H25:H34)</f>
        <v>2520</v>
      </c>
      <c r="I35" s="821">
        <v>2543</v>
      </c>
      <c r="J35" s="821">
        <f t="shared" ref="J35:P35" si="5">SUM(J25:J34)</f>
        <v>2375</v>
      </c>
      <c r="K35" s="823">
        <f t="shared" si="5"/>
        <v>5672</v>
      </c>
      <c r="L35" s="914">
        <f t="shared" si="5"/>
        <v>5991</v>
      </c>
      <c r="M35" s="915">
        <f t="shared" si="5"/>
        <v>1483</v>
      </c>
      <c r="N35" s="821">
        <f t="shared" si="5"/>
        <v>1594</v>
      </c>
      <c r="O35" s="821">
        <f t="shared" si="5"/>
        <v>1099</v>
      </c>
      <c r="P35" s="916">
        <f t="shared" si="5"/>
        <v>2332</v>
      </c>
      <c r="Q35" s="826">
        <f t="shared" si="3"/>
        <v>6508</v>
      </c>
      <c r="R35" s="917">
        <f t="shared" si="4"/>
        <v>108.62961108329161</v>
      </c>
      <c r="S35" s="734"/>
      <c r="T35" s="918">
        <f>SUM(T25:T34)</f>
        <v>3077</v>
      </c>
      <c r="U35" s="919">
        <f>SUM(U25:U34)</f>
        <v>4176</v>
      </c>
      <c r="V35" s="920">
        <f>SUM(V25:V34)</f>
        <v>6508</v>
      </c>
    </row>
    <row r="36" spans="1:22">
      <c r="A36" s="921" t="s">
        <v>89</v>
      </c>
      <c r="B36" s="848" t="s">
        <v>220</v>
      </c>
      <c r="C36" s="849">
        <v>601</v>
      </c>
      <c r="D36" s="850"/>
      <c r="E36" s="851"/>
      <c r="F36" s="852"/>
      <c r="G36" s="853"/>
      <c r="H36" s="854">
        <v>0</v>
      </c>
      <c r="I36" s="855">
        <f>SUM(E36:H36)</f>
        <v>0</v>
      </c>
      <c r="J36" s="855">
        <v>0</v>
      </c>
      <c r="K36" s="857"/>
      <c r="L36" s="922"/>
      <c r="M36" s="857"/>
      <c r="N36" s="923">
        <f>T36-M36</f>
        <v>0</v>
      </c>
      <c r="O36" s="873">
        <f t="shared" ref="O36:P40" si="6">U36-T36</f>
        <v>0</v>
      </c>
      <c r="P36" s="901">
        <f t="shared" si="6"/>
        <v>0</v>
      </c>
      <c r="Q36" s="863">
        <f t="shared" si="3"/>
        <v>0</v>
      </c>
      <c r="R36" s="864" t="e">
        <f t="shared" si="4"/>
        <v>#DIV/0!</v>
      </c>
      <c r="S36" s="734"/>
      <c r="T36" s="865"/>
      <c r="U36" s="866"/>
      <c r="V36" s="867"/>
    </row>
    <row r="37" spans="1:22">
      <c r="A37" s="778" t="s">
        <v>91</v>
      </c>
      <c r="B37" s="779" t="s">
        <v>221</v>
      </c>
      <c r="C37" s="868">
        <v>602</v>
      </c>
      <c r="D37" s="781">
        <v>175</v>
      </c>
      <c r="E37" s="833">
        <v>177</v>
      </c>
      <c r="F37" s="782">
        <v>173</v>
      </c>
      <c r="G37" s="783">
        <v>205</v>
      </c>
      <c r="H37" s="784">
        <v>178</v>
      </c>
      <c r="I37" s="785">
        <v>131</v>
      </c>
      <c r="J37" s="785">
        <v>148</v>
      </c>
      <c r="K37" s="870"/>
      <c r="L37" s="871"/>
      <c r="M37" s="870">
        <v>150</v>
      </c>
      <c r="N37" s="790">
        <f>T37-M37</f>
        <v>178</v>
      </c>
      <c r="O37" s="873">
        <f t="shared" si="6"/>
        <v>74</v>
      </c>
      <c r="P37" s="874">
        <f t="shared" si="6"/>
        <v>150</v>
      </c>
      <c r="Q37" s="791">
        <f t="shared" si="3"/>
        <v>552</v>
      </c>
      <c r="R37" s="875" t="e">
        <f t="shared" si="4"/>
        <v>#DIV/0!</v>
      </c>
      <c r="S37" s="734"/>
      <c r="T37" s="793">
        <v>328</v>
      </c>
      <c r="U37" s="876">
        <v>402</v>
      </c>
      <c r="V37" s="877">
        <v>552</v>
      </c>
    </row>
    <row r="38" spans="1:22">
      <c r="A38" s="778" t="s">
        <v>93</v>
      </c>
      <c r="B38" s="779" t="s">
        <v>222</v>
      </c>
      <c r="C38" s="868">
        <v>604</v>
      </c>
      <c r="D38" s="781"/>
      <c r="E38" s="833"/>
      <c r="F38" s="782"/>
      <c r="G38" s="783"/>
      <c r="H38" s="784">
        <v>0</v>
      </c>
      <c r="I38" s="785">
        <f>SUM(E38:H38)</f>
        <v>0</v>
      </c>
      <c r="J38" s="785">
        <v>0</v>
      </c>
      <c r="K38" s="870"/>
      <c r="L38" s="871"/>
      <c r="M38" s="870"/>
      <c r="N38" s="790">
        <f>T38-M38</f>
        <v>0</v>
      </c>
      <c r="O38" s="873">
        <f t="shared" si="6"/>
        <v>0</v>
      </c>
      <c r="P38" s="874">
        <f t="shared" si="6"/>
        <v>0</v>
      </c>
      <c r="Q38" s="791">
        <f t="shared" si="3"/>
        <v>0</v>
      </c>
      <c r="R38" s="875" t="e">
        <f t="shared" si="4"/>
        <v>#DIV/0!</v>
      </c>
      <c r="S38" s="734"/>
      <c r="T38" s="793"/>
      <c r="U38" s="876"/>
      <c r="V38" s="877"/>
    </row>
    <row r="39" spans="1:22">
      <c r="A39" s="778" t="s">
        <v>95</v>
      </c>
      <c r="B39" s="779" t="s">
        <v>223</v>
      </c>
      <c r="C39" s="868" t="s">
        <v>97</v>
      </c>
      <c r="D39" s="781">
        <v>2336</v>
      </c>
      <c r="E39" s="833">
        <v>2388</v>
      </c>
      <c r="F39" s="782">
        <v>2517</v>
      </c>
      <c r="G39" s="783">
        <v>2378</v>
      </c>
      <c r="H39" s="784">
        <v>2563</v>
      </c>
      <c r="I39" s="785">
        <v>2303</v>
      </c>
      <c r="J39" s="785">
        <v>2311</v>
      </c>
      <c r="K39" s="870">
        <v>5672</v>
      </c>
      <c r="L39" s="871">
        <v>5991</v>
      </c>
      <c r="M39" s="870">
        <v>1500</v>
      </c>
      <c r="N39" s="790">
        <f>T39-M39</f>
        <v>1396</v>
      </c>
      <c r="O39" s="873">
        <f t="shared" si="6"/>
        <v>1291</v>
      </c>
      <c r="P39" s="874">
        <f t="shared" si="6"/>
        <v>1804</v>
      </c>
      <c r="Q39" s="791">
        <f t="shared" si="3"/>
        <v>5991</v>
      </c>
      <c r="R39" s="875">
        <f t="shared" si="4"/>
        <v>100</v>
      </c>
      <c r="S39" s="734"/>
      <c r="T39" s="793">
        <v>2896</v>
      </c>
      <c r="U39" s="876">
        <v>4187</v>
      </c>
      <c r="V39" s="877">
        <v>5991</v>
      </c>
    </row>
    <row r="40" spans="1:22" ht="15.75" thickBot="1">
      <c r="A40" s="796" t="s">
        <v>98</v>
      </c>
      <c r="B40" s="797" t="s">
        <v>218</v>
      </c>
      <c r="C40" s="906" t="s">
        <v>99</v>
      </c>
      <c r="D40" s="799">
        <v>135</v>
      </c>
      <c r="E40" s="800"/>
      <c r="F40" s="801"/>
      <c r="G40" s="840"/>
      <c r="H40" s="841">
        <v>0</v>
      </c>
      <c r="I40" s="804">
        <v>110</v>
      </c>
      <c r="J40" s="804">
        <v>52</v>
      </c>
      <c r="K40" s="907"/>
      <c r="L40" s="908"/>
      <c r="M40" s="924">
        <v>0</v>
      </c>
      <c r="N40" s="809">
        <f>T40-M40</f>
        <v>1</v>
      </c>
      <c r="O40" s="925">
        <f t="shared" si="6"/>
        <v>41</v>
      </c>
      <c r="P40" s="910">
        <f t="shared" si="6"/>
        <v>95</v>
      </c>
      <c r="Q40" s="810">
        <f t="shared" si="3"/>
        <v>137</v>
      </c>
      <c r="R40" s="911" t="e">
        <f t="shared" si="4"/>
        <v>#DIV/0!</v>
      </c>
      <c r="S40" s="734"/>
      <c r="T40" s="812">
        <v>1</v>
      </c>
      <c r="U40" s="912">
        <v>42</v>
      </c>
      <c r="V40" s="913">
        <v>137</v>
      </c>
    </row>
    <row r="41" spans="1:22" ht="15.75" thickBot="1">
      <c r="A41" s="815" t="s">
        <v>100</v>
      </c>
      <c r="B41" s="816" t="s">
        <v>101</v>
      </c>
      <c r="C41" s="817" t="s">
        <v>33</v>
      </c>
      <c r="D41" s="826">
        <f>SUM(D36:D40)</f>
        <v>2646</v>
      </c>
      <c r="E41" s="825">
        <f>SUM(E36:E40)</f>
        <v>2565</v>
      </c>
      <c r="F41" s="821">
        <f>SUM(F36:F40)</f>
        <v>2690</v>
      </c>
      <c r="G41" s="825">
        <f>SUM(G36:G40)</f>
        <v>2583</v>
      </c>
      <c r="H41" s="821">
        <f>SUM(H36:H40)</f>
        <v>2741</v>
      </c>
      <c r="I41" s="821">
        <v>2544</v>
      </c>
      <c r="J41" s="821">
        <f t="shared" ref="J41:P41" si="7">SUM(J36:J40)</f>
        <v>2511</v>
      </c>
      <c r="K41" s="823">
        <f t="shared" si="7"/>
        <v>5672</v>
      </c>
      <c r="L41" s="914">
        <f t="shared" si="7"/>
        <v>5991</v>
      </c>
      <c r="M41" s="915">
        <f t="shared" si="7"/>
        <v>1650</v>
      </c>
      <c r="N41" s="919">
        <f t="shared" si="7"/>
        <v>1575</v>
      </c>
      <c r="O41" s="919">
        <f t="shared" si="7"/>
        <v>1406</v>
      </c>
      <c r="P41" s="919">
        <f t="shared" si="7"/>
        <v>2049</v>
      </c>
      <c r="Q41" s="826">
        <f t="shared" si="3"/>
        <v>6680</v>
      </c>
      <c r="R41" s="917">
        <f t="shared" si="4"/>
        <v>111.50058420964781</v>
      </c>
      <c r="S41" s="926"/>
      <c r="T41" s="918">
        <f>SUM(T36:T40)</f>
        <v>3225</v>
      </c>
      <c r="U41" s="927">
        <f>SUM(U36:U40)</f>
        <v>4631</v>
      </c>
      <c r="V41" s="920">
        <f>SUM(V36:V40)</f>
        <v>6680</v>
      </c>
    </row>
    <row r="42" spans="1:22" ht="5.25" customHeight="1" thickBot="1">
      <c r="A42" s="796"/>
      <c r="B42" s="928"/>
      <c r="C42" s="929"/>
      <c r="D42" s="799"/>
      <c r="E42" s="800"/>
      <c r="F42" s="801"/>
      <c r="G42" s="930"/>
      <c r="H42" s="931"/>
      <c r="I42" s="932"/>
      <c r="J42" s="932"/>
      <c r="K42" s="933"/>
      <c r="L42" s="934"/>
      <c r="M42" s="935"/>
      <c r="N42" s="800"/>
      <c r="O42" s="936"/>
      <c r="P42" s="937"/>
      <c r="Q42" s="930"/>
      <c r="R42" s="938"/>
      <c r="S42" s="734"/>
      <c r="T42" s="939"/>
      <c r="U42" s="940"/>
      <c r="V42" s="938"/>
    </row>
    <row r="43" spans="1:22">
      <c r="A43" s="717" t="s">
        <v>102</v>
      </c>
      <c r="B43" s="941" t="s">
        <v>64</v>
      </c>
      <c r="C43" s="942" t="s">
        <v>33</v>
      </c>
      <c r="D43" s="863">
        <f>D41-D39</f>
        <v>310</v>
      </c>
      <c r="E43" s="943">
        <f>E41-E39</f>
        <v>177</v>
      </c>
      <c r="F43" s="943">
        <f>F41-F39</f>
        <v>173</v>
      </c>
      <c r="G43" s="943">
        <f>G41-G39</f>
        <v>205</v>
      </c>
      <c r="H43" s="855">
        <f>H41-H39</f>
        <v>178</v>
      </c>
      <c r="I43" s="855">
        <v>241</v>
      </c>
      <c r="J43" s="944">
        <v>200</v>
      </c>
      <c r="K43" s="726">
        <f t="shared" ref="K43:P43" si="8">K41-K39</f>
        <v>0</v>
      </c>
      <c r="L43" s="945">
        <f t="shared" si="8"/>
        <v>0</v>
      </c>
      <c r="M43" s="946">
        <f t="shared" si="8"/>
        <v>150</v>
      </c>
      <c r="N43" s="947">
        <f t="shared" si="8"/>
        <v>179</v>
      </c>
      <c r="O43" s="948">
        <f t="shared" si="8"/>
        <v>115</v>
      </c>
      <c r="P43" s="947">
        <f t="shared" si="8"/>
        <v>245</v>
      </c>
      <c r="Q43" s="863">
        <f>SUM(M43:P43)</f>
        <v>689</v>
      </c>
      <c r="R43" s="864" t="e">
        <f>(Q43/L43)*100</f>
        <v>#DIV/0!</v>
      </c>
      <c r="S43" s="949"/>
      <c r="T43" s="950">
        <f>T41-T39</f>
        <v>329</v>
      </c>
      <c r="U43" s="951">
        <f>U41-U39</f>
        <v>444</v>
      </c>
      <c r="V43" s="952">
        <f>V41-V39</f>
        <v>689</v>
      </c>
    </row>
    <row r="44" spans="1:22">
      <c r="A44" s="778" t="s">
        <v>103</v>
      </c>
      <c r="B44" s="953"/>
      <c r="C44" s="954" t="s">
        <v>33</v>
      </c>
      <c r="D44" s="791">
        <f>D41-D35</f>
        <v>26</v>
      </c>
      <c r="E44" s="955">
        <f>E41-E35</f>
        <v>33</v>
      </c>
      <c r="F44" s="955">
        <f>F41-F35</f>
        <v>82</v>
      </c>
      <c r="G44" s="955">
        <f>G41-G35</f>
        <v>251</v>
      </c>
      <c r="H44" s="785">
        <f>H41-H35</f>
        <v>221</v>
      </c>
      <c r="I44" s="785">
        <v>1</v>
      </c>
      <c r="J44" s="932">
        <v>136</v>
      </c>
      <c r="K44" s="786">
        <f t="shared" ref="K44:P44" si="9">K41-K35</f>
        <v>0</v>
      </c>
      <c r="L44" s="956">
        <f t="shared" si="9"/>
        <v>0</v>
      </c>
      <c r="M44" s="957">
        <f t="shared" si="9"/>
        <v>167</v>
      </c>
      <c r="N44" s="958">
        <f t="shared" si="9"/>
        <v>-19</v>
      </c>
      <c r="O44" s="959">
        <f t="shared" si="9"/>
        <v>307</v>
      </c>
      <c r="P44" s="958">
        <f t="shared" si="9"/>
        <v>-283</v>
      </c>
      <c r="Q44" s="791">
        <f>SUM(M44:P44)</f>
        <v>172</v>
      </c>
      <c r="R44" s="875" t="e">
        <f>(Q44/L44)*100</f>
        <v>#DIV/0!</v>
      </c>
      <c r="S44" s="734"/>
      <c r="T44" s="960">
        <f>T41-T35</f>
        <v>148</v>
      </c>
      <c r="U44" s="961">
        <f>U41-U35</f>
        <v>455</v>
      </c>
      <c r="V44" s="962">
        <f>V41-V35</f>
        <v>172</v>
      </c>
    </row>
    <row r="45" spans="1:22" ht="15.75" thickBot="1">
      <c r="A45" s="963" t="s">
        <v>105</v>
      </c>
      <c r="B45" s="964" t="s">
        <v>64</v>
      </c>
      <c r="C45" s="965" t="s">
        <v>33</v>
      </c>
      <c r="D45" s="891">
        <f>D44-D39</f>
        <v>-2310</v>
      </c>
      <c r="E45" s="966">
        <f>E44-E39</f>
        <v>-2355</v>
      </c>
      <c r="F45" s="966">
        <f>F44-F39</f>
        <v>-2435</v>
      </c>
      <c r="G45" s="966">
        <f>G44-G39</f>
        <v>-2127</v>
      </c>
      <c r="H45" s="883">
        <f>H44-H39</f>
        <v>-2342</v>
      </c>
      <c r="I45" s="883">
        <v>-2302</v>
      </c>
      <c r="J45" s="967">
        <v>-2175</v>
      </c>
      <c r="K45" s="747">
        <f t="shared" ref="K45:P45" si="10">K44-K39</f>
        <v>-5672</v>
      </c>
      <c r="L45" s="968">
        <f t="shared" si="10"/>
        <v>-5991</v>
      </c>
      <c r="M45" s="969">
        <f t="shared" si="10"/>
        <v>-1333</v>
      </c>
      <c r="N45" s="970">
        <f t="shared" si="10"/>
        <v>-1415</v>
      </c>
      <c r="O45" s="971">
        <f t="shared" si="10"/>
        <v>-984</v>
      </c>
      <c r="P45" s="970">
        <f t="shared" si="10"/>
        <v>-2087</v>
      </c>
      <c r="Q45" s="891">
        <f>SUM(M45:P45)</f>
        <v>-5819</v>
      </c>
      <c r="R45" s="892">
        <f>(Q45/L45)*100</f>
        <v>97.129026873643795</v>
      </c>
      <c r="S45" s="972"/>
      <c r="T45" s="973">
        <f>T44-T39</f>
        <v>-2748</v>
      </c>
      <c r="U45" s="974">
        <f>U44-U39</f>
        <v>-3732</v>
      </c>
      <c r="V45" s="975">
        <f>V44-V39</f>
        <v>-5819</v>
      </c>
    </row>
    <row r="48" spans="1:22">
      <c r="A48" s="976" t="s">
        <v>224</v>
      </c>
    </row>
    <row r="49" spans="1:1">
      <c r="A49" s="977" t="s">
        <v>225</v>
      </c>
    </row>
    <row r="50" spans="1:1">
      <c r="A50" s="978" t="s">
        <v>226</v>
      </c>
    </row>
    <row r="51" spans="1:1">
      <c r="A51" s="979"/>
    </row>
    <row r="52" spans="1:1">
      <c r="A52" s="980" t="s">
        <v>227</v>
      </c>
    </row>
    <row r="53" spans="1:1">
      <c r="A53" s="980"/>
    </row>
    <row r="54" spans="1:1">
      <c r="A54" s="980" t="s">
        <v>228</v>
      </c>
    </row>
    <row r="55" spans="1:1">
      <c r="A55" s="980"/>
    </row>
    <row r="56" spans="1:1">
      <c r="A56" s="980"/>
    </row>
    <row r="57" spans="1:1">
      <c r="A57" s="980"/>
    </row>
  </sheetData>
  <mergeCells count="14">
    <mergeCell ref="J7:J8"/>
    <mergeCell ref="K7:L7"/>
    <mergeCell ref="M7:P7"/>
    <mergeCell ref="T7:V7"/>
    <mergeCell ref="A1:V1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K22" sqref="K22"/>
    </sheetView>
  </sheetViews>
  <sheetFormatPr defaultRowHeight="15"/>
  <cols>
    <col min="1" max="1" width="37.7109375" customWidth="1"/>
    <col min="2" max="2" width="18.7109375" hidden="1" customWidth="1"/>
    <col min="3" max="3" width="9.140625" style="467" customWidth="1"/>
    <col min="4" max="6" width="9.140625" hidden="1" customWidth="1"/>
    <col min="7" max="10" width="11.5703125" style="262" hidden="1" customWidth="1"/>
    <col min="11" max="12" width="10.28515625" style="262" customWidth="1"/>
    <col min="13" max="17" width="9.5703125" style="262" customWidth="1"/>
    <col min="18" max="18" width="9.42578125" style="244" customWidth="1"/>
    <col min="19" max="19" width="3.42578125" style="262" customWidth="1"/>
    <col min="20" max="20" width="9" style="262" customWidth="1"/>
    <col min="21" max="21" width="11.85546875" style="262" customWidth="1"/>
    <col min="22" max="22" width="12" style="262" customWidth="1"/>
  </cols>
  <sheetData>
    <row r="1" spans="1:22" ht="26.25">
      <c r="A1" s="981" t="s">
        <v>186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981"/>
      <c r="R1" s="981"/>
      <c r="S1" s="981"/>
      <c r="T1" s="981"/>
      <c r="U1" s="981"/>
      <c r="V1" s="981"/>
    </row>
    <row r="2" spans="1:22" ht="21.75" customHeight="1">
      <c r="A2" s="982" t="s">
        <v>108</v>
      </c>
      <c r="B2" s="983"/>
      <c r="C2" s="984"/>
      <c r="D2" s="985"/>
      <c r="E2" s="985"/>
      <c r="F2" s="985"/>
      <c r="G2" s="986"/>
      <c r="H2" s="986"/>
      <c r="I2" s="986"/>
      <c r="J2" s="986"/>
      <c r="K2" s="986"/>
      <c r="L2" s="987"/>
      <c r="M2" s="987"/>
      <c r="N2" s="986"/>
      <c r="O2" s="986"/>
      <c r="P2" s="986"/>
      <c r="Q2" s="986"/>
      <c r="R2" s="988"/>
      <c r="S2" s="986"/>
      <c r="T2" s="986"/>
      <c r="U2" s="986"/>
      <c r="V2" s="986"/>
    </row>
    <row r="3" spans="1:22">
      <c r="A3" s="989"/>
      <c r="B3" s="985"/>
      <c r="C3" s="984"/>
      <c r="D3" s="985"/>
      <c r="E3" s="985"/>
      <c r="F3" s="985"/>
      <c r="G3" s="986"/>
      <c r="H3" s="986"/>
      <c r="I3" s="986"/>
      <c r="J3" s="986"/>
      <c r="K3" s="986"/>
      <c r="L3" s="987"/>
      <c r="M3" s="987"/>
      <c r="N3" s="986"/>
      <c r="O3" s="986"/>
      <c r="P3" s="986"/>
      <c r="Q3" s="986"/>
      <c r="R3" s="988"/>
      <c r="S3" s="986"/>
      <c r="T3" s="986"/>
      <c r="U3" s="986"/>
      <c r="V3" s="986"/>
    </row>
    <row r="4" spans="1:22" ht="15.75" thickBot="1">
      <c r="A4" s="990"/>
      <c r="B4" s="991"/>
      <c r="C4" s="992"/>
      <c r="D4" s="991"/>
      <c r="E4" s="991"/>
      <c r="F4" s="985"/>
      <c r="G4" s="986"/>
      <c r="H4" s="986"/>
      <c r="I4" s="986"/>
      <c r="J4" s="986"/>
      <c r="K4" s="986"/>
      <c r="L4" s="987"/>
      <c r="M4" s="987"/>
      <c r="N4" s="986"/>
      <c r="O4" s="986"/>
      <c r="P4" s="986"/>
      <c r="Q4" s="986"/>
      <c r="R4" s="988"/>
      <c r="S4" s="986"/>
      <c r="T4" s="986"/>
      <c r="U4" s="986"/>
      <c r="V4" s="986"/>
    </row>
    <row r="5" spans="1:22" ht="16.5" thickBot="1">
      <c r="A5" s="993" t="s">
        <v>2</v>
      </c>
      <c r="B5" s="994"/>
      <c r="C5" s="995" t="s">
        <v>229</v>
      </c>
      <c r="D5" s="996"/>
      <c r="E5" s="997"/>
      <c r="F5" s="996"/>
      <c r="G5" s="998"/>
      <c r="H5" s="999"/>
      <c r="I5" s="999"/>
      <c r="J5" s="999"/>
      <c r="K5" s="999"/>
      <c r="L5" s="1000"/>
      <c r="M5" s="1000"/>
      <c r="N5" s="986"/>
      <c r="O5" s="986"/>
      <c r="P5" s="986"/>
      <c r="Q5" s="986"/>
      <c r="R5" s="988"/>
      <c r="S5" s="986"/>
      <c r="T5" s="986"/>
      <c r="U5" s="986"/>
      <c r="V5" s="986"/>
    </row>
    <row r="6" spans="1:22" ht="23.25" customHeight="1" thickBot="1">
      <c r="A6" s="989" t="s">
        <v>4</v>
      </c>
      <c r="B6" s="985"/>
      <c r="C6" s="984"/>
      <c r="D6" s="985"/>
      <c r="E6" s="985"/>
      <c r="F6" s="985"/>
      <c r="G6" s="986"/>
      <c r="H6" s="986"/>
      <c r="I6" s="986"/>
      <c r="J6" s="986"/>
      <c r="K6" s="986"/>
      <c r="L6" s="987"/>
      <c r="M6" s="987"/>
      <c r="N6" s="986"/>
      <c r="O6" s="986"/>
      <c r="P6" s="986"/>
      <c r="Q6" s="986"/>
      <c r="R6" s="988"/>
      <c r="S6" s="986"/>
      <c r="T6" s="986"/>
      <c r="U6" s="986"/>
      <c r="V6" s="986"/>
    </row>
    <row r="7" spans="1:22" ht="15.75" thickBot="1">
      <c r="A7" s="1001" t="s">
        <v>9</v>
      </c>
      <c r="B7" s="1002" t="s">
        <v>10</v>
      </c>
      <c r="C7" s="1003" t="s">
        <v>13</v>
      </c>
      <c r="D7" s="1004"/>
      <c r="E7" s="1005"/>
      <c r="F7" s="1006" t="s">
        <v>190</v>
      </c>
      <c r="G7" s="1006" t="s">
        <v>191</v>
      </c>
      <c r="H7" s="1006" t="s">
        <v>192</v>
      </c>
      <c r="I7" s="1006" t="s">
        <v>193</v>
      </c>
      <c r="J7" s="1006" t="s">
        <v>194</v>
      </c>
      <c r="K7" s="1007" t="s">
        <v>195</v>
      </c>
      <c r="L7" s="1007"/>
      <c r="M7" s="1007" t="s">
        <v>196</v>
      </c>
      <c r="N7" s="1007"/>
      <c r="O7" s="1007"/>
      <c r="P7" s="1007"/>
      <c r="Q7" s="1008" t="s">
        <v>197</v>
      </c>
      <c r="R7" s="1009" t="s">
        <v>8</v>
      </c>
      <c r="S7" s="986"/>
      <c r="T7" s="1010" t="s">
        <v>230</v>
      </c>
      <c r="U7" s="1010"/>
      <c r="V7" s="1010"/>
    </row>
    <row r="8" spans="1:22" ht="15.75" thickBot="1">
      <c r="A8" s="1001"/>
      <c r="B8" s="1002"/>
      <c r="C8" s="1011"/>
      <c r="D8" s="1012" t="s">
        <v>188</v>
      </c>
      <c r="E8" s="1013" t="s">
        <v>189</v>
      </c>
      <c r="F8" s="1006"/>
      <c r="G8" s="1006"/>
      <c r="H8" s="1006"/>
      <c r="I8" s="1006"/>
      <c r="J8" s="1006"/>
      <c r="K8" s="1014" t="s">
        <v>199</v>
      </c>
      <c r="L8" s="1015" t="s">
        <v>200</v>
      </c>
      <c r="M8" s="1016" t="s">
        <v>20</v>
      </c>
      <c r="N8" s="1017" t="s">
        <v>23</v>
      </c>
      <c r="O8" s="1017" t="s">
        <v>26</v>
      </c>
      <c r="P8" s="1018" t="s">
        <v>29</v>
      </c>
      <c r="Q8" s="1014" t="s">
        <v>30</v>
      </c>
      <c r="R8" s="1019" t="s">
        <v>31</v>
      </c>
      <c r="S8" s="986"/>
      <c r="T8" s="1020" t="s">
        <v>201</v>
      </c>
      <c r="U8" s="1020" t="s">
        <v>202</v>
      </c>
      <c r="V8" s="1021" t="s">
        <v>203</v>
      </c>
    </row>
    <row r="9" spans="1:22">
      <c r="A9" s="1022" t="s">
        <v>32</v>
      </c>
      <c r="B9" s="1023"/>
      <c r="C9" s="1024"/>
      <c r="D9" s="1025">
        <v>6</v>
      </c>
      <c r="E9" s="1026">
        <v>6</v>
      </c>
      <c r="F9" s="1026">
        <v>6</v>
      </c>
      <c r="G9" s="1027">
        <v>6</v>
      </c>
      <c r="H9" s="1027">
        <v>6</v>
      </c>
      <c r="I9" s="1027">
        <v>6</v>
      </c>
      <c r="J9" s="1027">
        <v>7</v>
      </c>
      <c r="K9" s="1028"/>
      <c r="L9" s="1029"/>
      <c r="M9" s="1030">
        <v>6</v>
      </c>
      <c r="N9" s="1031">
        <f>T9</f>
        <v>8</v>
      </c>
      <c r="O9" s="1031">
        <f>U9</f>
        <v>7</v>
      </c>
      <c r="P9" s="1032">
        <f>V9</f>
        <v>7</v>
      </c>
      <c r="Q9" s="1033" t="s">
        <v>33</v>
      </c>
      <c r="R9" s="1034" t="s">
        <v>33</v>
      </c>
      <c r="S9" s="1035"/>
      <c r="T9" s="1036">
        <v>8</v>
      </c>
      <c r="U9" s="1037">
        <v>7</v>
      </c>
      <c r="V9" s="1037">
        <v>7</v>
      </c>
    </row>
    <row r="10" spans="1:22" ht="15.75" thickBot="1">
      <c r="A10" s="1038" t="s">
        <v>34</v>
      </c>
      <c r="B10" s="1039"/>
      <c r="C10" s="1040"/>
      <c r="D10" s="1041">
        <v>5.5</v>
      </c>
      <c r="E10" s="1042">
        <v>5.9</v>
      </c>
      <c r="F10" s="1042">
        <v>6</v>
      </c>
      <c r="G10" s="1043">
        <v>6</v>
      </c>
      <c r="H10" s="1043">
        <v>6</v>
      </c>
      <c r="I10" s="1043">
        <v>6</v>
      </c>
      <c r="J10" s="1043">
        <v>6</v>
      </c>
      <c r="K10" s="1044"/>
      <c r="L10" s="1045"/>
      <c r="M10" s="1046">
        <v>6</v>
      </c>
      <c r="N10" s="1047">
        <f t="shared" ref="N10:P21" si="0">T10</f>
        <v>7</v>
      </c>
      <c r="O10" s="1047">
        <f t="shared" si="0"/>
        <v>6</v>
      </c>
      <c r="P10" s="1048">
        <f t="shared" si="0"/>
        <v>6</v>
      </c>
      <c r="Q10" s="1043" t="s">
        <v>33</v>
      </c>
      <c r="R10" s="1049" t="s">
        <v>33</v>
      </c>
      <c r="S10" s="1035"/>
      <c r="T10" s="1050">
        <v>7</v>
      </c>
      <c r="U10" s="1051">
        <v>6</v>
      </c>
      <c r="V10" s="1051">
        <v>6</v>
      </c>
    </row>
    <row r="11" spans="1:22">
      <c r="A11" s="1052" t="s">
        <v>35</v>
      </c>
      <c r="B11" s="1053" t="s">
        <v>36</v>
      </c>
      <c r="C11" s="1054" t="s">
        <v>37</v>
      </c>
      <c r="D11" s="1055">
        <v>1259</v>
      </c>
      <c r="E11" s="1056">
        <v>1342.7</v>
      </c>
      <c r="F11" s="1056">
        <v>1518</v>
      </c>
      <c r="G11" s="1057">
        <v>1486</v>
      </c>
      <c r="H11" s="1058">
        <v>1717</v>
      </c>
      <c r="I11" s="1058">
        <v>1956</v>
      </c>
      <c r="J11" s="1058">
        <v>2071</v>
      </c>
      <c r="K11" s="1059" t="s">
        <v>33</v>
      </c>
      <c r="L11" s="1060" t="s">
        <v>33</v>
      </c>
      <c r="M11" s="1061">
        <v>2060</v>
      </c>
      <c r="N11" s="1062">
        <f t="shared" si="0"/>
        <v>2069</v>
      </c>
      <c r="O11" s="1063">
        <f t="shared" si="0"/>
        <v>2069</v>
      </c>
      <c r="P11" s="1032">
        <f t="shared" si="0"/>
        <v>2052</v>
      </c>
      <c r="Q11" s="1064" t="s">
        <v>33</v>
      </c>
      <c r="R11" s="1065" t="s">
        <v>33</v>
      </c>
      <c r="S11" s="1035"/>
      <c r="T11" s="1066">
        <v>2069</v>
      </c>
      <c r="U11" s="1057">
        <v>2069</v>
      </c>
      <c r="V11" s="1057">
        <v>2052</v>
      </c>
    </row>
    <row r="12" spans="1:22">
      <c r="A12" s="1067" t="s">
        <v>38</v>
      </c>
      <c r="B12" s="1068" t="s">
        <v>39</v>
      </c>
      <c r="C12" s="1054" t="s">
        <v>40</v>
      </c>
      <c r="D12" s="1055">
        <v>-1259</v>
      </c>
      <c r="E12" s="1056">
        <v>-1342.7</v>
      </c>
      <c r="F12" s="1056">
        <v>1518</v>
      </c>
      <c r="G12" s="1057">
        <v>1486</v>
      </c>
      <c r="H12" s="1057">
        <v>1557</v>
      </c>
      <c r="I12" s="1057">
        <v>1630</v>
      </c>
      <c r="J12" s="1057">
        <v>1760</v>
      </c>
      <c r="K12" s="1069" t="s">
        <v>33</v>
      </c>
      <c r="L12" s="1070" t="s">
        <v>33</v>
      </c>
      <c r="M12" s="1071">
        <v>1753</v>
      </c>
      <c r="N12" s="1072">
        <f t="shared" si="0"/>
        <v>1765</v>
      </c>
      <c r="O12" s="1072">
        <f t="shared" si="0"/>
        <v>1769</v>
      </c>
      <c r="P12" s="1073">
        <f t="shared" si="0"/>
        <v>1756</v>
      </c>
      <c r="Q12" s="1064" t="s">
        <v>33</v>
      </c>
      <c r="R12" s="1065" t="s">
        <v>33</v>
      </c>
      <c r="S12" s="1035"/>
      <c r="T12" s="1056">
        <v>1765</v>
      </c>
      <c r="U12" s="1057">
        <v>1769</v>
      </c>
      <c r="V12" s="1057">
        <v>1756</v>
      </c>
    </row>
    <row r="13" spans="1:22">
      <c r="A13" s="1067" t="s">
        <v>41</v>
      </c>
      <c r="B13" s="1068" t="s">
        <v>204</v>
      </c>
      <c r="C13" s="1054" t="s">
        <v>43</v>
      </c>
      <c r="D13" s="1055"/>
      <c r="E13" s="1056"/>
      <c r="F13" s="1056"/>
      <c r="G13" s="1057"/>
      <c r="H13" s="1057"/>
      <c r="I13" s="1057"/>
      <c r="J13" s="1057">
        <v>0</v>
      </c>
      <c r="K13" s="1069" t="s">
        <v>33</v>
      </c>
      <c r="L13" s="1070" t="s">
        <v>33</v>
      </c>
      <c r="M13" s="1071"/>
      <c r="N13" s="1072">
        <f t="shared" si="0"/>
        <v>0</v>
      </c>
      <c r="O13" s="1072">
        <f t="shared" si="0"/>
        <v>0</v>
      </c>
      <c r="P13" s="1073">
        <f t="shared" si="0"/>
        <v>0</v>
      </c>
      <c r="Q13" s="1064" t="s">
        <v>33</v>
      </c>
      <c r="R13" s="1065" t="s">
        <v>33</v>
      </c>
      <c r="S13" s="1035"/>
      <c r="T13" s="1056"/>
      <c r="U13" s="1057"/>
      <c r="V13" s="1057"/>
    </row>
    <row r="14" spans="1:22">
      <c r="A14" s="1067" t="s">
        <v>44</v>
      </c>
      <c r="B14" s="1068" t="s">
        <v>205</v>
      </c>
      <c r="C14" s="1054" t="s">
        <v>33</v>
      </c>
      <c r="D14" s="1055">
        <v>67</v>
      </c>
      <c r="E14" s="1056">
        <v>94.61</v>
      </c>
      <c r="F14" s="1056">
        <v>86</v>
      </c>
      <c r="G14" s="1057">
        <v>75</v>
      </c>
      <c r="H14" s="1057">
        <v>77</v>
      </c>
      <c r="I14" s="1057">
        <v>83</v>
      </c>
      <c r="J14" s="1057">
        <v>70</v>
      </c>
      <c r="K14" s="1069" t="s">
        <v>33</v>
      </c>
      <c r="L14" s="1070" t="s">
        <v>33</v>
      </c>
      <c r="M14" s="1071">
        <v>484</v>
      </c>
      <c r="N14" s="1072">
        <f t="shared" si="0"/>
        <v>338</v>
      </c>
      <c r="O14" s="1072">
        <f t="shared" si="0"/>
        <v>208</v>
      </c>
      <c r="P14" s="1073">
        <f t="shared" si="0"/>
        <v>78</v>
      </c>
      <c r="Q14" s="1064" t="s">
        <v>33</v>
      </c>
      <c r="R14" s="1065" t="s">
        <v>33</v>
      </c>
      <c r="S14" s="1035"/>
      <c r="T14" s="1056">
        <v>338</v>
      </c>
      <c r="U14" s="1057">
        <v>208</v>
      </c>
      <c r="V14" s="1057">
        <v>78</v>
      </c>
    </row>
    <row r="15" spans="1:22" ht="15.75" thickBot="1">
      <c r="A15" s="1022" t="s">
        <v>46</v>
      </c>
      <c r="B15" s="1074" t="s">
        <v>206</v>
      </c>
      <c r="C15" s="553" t="s">
        <v>48</v>
      </c>
      <c r="D15" s="1075">
        <v>394</v>
      </c>
      <c r="E15" s="1076">
        <v>442.65</v>
      </c>
      <c r="F15" s="1076">
        <v>369</v>
      </c>
      <c r="G15" s="1077">
        <v>449</v>
      </c>
      <c r="H15" s="1077">
        <v>408</v>
      </c>
      <c r="I15" s="1077">
        <v>297</v>
      </c>
      <c r="J15" s="1077">
        <v>430</v>
      </c>
      <c r="K15" s="1078" t="s">
        <v>33</v>
      </c>
      <c r="L15" s="1079" t="s">
        <v>33</v>
      </c>
      <c r="M15" s="1080">
        <v>580</v>
      </c>
      <c r="N15" s="1072">
        <f t="shared" si="0"/>
        <v>769</v>
      </c>
      <c r="O15" s="1081">
        <f t="shared" si="0"/>
        <v>587</v>
      </c>
      <c r="P15" s="1082">
        <f t="shared" si="0"/>
        <v>380</v>
      </c>
      <c r="Q15" s="1033" t="s">
        <v>33</v>
      </c>
      <c r="R15" s="1034" t="s">
        <v>33</v>
      </c>
      <c r="S15" s="1035"/>
      <c r="T15" s="1042">
        <v>769</v>
      </c>
      <c r="U15" s="1077">
        <v>587</v>
      </c>
      <c r="V15" s="1077">
        <v>380</v>
      </c>
    </row>
    <row r="16" spans="1:22" ht="15.75" thickBot="1">
      <c r="A16" s="1083" t="s">
        <v>49</v>
      </c>
      <c r="B16" s="1084"/>
      <c r="C16" s="1085"/>
      <c r="D16" s="1086">
        <v>465</v>
      </c>
      <c r="E16" s="1087">
        <v>544.21</v>
      </c>
      <c r="F16" s="1087">
        <v>455</v>
      </c>
      <c r="G16" s="1088">
        <v>524</v>
      </c>
      <c r="H16" s="1088">
        <f>H11-H12+H13+H14+H15</f>
        <v>645</v>
      </c>
      <c r="I16" s="1088">
        <f>I11-I12+I13+I14+I15</f>
        <v>706</v>
      </c>
      <c r="J16" s="1088">
        <v>811</v>
      </c>
      <c r="K16" s="1089" t="s">
        <v>33</v>
      </c>
      <c r="L16" s="1090" t="s">
        <v>33</v>
      </c>
      <c r="M16" s="1091">
        <f>M11-M12+M13+M14+M15</f>
        <v>1371</v>
      </c>
      <c r="N16" s="1092">
        <f>N11-N12+N13+N14+N15</f>
        <v>1411</v>
      </c>
      <c r="O16" s="1092">
        <f>O11-O12+O13+O14+O15</f>
        <v>1095</v>
      </c>
      <c r="P16" s="1093">
        <f>P11-P12+P13+P14+P15</f>
        <v>754</v>
      </c>
      <c r="Q16" s="1088" t="s">
        <v>33</v>
      </c>
      <c r="R16" s="1094" t="s">
        <v>33</v>
      </c>
      <c r="S16" s="1035"/>
      <c r="T16" s="1095">
        <f>T11-T12+T13+T14+T15</f>
        <v>1411</v>
      </c>
      <c r="U16" s="1095">
        <f>U11-U12+U13+U14+U15</f>
        <v>1095</v>
      </c>
      <c r="V16" s="1095">
        <f>V11-V12+V13+V14+V15</f>
        <v>754</v>
      </c>
    </row>
    <row r="17" spans="1:22">
      <c r="A17" s="1022" t="s">
        <v>50</v>
      </c>
      <c r="B17" s="1053" t="s">
        <v>51</v>
      </c>
      <c r="C17" s="553">
        <v>401</v>
      </c>
      <c r="D17" s="1075"/>
      <c r="E17" s="1076"/>
      <c r="F17" s="1076"/>
      <c r="G17" s="1077"/>
      <c r="H17" s="1077">
        <v>160</v>
      </c>
      <c r="I17" s="1077">
        <v>326</v>
      </c>
      <c r="J17" s="1077">
        <v>311</v>
      </c>
      <c r="K17" s="1059" t="s">
        <v>33</v>
      </c>
      <c r="L17" s="1060" t="s">
        <v>33</v>
      </c>
      <c r="M17" s="1080">
        <v>307</v>
      </c>
      <c r="N17" s="1062">
        <f t="shared" si="0"/>
        <v>303</v>
      </c>
      <c r="O17" s="1063">
        <f t="shared" si="0"/>
        <v>300</v>
      </c>
      <c r="P17" s="1073">
        <f t="shared" si="0"/>
        <v>296</v>
      </c>
      <c r="Q17" s="1033" t="s">
        <v>33</v>
      </c>
      <c r="R17" s="1034" t="s">
        <v>33</v>
      </c>
      <c r="S17" s="1035"/>
      <c r="T17" s="1096">
        <v>303</v>
      </c>
      <c r="U17" s="1077">
        <v>300</v>
      </c>
      <c r="V17" s="1077">
        <v>296</v>
      </c>
    </row>
    <row r="18" spans="1:22">
      <c r="A18" s="1067" t="s">
        <v>52</v>
      </c>
      <c r="B18" s="1068" t="s">
        <v>53</v>
      </c>
      <c r="C18" s="1054" t="s">
        <v>54</v>
      </c>
      <c r="D18" s="1055">
        <v>153</v>
      </c>
      <c r="E18" s="1056">
        <v>97.5</v>
      </c>
      <c r="F18" s="1056">
        <v>165</v>
      </c>
      <c r="G18" s="1057">
        <v>165</v>
      </c>
      <c r="H18" s="1057">
        <v>145</v>
      </c>
      <c r="I18" s="1057">
        <v>115</v>
      </c>
      <c r="J18" s="1057">
        <v>108</v>
      </c>
      <c r="K18" s="1069" t="s">
        <v>33</v>
      </c>
      <c r="L18" s="1070" t="s">
        <v>33</v>
      </c>
      <c r="M18" s="1071">
        <v>112</v>
      </c>
      <c r="N18" s="1072">
        <f t="shared" si="0"/>
        <v>129</v>
      </c>
      <c r="O18" s="1072">
        <f t="shared" si="0"/>
        <v>133</v>
      </c>
      <c r="P18" s="1073">
        <f t="shared" si="0"/>
        <v>153</v>
      </c>
      <c r="Q18" s="1064" t="s">
        <v>33</v>
      </c>
      <c r="R18" s="1065" t="s">
        <v>33</v>
      </c>
      <c r="S18" s="1035"/>
      <c r="T18" s="1056">
        <v>129</v>
      </c>
      <c r="U18" s="1057">
        <v>133</v>
      </c>
      <c r="V18" s="1057">
        <v>153</v>
      </c>
    </row>
    <row r="19" spans="1:22">
      <c r="A19" s="1067" t="s">
        <v>55</v>
      </c>
      <c r="B19" s="1068" t="s">
        <v>183</v>
      </c>
      <c r="C19" s="1054" t="s">
        <v>33</v>
      </c>
      <c r="D19" s="1055"/>
      <c r="E19" s="1056"/>
      <c r="F19" s="1056"/>
      <c r="G19" s="1057"/>
      <c r="H19" s="1057"/>
      <c r="I19" s="1057"/>
      <c r="J19" s="1057">
        <v>0</v>
      </c>
      <c r="K19" s="1069" t="s">
        <v>33</v>
      </c>
      <c r="L19" s="1070" t="s">
        <v>33</v>
      </c>
      <c r="M19" s="1071"/>
      <c r="N19" s="1072">
        <f t="shared" si="0"/>
        <v>0</v>
      </c>
      <c r="O19" s="1072">
        <f t="shared" si="0"/>
        <v>0</v>
      </c>
      <c r="P19" s="1073">
        <f t="shared" si="0"/>
        <v>0</v>
      </c>
      <c r="Q19" s="1064" t="s">
        <v>33</v>
      </c>
      <c r="R19" s="1065" t="s">
        <v>33</v>
      </c>
      <c r="S19" s="1035"/>
      <c r="T19" s="1056"/>
      <c r="U19" s="1057"/>
      <c r="V19" s="1057"/>
    </row>
    <row r="20" spans="1:22">
      <c r="A20" s="1067" t="s">
        <v>57</v>
      </c>
      <c r="B20" s="1068" t="s">
        <v>56</v>
      </c>
      <c r="C20" s="1054" t="s">
        <v>33</v>
      </c>
      <c r="D20" s="1055">
        <v>144</v>
      </c>
      <c r="E20" s="1056">
        <v>161.66</v>
      </c>
      <c r="F20" s="1056">
        <v>249</v>
      </c>
      <c r="G20" s="1057">
        <v>221</v>
      </c>
      <c r="H20" s="1057">
        <v>242</v>
      </c>
      <c r="I20" s="1057">
        <v>242</v>
      </c>
      <c r="J20" s="1057">
        <v>366</v>
      </c>
      <c r="K20" s="1069" t="s">
        <v>33</v>
      </c>
      <c r="L20" s="1070" t="s">
        <v>33</v>
      </c>
      <c r="M20" s="1071">
        <v>922</v>
      </c>
      <c r="N20" s="1072">
        <f t="shared" si="0"/>
        <v>936</v>
      </c>
      <c r="O20" s="1072">
        <f t="shared" si="0"/>
        <v>564</v>
      </c>
      <c r="P20" s="1073">
        <f t="shared" si="0"/>
        <v>251</v>
      </c>
      <c r="Q20" s="1064" t="s">
        <v>33</v>
      </c>
      <c r="R20" s="1065" t="s">
        <v>33</v>
      </c>
      <c r="S20" s="1035"/>
      <c r="T20" s="1056">
        <v>936</v>
      </c>
      <c r="U20" s="1057">
        <v>564</v>
      </c>
      <c r="V20" s="1057">
        <v>251</v>
      </c>
    </row>
    <row r="21" spans="1:22" ht="15.75" thickBot="1">
      <c r="A21" s="1038" t="s">
        <v>59</v>
      </c>
      <c r="B21" s="1097"/>
      <c r="C21" s="1098" t="s">
        <v>33</v>
      </c>
      <c r="D21" s="1055"/>
      <c r="E21" s="1056"/>
      <c r="F21" s="1056"/>
      <c r="G21" s="1099"/>
      <c r="H21" s="1099"/>
      <c r="I21" s="1099"/>
      <c r="J21" s="1099">
        <v>0</v>
      </c>
      <c r="K21" s="1044" t="s">
        <v>33</v>
      </c>
      <c r="L21" s="1100" t="s">
        <v>33</v>
      </c>
      <c r="M21" s="1101"/>
      <c r="N21" s="1102">
        <f t="shared" si="0"/>
        <v>0</v>
      </c>
      <c r="O21" s="1081">
        <f t="shared" si="0"/>
        <v>0</v>
      </c>
      <c r="P21" s="1048">
        <f t="shared" si="0"/>
        <v>0</v>
      </c>
      <c r="Q21" s="1103" t="s">
        <v>33</v>
      </c>
      <c r="R21" s="1104" t="s">
        <v>33</v>
      </c>
      <c r="S21" s="1035"/>
      <c r="T21" s="1105"/>
      <c r="U21" s="1099"/>
      <c r="V21" s="1103"/>
    </row>
    <row r="22" spans="1:22" ht="15.75" thickBot="1">
      <c r="A22" s="1106" t="s">
        <v>61</v>
      </c>
      <c r="B22" s="1053" t="s">
        <v>62</v>
      </c>
      <c r="C22" s="1107" t="s">
        <v>33</v>
      </c>
      <c r="D22" s="1108">
        <v>2587</v>
      </c>
      <c r="E22" s="1066">
        <v>2437</v>
      </c>
      <c r="F22" s="1109">
        <v>2530</v>
      </c>
      <c r="G22" s="1110">
        <v>2527</v>
      </c>
      <c r="H22" s="1111">
        <v>2604</v>
      </c>
      <c r="I22" s="1112">
        <v>2627</v>
      </c>
      <c r="J22" s="1112">
        <v>2677</v>
      </c>
      <c r="K22" s="1113">
        <f>K35</f>
        <v>2590</v>
      </c>
      <c r="L22" s="1114">
        <f>L35</f>
        <v>2638</v>
      </c>
      <c r="M22" s="1115">
        <v>611</v>
      </c>
      <c r="N22" s="1116">
        <f>T22-M22</f>
        <v>632</v>
      </c>
      <c r="O22" s="1117">
        <f>U22-T22</f>
        <v>712</v>
      </c>
      <c r="P22" s="1118">
        <f>V22-U22</f>
        <v>670</v>
      </c>
      <c r="Q22" s="1119">
        <f>SUM(M22:P22)</f>
        <v>2625</v>
      </c>
      <c r="R22" s="1120">
        <f>(Q22/L22)*100</f>
        <v>99.507202426080369</v>
      </c>
      <c r="S22" s="1035"/>
      <c r="T22" s="1066">
        <v>1243</v>
      </c>
      <c r="U22" s="1121">
        <v>1955</v>
      </c>
      <c r="V22" s="1111">
        <v>2625</v>
      </c>
    </row>
    <row r="23" spans="1:22" ht="15.75" thickBot="1">
      <c r="A23" s="1067" t="s">
        <v>63</v>
      </c>
      <c r="B23" s="1068" t="s">
        <v>64</v>
      </c>
      <c r="C23" s="1122" t="s">
        <v>33</v>
      </c>
      <c r="D23" s="1055"/>
      <c r="E23" s="1056"/>
      <c r="F23" s="1123"/>
      <c r="G23" s="1124"/>
      <c r="H23" s="1125">
        <v>50</v>
      </c>
      <c r="I23" s="1126">
        <v>82</v>
      </c>
      <c r="J23" s="1126">
        <v>0</v>
      </c>
      <c r="K23" s="1127"/>
      <c r="L23" s="1128"/>
      <c r="M23" s="1129"/>
      <c r="N23" s="1116">
        <f t="shared" ref="N23:N40" si="1">T23-M23</f>
        <v>0</v>
      </c>
      <c r="O23" s="1130">
        <f t="shared" ref="O23:P38" si="2">U23-T23</f>
        <v>0</v>
      </c>
      <c r="P23" s="1131">
        <f t="shared" si="2"/>
        <v>0</v>
      </c>
      <c r="Q23" s="1132">
        <f t="shared" ref="Q23:Q45" si="3">SUM(M23:P23)</f>
        <v>0</v>
      </c>
      <c r="R23" s="1120" t="e">
        <f t="shared" ref="R23:R45" si="4">(Q23/L23)*100</f>
        <v>#DIV/0!</v>
      </c>
      <c r="S23" s="1035"/>
      <c r="T23" s="1056"/>
      <c r="U23" s="1126"/>
      <c r="V23" s="1125"/>
    </row>
    <row r="24" spans="1:22" ht="15.75" thickBot="1">
      <c r="A24" s="1038" t="s">
        <v>65</v>
      </c>
      <c r="B24" s="1097" t="s">
        <v>64</v>
      </c>
      <c r="C24" s="1133">
        <v>672</v>
      </c>
      <c r="D24" s="1134">
        <v>890</v>
      </c>
      <c r="E24" s="1135">
        <v>696</v>
      </c>
      <c r="F24" s="1136">
        <v>700</v>
      </c>
      <c r="G24" s="1137">
        <v>650</v>
      </c>
      <c r="H24" s="1138">
        <v>640</v>
      </c>
      <c r="I24" s="1139">
        <v>618</v>
      </c>
      <c r="J24" s="1139">
        <v>650</v>
      </c>
      <c r="K24" s="1140">
        <f>SUM(K25:K29)</f>
        <v>600</v>
      </c>
      <c r="L24" s="1141">
        <v>600</v>
      </c>
      <c r="M24" s="1142">
        <v>150</v>
      </c>
      <c r="N24" s="1143">
        <f t="shared" si="1"/>
        <v>150</v>
      </c>
      <c r="O24" s="1144">
        <f t="shared" si="2"/>
        <v>150</v>
      </c>
      <c r="P24" s="1145">
        <f t="shared" si="2"/>
        <v>150</v>
      </c>
      <c r="Q24" s="1146">
        <f t="shared" si="3"/>
        <v>600</v>
      </c>
      <c r="R24" s="1120">
        <f t="shared" si="4"/>
        <v>100</v>
      </c>
      <c r="S24" s="1035"/>
      <c r="T24" s="1042">
        <v>300</v>
      </c>
      <c r="U24" s="1139">
        <v>450</v>
      </c>
      <c r="V24" s="1138">
        <v>600</v>
      </c>
    </row>
    <row r="25" spans="1:22" ht="15.75" thickBot="1">
      <c r="A25" s="1052" t="s">
        <v>66</v>
      </c>
      <c r="B25" s="1053" t="s">
        <v>208</v>
      </c>
      <c r="C25" s="1107">
        <v>501</v>
      </c>
      <c r="D25" s="1055">
        <v>360</v>
      </c>
      <c r="E25" s="1056">
        <v>353.12</v>
      </c>
      <c r="F25" s="1123">
        <v>311</v>
      </c>
      <c r="G25" s="1147">
        <v>220</v>
      </c>
      <c r="H25" s="1147">
        <v>152</v>
      </c>
      <c r="I25" s="1147">
        <v>221</v>
      </c>
      <c r="J25" s="1147">
        <v>144</v>
      </c>
      <c r="K25" s="1148">
        <v>185</v>
      </c>
      <c r="L25" s="1149">
        <v>185</v>
      </c>
      <c r="M25" s="1150">
        <v>45</v>
      </c>
      <c r="N25" s="1151">
        <f t="shared" si="1"/>
        <v>57</v>
      </c>
      <c r="O25" s="1117">
        <f>U25-T25</f>
        <v>26</v>
      </c>
      <c r="P25" s="1118">
        <f t="shared" si="2"/>
        <v>20</v>
      </c>
      <c r="Q25" s="1152">
        <f t="shared" si="3"/>
        <v>148</v>
      </c>
      <c r="R25" s="1120">
        <f t="shared" si="4"/>
        <v>80</v>
      </c>
      <c r="S25" s="1035"/>
      <c r="T25" s="1096">
        <v>102</v>
      </c>
      <c r="U25" s="1112">
        <v>128</v>
      </c>
      <c r="V25" s="1147">
        <v>148</v>
      </c>
    </row>
    <row r="26" spans="1:22" ht="15.75" thickBot="1">
      <c r="A26" s="1067" t="s">
        <v>68</v>
      </c>
      <c r="B26" s="1068" t="s">
        <v>209</v>
      </c>
      <c r="C26" s="1122">
        <v>502</v>
      </c>
      <c r="D26" s="1055">
        <v>110</v>
      </c>
      <c r="E26" s="1056">
        <v>134.52000000000001</v>
      </c>
      <c r="F26" s="1123">
        <v>117</v>
      </c>
      <c r="G26" s="1125">
        <v>102</v>
      </c>
      <c r="H26" s="1125">
        <v>79</v>
      </c>
      <c r="I26" s="1125">
        <v>78</v>
      </c>
      <c r="J26" s="1125">
        <v>74</v>
      </c>
      <c r="K26" s="1153">
        <v>80</v>
      </c>
      <c r="L26" s="1154">
        <v>80</v>
      </c>
      <c r="M26" s="1129">
        <v>18</v>
      </c>
      <c r="N26" s="1116">
        <f t="shared" si="1"/>
        <v>21</v>
      </c>
      <c r="O26" s="1130">
        <f t="shared" ref="O26:P40" si="5">U26-T26</f>
        <v>20</v>
      </c>
      <c r="P26" s="1131">
        <f t="shared" si="2"/>
        <v>15</v>
      </c>
      <c r="Q26" s="1155">
        <f t="shared" si="3"/>
        <v>74</v>
      </c>
      <c r="R26" s="1120">
        <f t="shared" si="4"/>
        <v>92.5</v>
      </c>
      <c r="S26" s="1035"/>
      <c r="T26" s="1056">
        <v>39</v>
      </c>
      <c r="U26" s="1126">
        <v>59</v>
      </c>
      <c r="V26" s="1125">
        <v>74</v>
      </c>
    </row>
    <row r="27" spans="1:22" ht="15.75" thickBot="1">
      <c r="A27" s="1067" t="s">
        <v>70</v>
      </c>
      <c r="B27" s="1068" t="s">
        <v>210</v>
      </c>
      <c r="C27" s="1122">
        <v>504</v>
      </c>
      <c r="D27" s="1055"/>
      <c r="E27" s="1056"/>
      <c r="F27" s="1123"/>
      <c r="G27" s="1125"/>
      <c r="H27" s="1125"/>
      <c r="I27" s="1125">
        <v>0</v>
      </c>
      <c r="J27" s="1125">
        <v>0</v>
      </c>
      <c r="K27" s="1153"/>
      <c r="L27" s="1154"/>
      <c r="M27" s="1129"/>
      <c r="N27" s="1116">
        <f t="shared" si="1"/>
        <v>0</v>
      </c>
      <c r="O27" s="1130">
        <f t="shared" si="5"/>
        <v>0</v>
      </c>
      <c r="P27" s="1131">
        <f t="shared" si="2"/>
        <v>0</v>
      </c>
      <c r="Q27" s="1155">
        <f t="shared" si="3"/>
        <v>0</v>
      </c>
      <c r="R27" s="1120" t="e">
        <f t="shared" si="4"/>
        <v>#DIV/0!</v>
      </c>
      <c r="S27" s="1035"/>
      <c r="T27" s="1056"/>
      <c r="U27" s="1126"/>
      <c r="V27" s="1125"/>
    </row>
    <row r="28" spans="1:22" ht="15.75" thickBot="1">
      <c r="A28" s="1067" t="s">
        <v>72</v>
      </c>
      <c r="B28" s="1068" t="s">
        <v>211</v>
      </c>
      <c r="C28" s="1122">
        <v>511</v>
      </c>
      <c r="D28" s="1055">
        <v>282</v>
      </c>
      <c r="E28" s="1056">
        <v>169.67</v>
      </c>
      <c r="F28" s="1123">
        <v>129</v>
      </c>
      <c r="G28" s="1125">
        <v>96</v>
      </c>
      <c r="H28" s="1125">
        <v>25</v>
      </c>
      <c r="I28" s="1125">
        <v>42</v>
      </c>
      <c r="J28" s="1125">
        <v>69</v>
      </c>
      <c r="K28" s="1153">
        <v>60</v>
      </c>
      <c r="L28" s="1154">
        <v>60</v>
      </c>
      <c r="M28" s="1129">
        <v>4</v>
      </c>
      <c r="N28" s="1116">
        <f t="shared" si="1"/>
        <v>5</v>
      </c>
      <c r="O28" s="1130">
        <f t="shared" si="5"/>
        <v>14</v>
      </c>
      <c r="P28" s="1131">
        <f t="shared" si="2"/>
        <v>49</v>
      </c>
      <c r="Q28" s="1155">
        <f t="shared" si="3"/>
        <v>72</v>
      </c>
      <c r="R28" s="1120">
        <f t="shared" si="4"/>
        <v>120</v>
      </c>
      <c r="S28" s="1035"/>
      <c r="T28" s="1056">
        <v>9</v>
      </c>
      <c r="U28" s="1126">
        <v>23</v>
      </c>
      <c r="V28" s="1125">
        <v>72</v>
      </c>
    </row>
    <row r="29" spans="1:22" ht="15.75" thickBot="1">
      <c r="A29" s="1067" t="s">
        <v>74</v>
      </c>
      <c r="B29" s="1068" t="s">
        <v>212</v>
      </c>
      <c r="C29" s="1122">
        <v>518</v>
      </c>
      <c r="D29" s="1055">
        <v>185</v>
      </c>
      <c r="E29" s="1056">
        <v>213</v>
      </c>
      <c r="F29" s="1123">
        <v>270</v>
      </c>
      <c r="G29" s="1125">
        <v>268</v>
      </c>
      <c r="H29" s="1125">
        <v>282</v>
      </c>
      <c r="I29" s="1125">
        <v>250</v>
      </c>
      <c r="J29" s="1125">
        <v>263</v>
      </c>
      <c r="K29" s="1153">
        <v>275</v>
      </c>
      <c r="L29" s="1154">
        <v>275</v>
      </c>
      <c r="M29" s="1129">
        <v>63</v>
      </c>
      <c r="N29" s="1116">
        <f t="shared" si="1"/>
        <v>59</v>
      </c>
      <c r="O29" s="1130">
        <f t="shared" si="5"/>
        <v>51</v>
      </c>
      <c r="P29" s="1131">
        <f t="shared" si="2"/>
        <v>58</v>
      </c>
      <c r="Q29" s="1155">
        <f t="shared" si="3"/>
        <v>231</v>
      </c>
      <c r="R29" s="1120">
        <f t="shared" si="4"/>
        <v>84</v>
      </c>
      <c r="S29" s="1035"/>
      <c r="T29" s="1056">
        <v>122</v>
      </c>
      <c r="U29" s="1126">
        <v>173</v>
      </c>
      <c r="V29" s="1125">
        <v>231</v>
      </c>
    </row>
    <row r="30" spans="1:22" ht="15.75" thickBot="1">
      <c r="A30" s="1067" t="s">
        <v>76</v>
      </c>
      <c r="B30" s="1156" t="s">
        <v>214</v>
      </c>
      <c r="C30" s="1122">
        <v>521</v>
      </c>
      <c r="D30" s="1055">
        <v>1260</v>
      </c>
      <c r="E30" s="1056">
        <v>1267.31</v>
      </c>
      <c r="F30" s="1123">
        <v>1376</v>
      </c>
      <c r="G30" s="1125">
        <v>1446</v>
      </c>
      <c r="H30" s="1125">
        <v>1521</v>
      </c>
      <c r="I30" s="1125">
        <v>1561</v>
      </c>
      <c r="J30" s="1125">
        <v>1627</v>
      </c>
      <c r="K30" s="1153">
        <v>1457</v>
      </c>
      <c r="L30" s="1154">
        <v>1492</v>
      </c>
      <c r="M30" s="1129">
        <v>382</v>
      </c>
      <c r="N30" s="1116">
        <f t="shared" si="1"/>
        <v>370</v>
      </c>
      <c r="O30" s="1130">
        <f t="shared" si="5"/>
        <v>423</v>
      </c>
      <c r="P30" s="1131">
        <f t="shared" si="2"/>
        <v>445</v>
      </c>
      <c r="Q30" s="1155">
        <f t="shared" si="3"/>
        <v>1620</v>
      </c>
      <c r="R30" s="1120">
        <f t="shared" si="4"/>
        <v>108.57908847184987</v>
      </c>
      <c r="S30" s="1035"/>
      <c r="T30" s="1056">
        <v>752</v>
      </c>
      <c r="U30" s="1126">
        <v>1175</v>
      </c>
      <c r="V30" s="1125">
        <v>1620</v>
      </c>
    </row>
    <row r="31" spans="1:22" ht="15.75" thickBot="1">
      <c r="A31" s="1067" t="s">
        <v>78</v>
      </c>
      <c r="B31" s="1156" t="s">
        <v>215</v>
      </c>
      <c r="C31" s="1122" t="s">
        <v>80</v>
      </c>
      <c r="D31" s="1055">
        <v>485</v>
      </c>
      <c r="E31" s="1056">
        <v>496.24</v>
      </c>
      <c r="F31" s="1123">
        <v>527</v>
      </c>
      <c r="G31" s="1125">
        <v>544</v>
      </c>
      <c r="H31" s="1125">
        <v>560</v>
      </c>
      <c r="I31" s="1125">
        <v>572</v>
      </c>
      <c r="J31" s="1125">
        <v>598</v>
      </c>
      <c r="K31" s="1153">
        <v>510</v>
      </c>
      <c r="L31" s="1154">
        <v>523</v>
      </c>
      <c r="M31" s="1129">
        <v>136</v>
      </c>
      <c r="N31" s="1116">
        <f t="shared" si="1"/>
        <v>141</v>
      </c>
      <c r="O31" s="1130">
        <f t="shared" si="5"/>
        <v>153</v>
      </c>
      <c r="P31" s="1131">
        <f t="shared" si="2"/>
        <v>167</v>
      </c>
      <c r="Q31" s="1155">
        <f t="shared" si="3"/>
        <v>597</v>
      </c>
      <c r="R31" s="1120">
        <f t="shared" si="4"/>
        <v>114.14913957934991</v>
      </c>
      <c r="S31" s="1035"/>
      <c r="T31" s="1056">
        <v>277</v>
      </c>
      <c r="U31" s="1126">
        <v>430</v>
      </c>
      <c r="V31" s="1125">
        <v>597</v>
      </c>
    </row>
    <row r="32" spans="1:22" ht="15.75" thickBot="1">
      <c r="A32" s="1067" t="s">
        <v>81</v>
      </c>
      <c r="B32" s="1068" t="s">
        <v>216</v>
      </c>
      <c r="C32" s="1122">
        <v>557</v>
      </c>
      <c r="D32" s="1055"/>
      <c r="E32" s="1056"/>
      <c r="F32" s="1123"/>
      <c r="G32" s="1125"/>
      <c r="H32" s="1125"/>
      <c r="I32" s="1125">
        <v>0</v>
      </c>
      <c r="J32" s="1125">
        <v>0</v>
      </c>
      <c r="K32" s="1153"/>
      <c r="L32" s="1154"/>
      <c r="M32" s="1129"/>
      <c r="N32" s="1116">
        <f t="shared" si="1"/>
        <v>0</v>
      </c>
      <c r="O32" s="1130">
        <f t="shared" si="5"/>
        <v>0</v>
      </c>
      <c r="P32" s="1131">
        <f t="shared" si="2"/>
        <v>1</v>
      </c>
      <c r="Q32" s="1155">
        <f t="shared" si="3"/>
        <v>1</v>
      </c>
      <c r="R32" s="1120" t="e">
        <f t="shared" si="4"/>
        <v>#DIV/0!</v>
      </c>
      <c r="S32" s="1035"/>
      <c r="T32" s="1056"/>
      <c r="U32" s="1126"/>
      <c r="V32" s="1125">
        <v>1</v>
      </c>
    </row>
    <row r="33" spans="1:22" ht="15.75" thickBot="1">
      <c r="A33" s="1067" t="s">
        <v>83</v>
      </c>
      <c r="B33" s="1068" t="s">
        <v>217</v>
      </c>
      <c r="C33" s="1122">
        <v>551</v>
      </c>
      <c r="D33" s="1055"/>
      <c r="E33" s="1056"/>
      <c r="F33" s="1123"/>
      <c r="G33" s="1125"/>
      <c r="H33" s="1125"/>
      <c r="I33" s="1125">
        <v>3</v>
      </c>
      <c r="J33" s="1125">
        <v>15</v>
      </c>
      <c r="K33" s="1153"/>
      <c r="L33" s="1154"/>
      <c r="M33" s="1129">
        <v>4</v>
      </c>
      <c r="N33" s="1116">
        <f t="shared" si="1"/>
        <v>3</v>
      </c>
      <c r="O33" s="1130">
        <f t="shared" si="5"/>
        <v>4</v>
      </c>
      <c r="P33" s="1131">
        <f t="shared" si="2"/>
        <v>4</v>
      </c>
      <c r="Q33" s="1155">
        <f t="shared" si="3"/>
        <v>15</v>
      </c>
      <c r="R33" s="1120" t="e">
        <f t="shared" si="4"/>
        <v>#DIV/0!</v>
      </c>
      <c r="S33" s="1035"/>
      <c r="T33" s="1056">
        <v>7</v>
      </c>
      <c r="U33" s="1126">
        <v>11</v>
      </c>
      <c r="V33" s="1125">
        <v>15</v>
      </c>
    </row>
    <row r="34" spans="1:22" ht="15.75" thickBot="1">
      <c r="A34" s="1022" t="s">
        <v>85</v>
      </c>
      <c r="B34" s="1074" t="s">
        <v>218</v>
      </c>
      <c r="C34" s="1157" t="s">
        <v>86</v>
      </c>
      <c r="D34" s="1075">
        <v>24</v>
      </c>
      <c r="E34" s="1076">
        <v>11</v>
      </c>
      <c r="F34" s="1158">
        <v>15</v>
      </c>
      <c r="G34" s="1159">
        <v>18</v>
      </c>
      <c r="H34" s="1159">
        <v>151</v>
      </c>
      <c r="I34" s="1159">
        <v>139</v>
      </c>
      <c r="J34" s="1159">
        <v>133</v>
      </c>
      <c r="K34" s="1160">
        <v>23</v>
      </c>
      <c r="L34" s="1161">
        <v>23</v>
      </c>
      <c r="M34" s="1162">
        <v>26</v>
      </c>
      <c r="N34" s="1163">
        <f t="shared" si="1"/>
        <v>19</v>
      </c>
      <c r="O34" s="1164">
        <f t="shared" si="5"/>
        <v>18</v>
      </c>
      <c r="P34" s="1145">
        <f t="shared" si="2"/>
        <v>2</v>
      </c>
      <c r="Q34" s="1165">
        <f t="shared" si="3"/>
        <v>65</v>
      </c>
      <c r="R34" s="1120">
        <f t="shared" si="4"/>
        <v>282.60869565217394</v>
      </c>
      <c r="S34" s="1035"/>
      <c r="T34" s="1105">
        <v>45</v>
      </c>
      <c r="U34" s="1166">
        <v>63</v>
      </c>
      <c r="V34" s="1159">
        <v>65</v>
      </c>
    </row>
    <row r="35" spans="1:22" ht="15.75" thickBot="1">
      <c r="A35" s="1167" t="s">
        <v>87</v>
      </c>
      <c r="B35" s="1168" t="s">
        <v>88</v>
      </c>
      <c r="C35" s="1169"/>
      <c r="D35" s="1086">
        <f t="shared" ref="D35:P35" si="6">SUM(D25:D34)</f>
        <v>2706</v>
      </c>
      <c r="E35" s="1087">
        <f t="shared" si="6"/>
        <v>2644.8599999999997</v>
      </c>
      <c r="F35" s="1087">
        <f t="shared" si="6"/>
        <v>2745</v>
      </c>
      <c r="G35" s="1087">
        <f t="shared" si="6"/>
        <v>2694</v>
      </c>
      <c r="H35" s="1087">
        <f t="shared" si="6"/>
        <v>2770</v>
      </c>
      <c r="I35" s="1087">
        <f t="shared" si="6"/>
        <v>2866</v>
      </c>
      <c r="J35" s="1087">
        <v>2923</v>
      </c>
      <c r="K35" s="1170">
        <f t="shared" si="6"/>
        <v>2590</v>
      </c>
      <c r="L35" s="1171">
        <f t="shared" si="6"/>
        <v>2638</v>
      </c>
      <c r="M35" s="1172">
        <f t="shared" si="6"/>
        <v>678</v>
      </c>
      <c r="N35" s="1173">
        <f t="shared" si="6"/>
        <v>675</v>
      </c>
      <c r="O35" s="1174">
        <f t="shared" si="6"/>
        <v>709</v>
      </c>
      <c r="P35" s="1175">
        <f t="shared" si="6"/>
        <v>761</v>
      </c>
      <c r="Q35" s="1086">
        <f t="shared" si="3"/>
        <v>2823</v>
      </c>
      <c r="R35" s="1120">
        <f t="shared" si="4"/>
        <v>107.01288855193327</v>
      </c>
      <c r="S35" s="1035"/>
      <c r="T35" s="1087">
        <f>SUM(T25:T34)</f>
        <v>1353</v>
      </c>
      <c r="U35" s="1087">
        <f>SUM(U25:U34)</f>
        <v>2062</v>
      </c>
      <c r="V35" s="1087">
        <f>SUM(V25:V34)</f>
        <v>2823</v>
      </c>
    </row>
    <row r="36" spans="1:22" ht="15.75" thickBot="1">
      <c r="A36" s="1052" t="s">
        <v>89</v>
      </c>
      <c r="B36" s="1053" t="s">
        <v>220</v>
      </c>
      <c r="C36" s="1107">
        <v>601</v>
      </c>
      <c r="D36" s="1176"/>
      <c r="E36" s="1096"/>
      <c r="F36" s="1177"/>
      <c r="G36" s="1147"/>
      <c r="H36" s="1147"/>
      <c r="I36" s="1147"/>
      <c r="J36" s="1147">
        <v>0</v>
      </c>
      <c r="K36" s="1148"/>
      <c r="L36" s="1178"/>
      <c r="M36" s="1179"/>
      <c r="N36" s="1116">
        <f t="shared" si="1"/>
        <v>0</v>
      </c>
      <c r="O36" s="1117">
        <f t="shared" si="5"/>
        <v>0</v>
      </c>
      <c r="P36" s="1180">
        <f t="shared" si="2"/>
        <v>0</v>
      </c>
      <c r="Q36" s="1119">
        <f t="shared" si="3"/>
        <v>0</v>
      </c>
      <c r="R36" s="1120" t="e">
        <f t="shared" si="4"/>
        <v>#DIV/0!</v>
      </c>
      <c r="S36" s="1035"/>
      <c r="T36" s="1096"/>
      <c r="U36" s="1112"/>
      <c r="V36" s="1181"/>
    </row>
    <row r="37" spans="1:22" ht="15.75" thickBot="1">
      <c r="A37" s="1067" t="s">
        <v>91</v>
      </c>
      <c r="B37" s="1068" t="s">
        <v>221</v>
      </c>
      <c r="C37" s="1122">
        <v>602</v>
      </c>
      <c r="D37" s="1055">
        <v>181</v>
      </c>
      <c r="E37" s="1056">
        <v>208.39</v>
      </c>
      <c r="F37" s="1123">
        <v>163</v>
      </c>
      <c r="G37" s="1125">
        <v>235</v>
      </c>
      <c r="H37" s="1125">
        <v>148</v>
      </c>
      <c r="I37" s="1125">
        <v>183</v>
      </c>
      <c r="J37" s="1125">
        <v>211</v>
      </c>
      <c r="K37" s="1153"/>
      <c r="L37" s="1128"/>
      <c r="M37" s="1153">
        <v>64</v>
      </c>
      <c r="N37" s="1116">
        <f t="shared" si="1"/>
        <v>65</v>
      </c>
      <c r="O37" s="1130">
        <f t="shared" si="5"/>
        <v>25</v>
      </c>
      <c r="P37" s="1131">
        <f t="shared" si="2"/>
        <v>45</v>
      </c>
      <c r="Q37" s="1132">
        <f t="shared" si="3"/>
        <v>199</v>
      </c>
      <c r="R37" s="1120" t="e">
        <f t="shared" si="4"/>
        <v>#DIV/0!</v>
      </c>
      <c r="S37" s="1035"/>
      <c r="T37" s="1056">
        <v>129</v>
      </c>
      <c r="U37" s="1126">
        <v>154</v>
      </c>
      <c r="V37" s="1125">
        <v>199</v>
      </c>
    </row>
    <row r="38" spans="1:22" ht="15.75" thickBot="1">
      <c r="A38" s="1067" t="s">
        <v>93</v>
      </c>
      <c r="B38" s="1068" t="s">
        <v>222</v>
      </c>
      <c r="C38" s="1122">
        <v>604</v>
      </c>
      <c r="D38" s="1055"/>
      <c r="E38" s="1056"/>
      <c r="F38" s="1123"/>
      <c r="G38" s="1125"/>
      <c r="H38" s="1125"/>
      <c r="I38" s="1125"/>
      <c r="J38" s="1125">
        <v>0</v>
      </c>
      <c r="K38" s="1153"/>
      <c r="L38" s="1128"/>
      <c r="M38" s="1153"/>
      <c r="N38" s="1116">
        <f t="shared" si="1"/>
        <v>0</v>
      </c>
      <c r="O38" s="1130">
        <f t="shared" si="5"/>
        <v>0</v>
      </c>
      <c r="P38" s="1131">
        <f t="shared" si="2"/>
        <v>0</v>
      </c>
      <c r="Q38" s="1132">
        <f t="shared" si="3"/>
        <v>0</v>
      </c>
      <c r="R38" s="1120" t="e">
        <f t="shared" si="4"/>
        <v>#DIV/0!</v>
      </c>
      <c r="S38" s="1035"/>
      <c r="T38" s="1056"/>
      <c r="U38" s="1126"/>
      <c r="V38" s="1125"/>
    </row>
    <row r="39" spans="1:22" ht="15.75" thickBot="1">
      <c r="A39" s="1067" t="s">
        <v>95</v>
      </c>
      <c r="B39" s="1068" t="s">
        <v>223</v>
      </c>
      <c r="C39" s="1122" t="s">
        <v>97</v>
      </c>
      <c r="D39" s="1055">
        <v>2587</v>
      </c>
      <c r="E39" s="1056">
        <v>2437</v>
      </c>
      <c r="F39" s="1123">
        <v>2530</v>
      </c>
      <c r="G39" s="1125">
        <v>2527</v>
      </c>
      <c r="H39" s="1125">
        <v>2604</v>
      </c>
      <c r="I39" s="1125">
        <v>2627</v>
      </c>
      <c r="J39" s="1125">
        <v>2677</v>
      </c>
      <c r="K39" s="1153">
        <v>2590</v>
      </c>
      <c r="L39" s="1128">
        <v>2638</v>
      </c>
      <c r="M39" s="1153">
        <v>611</v>
      </c>
      <c r="N39" s="1116">
        <f t="shared" si="1"/>
        <v>632</v>
      </c>
      <c r="O39" s="1130">
        <f t="shared" si="5"/>
        <v>712</v>
      </c>
      <c r="P39" s="1131">
        <f t="shared" si="5"/>
        <v>670</v>
      </c>
      <c r="Q39" s="1132">
        <f t="shared" si="3"/>
        <v>2625</v>
      </c>
      <c r="R39" s="1120">
        <f t="shared" si="4"/>
        <v>99.507202426080369</v>
      </c>
      <c r="S39" s="1035"/>
      <c r="T39" s="1056">
        <v>1243</v>
      </c>
      <c r="U39" s="1126">
        <v>1955</v>
      </c>
      <c r="V39" s="1125">
        <v>2625</v>
      </c>
    </row>
    <row r="40" spans="1:22" ht="15.75" thickBot="1">
      <c r="A40" s="1022" t="s">
        <v>98</v>
      </c>
      <c r="B40" s="1074" t="s">
        <v>218</v>
      </c>
      <c r="C40" s="1157" t="s">
        <v>99</v>
      </c>
      <c r="D40" s="1075">
        <v>17</v>
      </c>
      <c r="E40" s="1076">
        <v>146.25</v>
      </c>
      <c r="F40" s="1158">
        <v>93</v>
      </c>
      <c r="G40" s="1159">
        <v>70</v>
      </c>
      <c r="H40" s="1159">
        <v>118</v>
      </c>
      <c r="I40" s="1159">
        <v>79</v>
      </c>
      <c r="J40" s="1159">
        <v>61</v>
      </c>
      <c r="K40" s="1160"/>
      <c r="L40" s="1182"/>
      <c r="M40" s="1183">
        <v>8</v>
      </c>
      <c r="N40" s="1116">
        <f t="shared" si="1"/>
        <v>16</v>
      </c>
      <c r="O40" s="1164">
        <f t="shared" si="5"/>
        <v>28</v>
      </c>
      <c r="P40" s="1145">
        <f t="shared" si="5"/>
        <v>1</v>
      </c>
      <c r="Q40" s="1146">
        <f t="shared" si="3"/>
        <v>53</v>
      </c>
      <c r="R40" s="1120" t="e">
        <f t="shared" si="4"/>
        <v>#DIV/0!</v>
      </c>
      <c r="S40" s="1035"/>
      <c r="T40" s="1105">
        <v>24</v>
      </c>
      <c r="U40" s="1166">
        <v>52</v>
      </c>
      <c r="V40" s="1159">
        <v>53</v>
      </c>
    </row>
    <row r="41" spans="1:22" ht="15.75" thickBot="1">
      <c r="A41" s="1167" t="s">
        <v>100</v>
      </c>
      <c r="B41" s="1168" t="s">
        <v>101</v>
      </c>
      <c r="C41" s="1169" t="s">
        <v>33</v>
      </c>
      <c r="D41" s="1086">
        <f t="shared" ref="D41:K41" si="7">SUM(D36:D40)</f>
        <v>2785</v>
      </c>
      <c r="E41" s="1087">
        <f t="shared" si="7"/>
        <v>2791.64</v>
      </c>
      <c r="F41" s="1087">
        <f t="shared" si="7"/>
        <v>2786</v>
      </c>
      <c r="G41" s="1087">
        <f t="shared" si="7"/>
        <v>2832</v>
      </c>
      <c r="H41" s="1087">
        <f t="shared" si="7"/>
        <v>2870</v>
      </c>
      <c r="I41" s="1087">
        <f t="shared" si="7"/>
        <v>2889</v>
      </c>
      <c r="J41" s="1087">
        <v>2949</v>
      </c>
      <c r="K41" s="1170">
        <f t="shared" si="7"/>
        <v>2590</v>
      </c>
      <c r="L41" s="1171">
        <f>SUM(L36:L40)</f>
        <v>2638</v>
      </c>
      <c r="M41" s="1172">
        <f>SUM(M36:M40)</f>
        <v>683</v>
      </c>
      <c r="N41" s="1172">
        <f>SUM(N36:N40)</f>
        <v>713</v>
      </c>
      <c r="O41" s="1184">
        <f>SUM(O36:O40)</f>
        <v>765</v>
      </c>
      <c r="P41" s="1184">
        <f>SUM(P36:P40)</f>
        <v>716</v>
      </c>
      <c r="Q41" s="1086">
        <f>SUM(M41:P41)</f>
        <v>2877</v>
      </c>
      <c r="R41" s="1185">
        <f>(Q41/L41)*100</f>
        <v>109.05989385898407</v>
      </c>
      <c r="S41" s="1035"/>
      <c r="T41" s="1087">
        <f>SUM(T36:T40)</f>
        <v>1396</v>
      </c>
      <c r="U41" s="1087">
        <f>SUM(U36:U40)</f>
        <v>2161</v>
      </c>
      <c r="V41" s="1087">
        <f>SUM(V36:V40)</f>
        <v>2877</v>
      </c>
    </row>
    <row r="42" spans="1:22" ht="6.75" customHeight="1" thickBot="1">
      <c r="A42" s="1022"/>
      <c r="B42" s="1186"/>
      <c r="C42" s="1187"/>
      <c r="D42" s="1075"/>
      <c r="E42" s="1076"/>
      <c r="F42" s="1076"/>
      <c r="G42" s="1086"/>
      <c r="H42" s="1086"/>
      <c r="I42" s="1086"/>
      <c r="J42" s="1086"/>
      <c r="K42" s="1188"/>
      <c r="L42" s="1189"/>
      <c r="M42" s="1076"/>
      <c r="N42" s="1190"/>
      <c r="O42" s="1191"/>
      <c r="P42" s="1192"/>
      <c r="Q42" s="1193"/>
      <c r="R42" s="1185"/>
      <c r="S42" s="1035"/>
      <c r="T42" s="1076"/>
      <c r="U42" s="1076"/>
      <c r="V42" s="1076"/>
    </row>
    <row r="43" spans="1:22" ht="15.75" thickBot="1">
      <c r="A43" s="1194" t="s">
        <v>102</v>
      </c>
      <c r="B43" s="1168" t="s">
        <v>64</v>
      </c>
      <c r="C43" s="1169" t="s">
        <v>33</v>
      </c>
      <c r="D43" s="1086">
        <f>D41-D39</f>
        <v>198</v>
      </c>
      <c r="E43" s="1087">
        <f>E41-E39</f>
        <v>354.63999999999987</v>
      </c>
      <c r="F43" s="1087">
        <f>F41-F39</f>
        <v>256</v>
      </c>
      <c r="G43" s="1087">
        <v>305</v>
      </c>
      <c r="H43" s="1087">
        <f t="shared" ref="H43:P43" si="8">H41-H39</f>
        <v>266</v>
      </c>
      <c r="I43" s="1087">
        <f t="shared" si="8"/>
        <v>262</v>
      </c>
      <c r="J43" s="1087">
        <v>272</v>
      </c>
      <c r="K43" s="1087">
        <f t="shared" si="8"/>
        <v>0</v>
      </c>
      <c r="L43" s="1195">
        <f t="shared" si="8"/>
        <v>0</v>
      </c>
      <c r="M43" s="1196">
        <f t="shared" si="8"/>
        <v>72</v>
      </c>
      <c r="N43" s="1196">
        <f t="shared" si="8"/>
        <v>81</v>
      </c>
      <c r="O43" s="1196">
        <f t="shared" si="8"/>
        <v>53</v>
      </c>
      <c r="P43" s="1196">
        <f t="shared" si="8"/>
        <v>46</v>
      </c>
      <c r="Q43" s="1197">
        <f t="shared" si="3"/>
        <v>252</v>
      </c>
      <c r="R43" s="1120" t="e">
        <f t="shared" si="4"/>
        <v>#DIV/0!</v>
      </c>
      <c r="S43" s="1035"/>
      <c r="T43" s="1087">
        <f>T41-T39</f>
        <v>153</v>
      </c>
      <c r="U43" s="1087">
        <f>U41-U39</f>
        <v>206</v>
      </c>
      <c r="V43" s="1087">
        <f>V41-V39</f>
        <v>252</v>
      </c>
    </row>
    <row r="44" spans="1:22" ht="15.75" thickBot="1">
      <c r="A44" s="1167" t="s">
        <v>103</v>
      </c>
      <c r="B44" s="1168" t="s">
        <v>104</v>
      </c>
      <c r="C44" s="1169" t="s">
        <v>33</v>
      </c>
      <c r="D44" s="1086">
        <f>D41-D35</f>
        <v>79</v>
      </c>
      <c r="E44" s="1087">
        <f>E41-E35</f>
        <v>146.7800000000002</v>
      </c>
      <c r="F44" s="1087">
        <f>F41-F35</f>
        <v>41</v>
      </c>
      <c r="G44" s="1087">
        <v>138</v>
      </c>
      <c r="H44" s="1087">
        <f t="shared" ref="H44:P44" si="9">H41-H35</f>
        <v>100</v>
      </c>
      <c r="I44" s="1087">
        <f t="shared" si="9"/>
        <v>23</v>
      </c>
      <c r="J44" s="1087">
        <v>26</v>
      </c>
      <c r="K44" s="1087">
        <f t="shared" si="9"/>
        <v>0</v>
      </c>
      <c r="L44" s="1195">
        <f t="shared" si="9"/>
        <v>0</v>
      </c>
      <c r="M44" s="1196">
        <f t="shared" si="9"/>
        <v>5</v>
      </c>
      <c r="N44" s="1196">
        <f t="shared" si="9"/>
        <v>38</v>
      </c>
      <c r="O44" s="1196">
        <f t="shared" si="9"/>
        <v>56</v>
      </c>
      <c r="P44" s="1196">
        <f t="shared" si="9"/>
        <v>-45</v>
      </c>
      <c r="Q44" s="1198">
        <f t="shared" si="3"/>
        <v>54</v>
      </c>
      <c r="R44" s="1120" t="e">
        <f t="shared" si="4"/>
        <v>#DIV/0!</v>
      </c>
      <c r="S44" s="1035"/>
      <c r="T44" s="1087">
        <f>T41-T35</f>
        <v>43</v>
      </c>
      <c r="U44" s="1087">
        <f>U41-U35</f>
        <v>99</v>
      </c>
      <c r="V44" s="1087">
        <f>V41-V35</f>
        <v>54</v>
      </c>
    </row>
    <row r="45" spans="1:22" ht="15.75" thickBot="1">
      <c r="A45" s="1199" t="s">
        <v>105</v>
      </c>
      <c r="B45" s="1200" t="s">
        <v>64</v>
      </c>
      <c r="C45" s="1201" t="s">
        <v>33</v>
      </c>
      <c r="D45" s="1086">
        <f>D44-D39</f>
        <v>-2508</v>
      </c>
      <c r="E45" s="1087">
        <f>E44-E39</f>
        <v>-2290.2199999999998</v>
      </c>
      <c r="F45" s="1087">
        <f>F44-F39</f>
        <v>-2489</v>
      </c>
      <c r="G45" s="1087">
        <v>-2489</v>
      </c>
      <c r="H45" s="1087">
        <f t="shared" ref="H45:P45" si="10">H44-H39</f>
        <v>-2504</v>
      </c>
      <c r="I45" s="1087">
        <f t="shared" si="10"/>
        <v>-2604</v>
      </c>
      <c r="J45" s="1087">
        <v>-2651</v>
      </c>
      <c r="K45" s="1087">
        <f t="shared" si="10"/>
        <v>-2590</v>
      </c>
      <c r="L45" s="1195">
        <f t="shared" si="10"/>
        <v>-2638</v>
      </c>
      <c r="M45" s="1196">
        <f t="shared" si="10"/>
        <v>-606</v>
      </c>
      <c r="N45" s="1196">
        <f t="shared" si="10"/>
        <v>-594</v>
      </c>
      <c r="O45" s="1196">
        <f t="shared" si="10"/>
        <v>-656</v>
      </c>
      <c r="P45" s="1196">
        <f t="shared" si="10"/>
        <v>-715</v>
      </c>
      <c r="Q45" s="1202">
        <f t="shared" si="3"/>
        <v>-2571</v>
      </c>
      <c r="R45" s="1203">
        <f t="shared" si="4"/>
        <v>97.460197119029573</v>
      </c>
      <c r="S45" s="1035"/>
      <c r="T45" s="1087">
        <f>T44-T39</f>
        <v>-1200</v>
      </c>
      <c r="U45" s="1087">
        <f>U44-U39</f>
        <v>-1856</v>
      </c>
      <c r="V45" s="1087">
        <f>V44-V39</f>
        <v>-2571</v>
      </c>
    </row>
    <row r="47" spans="1:22">
      <c r="A47" s="1204"/>
    </row>
    <row r="48" spans="1:22">
      <c r="A48" s="1205" t="s">
        <v>224</v>
      </c>
      <c r="Q48"/>
      <c r="R48"/>
      <c r="S48"/>
      <c r="T48"/>
      <c r="U48"/>
      <c r="V48"/>
    </row>
    <row r="49" spans="1:22">
      <c r="A49" s="1206" t="s">
        <v>225</v>
      </c>
      <c r="Q49"/>
      <c r="R49"/>
      <c r="S49"/>
      <c r="T49"/>
      <c r="U49"/>
      <c r="V49"/>
    </row>
    <row r="50" spans="1:22">
      <c r="A50" s="1207" t="s">
        <v>226</v>
      </c>
      <c r="Q50"/>
      <c r="R50"/>
      <c r="S50"/>
      <c r="T50"/>
      <c r="U50"/>
      <c r="V50"/>
    </row>
    <row r="51" spans="1:22">
      <c r="A51" s="1208"/>
      <c r="Q51"/>
      <c r="R51"/>
      <c r="S51"/>
      <c r="T51"/>
      <c r="U51"/>
      <c r="V51"/>
    </row>
    <row r="52" spans="1:22">
      <c r="A52" s="1204" t="s">
        <v>231</v>
      </c>
      <c r="Q52"/>
      <c r="R52"/>
      <c r="S52"/>
      <c r="T52"/>
      <c r="U52"/>
      <c r="V52"/>
    </row>
    <row r="53" spans="1:22">
      <c r="A53" s="1204"/>
      <c r="Q53"/>
      <c r="R53"/>
      <c r="S53"/>
      <c r="T53"/>
      <c r="U53"/>
      <c r="V53"/>
    </row>
    <row r="54" spans="1:22">
      <c r="A54" s="1204" t="s">
        <v>232</v>
      </c>
      <c r="Q54"/>
      <c r="R54"/>
      <c r="S54"/>
      <c r="T54"/>
      <c r="U54"/>
      <c r="V54"/>
    </row>
    <row r="55" spans="1:22">
      <c r="A55" s="1204"/>
    </row>
    <row r="56" spans="1:22">
      <c r="A56" s="1204"/>
    </row>
  </sheetData>
  <mergeCells count="12">
    <mergeCell ref="M7:P7"/>
    <mergeCell ref="T7:V7"/>
    <mergeCell ref="A1:V1"/>
    <mergeCell ref="A7:A8"/>
    <mergeCell ref="B7:B8"/>
    <mergeCell ref="C7:C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54"/>
  <sheetViews>
    <sheetView workbookViewId="0">
      <selection activeCell="M20" sqref="M20"/>
    </sheetView>
  </sheetViews>
  <sheetFormatPr defaultColWidth="8.5703125" defaultRowHeight="12.75"/>
  <cols>
    <col min="1" max="1" width="37.7109375" style="1210" customWidth="1"/>
    <col min="2" max="2" width="0" style="1210" hidden="1" customWidth="1"/>
    <col min="3" max="3" width="8" style="1442" customWidth="1"/>
    <col min="4" max="6" width="0" style="1210" hidden="1" customWidth="1"/>
    <col min="7" max="10" width="0" style="1443" hidden="1" customWidth="1"/>
    <col min="11" max="11" width="11.5703125" style="1443" customWidth="1"/>
    <col min="12" max="12" width="11.42578125" style="1443" customWidth="1"/>
    <col min="13" max="13" width="9.85546875" style="1443" customWidth="1"/>
    <col min="14" max="14" width="8" style="1443" customWidth="1"/>
    <col min="15" max="15" width="9.28515625" style="1443" customWidth="1"/>
    <col min="16" max="16" width="8" style="1443" customWidth="1"/>
    <col min="17" max="17" width="12" style="1443" customWidth="1"/>
    <col min="18" max="18" width="8" style="1444" customWidth="1"/>
    <col min="19" max="19" width="3.42578125" style="1443" customWidth="1"/>
    <col min="20" max="20" width="12.5703125" style="1443" customWidth="1"/>
    <col min="21" max="21" width="11.85546875" style="1443" customWidth="1"/>
    <col min="22" max="22" width="12" style="1443" customWidth="1"/>
    <col min="23" max="16384" width="8.5703125" style="1210"/>
  </cols>
  <sheetData>
    <row r="1" spans="1:23" ht="26.25">
      <c r="A1" s="1209" t="s">
        <v>186</v>
      </c>
      <c r="B1" s="1209"/>
      <c r="C1" s="1209"/>
      <c r="D1" s="1209"/>
      <c r="E1" s="1209"/>
      <c r="F1" s="1209"/>
      <c r="G1" s="1209"/>
      <c r="H1" s="1209"/>
      <c r="I1" s="1209"/>
      <c r="J1" s="1209"/>
      <c r="K1" s="1209"/>
      <c r="L1" s="1209"/>
      <c r="M1" s="1209"/>
      <c r="N1" s="1209"/>
      <c r="O1" s="1209"/>
      <c r="P1" s="1209"/>
      <c r="Q1" s="1209"/>
      <c r="R1" s="1209"/>
      <c r="S1" s="1209"/>
      <c r="T1" s="1209"/>
      <c r="U1" s="1209"/>
      <c r="V1" s="1209"/>
    </row>
    <row r="2" spans="1:23" ht="21.75" customHeight="1">
      <c r="A2" s="1211" t="s">
        <v>108</v>
      </c>
      <c r="B2" s="1212"/>
      <c r="C2" s="1213"/>
      <c r="D2" s="1214"/>
      <c r="E2" s="1214"/>
      <c r="F2" s="1214"/>
      <c r="G2" s="1215"/>
      <c r="H2" s="1215"/>
      <c r="I2" s="1215"/>
      <c r="J2" s="1215"/>
      <c r="K2" s="1215"/>
      <c r="L2" s="1216"/>
      <c r="M2" s="1216"/>
      <c r="N2" s="1215"/>
      <c r="O2" s="1215"/>
      <c r="P2" s="1215"/>
      <c r="Q2" s="1215"/>
      <c r="R2" s="1217"/>
      <c r="S2" s="1215"/>
      <c r="T2" s="1215"/>
      <c r="U2" s="1215"/>
      <c r="V2" s="1215"/>
    </row>
    <row r="3" spans="1:23">
      <c r="A3" s="1218"/>
      <c r="B3" s="1214"/>
      <c r="C3" s="1213"/>
      <c r="D3" s="1214"/>
      <c r="E3" s="1214"/>
      <c r="F3" s="1214"/>
      <c r="G3" s="1215"/>
      <c r="H3" s="1215"/>
      <c r="I3" s="1215"/>
      <c r="J3" s="1215"/>
      <c r="K3" s="1215"/>
      <c r="L3" s="1216"/>
      <c r="M3" s="1216"/>
      <c r="N3" s="1215"/>
      <c r="O3" s="1215"/>
      <c r="P3" s="1215"/>
      <c r="Q3" s="1215"/>
      <c r="R3" s="1217"/>
      <c r="S3" s="1215"/>
      <c r="T3" s="1215"/>
      <c r="U3" s="1215"/>
      <c r="V3" s="1215"/>
    </row>
    <row r="4" spans="1:23" ht="13.5" thickBot="1">
      <c r="A4" s="1219"/>
      <c r="B4" s="1220"/>
      <c r="C4" s="1221"/>
      <c r="D4" s="1220"/>
      <c r="E4" s="1220"/>
      <c r="F4" s="1214"/>
      <c r="G4" s="1215"/>
      <c r="H4" s="1215"/>
      <c r="I4" s="1215"/>
      <c r="J4" s="1215"/>
      <c r="K4" s="1215"/>
      <c r="L4" s="1216"/>
      <c r="M4" s="1216"/>
      <c r="N4" s="1215"/>
      <c r="O4" s="1215"/>
      <c r="P4" s="1215"/>
      <c r="Q4" s="1215"/>
      <c r="R4" s="1217"/>
      <c r="S4" s="1215"/>
      <c r="T4" s="1215"/>
      <c r="U4" s="1215"/>
      <c r="V4" s="1215"/>
    </row>
    <row r="5" spans="1:23" ht="17.25" thickTop="1" thickBot="1">
      <c r="A5" s="1222" t="s">
        <v>2</v>
      </c>
      <c r="B5" s="1223"/>
      <c r="C5" s="1224" t="s">
        <v>233</v>
      </c>
      <c r="D5" s="1225"/>
      <c r="E5" s="1226"/>
      <c r="F5" s="1225"/>
      <c r="G5" s="1227"/>
      <c r="H5" s="1228"/>
      <c r="I5" s="1228"/>
      <c r="J5" s="1228"/>
      <c r="K5" s="1228"/>
      <c r="L5" s="1229"/>
      <c r="M5" s="1229"/>
      <c r="N5" s="1215"/>
      <c r="O5" s="1215"/>
      <c r="P5" s="1215"/>
      <c r="Q5" s="1215"/>
      <c r="R5" s="1217"/>
      <c r="S5" s="1215"/>
      <c r="T5" s="1215"/>
      <c r="U5" s="1215"/>
      <c r="V5" s="1215"/>
    </row>
    <row r="6" spans="1:23" ht="23.25" customHeight="1" thickTop="1" thickBot="1">
      <c r="A6" s="1218" t="s">
        <v>4</v>
      </c>
      <c r="B6" s="1214"/>
      <c r="C6" s="1213"/>
      <c r="D6" s="1214"/>
      <c r="E6" s="1214"/>
      <c r="F6" s="1214"/>
      <c r="G6" s="1215"/>
      <c r="H6" s="1215"/>
      <c r="I6" s="1215"/>
      <c r="J6" s="1215"/>
      <c r="K6" s="1215"/>
      <c r="L6" s="1216"/>
      <c r="M6" s="1216"/>
      <c r="N6" s="1215"/>
      <c r="O6" s="1215"/>
      <c r="P6" s="1215"/>
      <c r="Q6" s="1215"/>
      <c r="R6" s="1217"/>
      <c r="S6" s="1215"/>
      <c r="T6" s="1215"/>
      <c r="U6" s="1215"/>
      <c r="V6" s="1215"/>
    </row>
    <row r="7" spans="1:23" ht="14.25" thickTop="1" thickBot="1">
      <c r="A7" s="1230" t="s">
        <v>9</v>
      </c>
      <c r="B7" s="1231" t="s">
        <v>10</v>
      </c>
      <c r="C7" s="1231" t="s">
        <v>13</v>
      </c>
      <c r="D7" s="1232"/>
      <c r="E7" s="1233"/>
      <c r="F7" s="1231" t="s">
        <v>190</v>
      </c>
      <c r="G7" s="1234" t="s">
        <v>191</v>
      </c>
      <c r="H7" s="1234" t="s">
        <v>192</v>
      </c>
      <c r="I7" s="1234" t="s">
        <v>193</v>
      </c>
      <c r="J7" s="1234" t="s">
        <v>194</v>
      </c>
      <c r="K7" s="1235" t="s">
        <v>195</v>
      </c>
      <c r="L7" s="1235"/>
      <c r="M7" s="1236" t="s">
        <v>196</v>
      </c>
      <c r="N7" s="1236"/>
      <c r="O7" s="1236"/>
      <c r="P7" s="1236"/>
      <c r="Q7" s="1237" t="s">
        <v>197</v>
      </c>
      <c r="R7" s="1238" t="s">
        <v>8</v>
      </c>
      <c r="S7" s="1215"/>
      <c r="T7" s="1239" t="s">
        <v>230</v>
      </c>
      <c r="U7" s="1239"/>
      <c r="V7" s="1239"/>
    </row>
    <row r="8" spans="1:23" ht="14.25" thickTop="1" thickBot="1">
      <c r="A8" s="1230"/>
      <c r="B8" s="1231"/>
      <c r="C8" s="1231"/>
      <c r="D8" s="1240" t="s">
        <v>188</v>
      </c>
      <c r="E8" s="1241" t="s">
        <v>189</v>
      </c>
      <c r="F8" s="1231"/>
      <c r="G8" s="1234"/>
      <c r="H8" s="1234"/>
      <c r="I8" s="1234"/>
      <c r="J8" s="1234"/>
      <c r="K8" s="1242" t="s">
        <v>199</v>
      </c>
      <c r="L8" s="1243" t="s">
        <v>200</v>
      </c>
      <c r="M8" s="1244" t="s">
        <v>20</v>
      </c>
      <c r="N8" s="1245" t="s">
        <v>23</v>
      </c>
      <c r="O8" s="1245" t="s">
        <v>26</v>
      </c>
      <c r="P8" s="1246" t="s">
        <v>29</v>
      </c>
      <c r="Q8" s="1242" t="s">
        <v>30</v>
      </c>
      <c r="R8" s="1247" t="s">
        <v>31</v>
      </c>
      <c r="S8" s="1215"/>
      <c r="T8" s="1248" t="s">
        <v>201</v>
      </c>
      <c r="U8" s="1249" t="s">
        <v>202</v>
      </c>
      <c r="V8" s="1249" t="s">
        <v>203</v>
      </c>
    </row>
    <row r="9" spans="1:23" ht="13.5" thickTop="1">
      <c r="A9" s="1250" t="s">
        <v>32</v>
      </c>
      <c r="B9" s="1251"/>
      <c r="C9" s="1252"/>
      <c r="D9" s="1253">
        <v>12</v>
      </c>
      <c r="E9" s="1254">
        <v>12</v>
      </c>
      <c r="F9" s="1254">
        <v>12</v>
      </c>
      <c r="G9" s="1255">
        <v>14</v>
      </c>
      <c r="H9" s="1255">
        <v>19</v>
      </c>
      <c r="I9" s="1255">
        <v>19</v>
      </c>
      <c r="J9" s="1255">
        <v>22</v>
      </c>
      <c r="K9" s="1256"/>
      <c r="L9" s="1257"/>
      <c r="M9" s="1258">
        <v>23</v>
      </c>
      <c r="N9" s="1259">
        <v>22</v>
      </c>
      <c r="O9" s="1259">
        <f t="shared" ref="O9:P15" si="0">U9</f>
        <v>21</v>
      </c>
      <c r="P9" s="1260">
        <f t="shared" si="0"/>
        <v>21</v>
      </c>
      <c r="Q9" s="1261" t="s">
        <v>33</v>
      </c>
      <c r="R9" s="1262" t="s">
        <v>33</v>
      </c>
      <c r="S9" s="1263"/>
      <c r="T9" s="1264">
        <v>22</v>
      </c>
      <c r="U9" s="1265">
        <v>21</v>
      </c>
      <c r="V9" s="1265">
        <v>21</v>
      </c>
    </row>
    <row r="10" spans="1:23" ht="13.5" thickBot="1">
      <c r="A10" s="1266" t="s">
        <v>34</v>
      </c>
      <c r="B10" s="1267"/>
      <c r="C10" s="1268"/>
      <c r="D10" s="1269">
        <v>11</v>
      </c>
      <c r="E10" s="1270">
        <v>11</v>
      </c>
      <c r="F10" s="1270">
        <v>11</v>
      </c>
      <c r="G10" s="1271">
        <v>13</v>
      </c>
      <c r="H10" s="1271">
        <v>14</v>
      </c>
      <c r="I10" s="1271">
        <v>14</v>
      </c>
      <c r="J10" s="1271">
        <v>21</v>
      </c>
      <c r="K10" s="1272"/>
      <c r="L10" s="1273"/>
      <c r="M10" s="1274">
        <v>21.74</v>
      </c>
      <c r="N10" s="1275">
        <v>21</v>
      </c>
      <c r="O10" s="1275">
        <f t="shared" si="0"/>
        <v>19.768999999999998</v>
      </c>
      <c r="P10" s="1276">
        <f t="shared" si="0"/>
        <v>19.739999999999998</v>
      </c>
      <c r="Q10" s="1277" t="s">
        <v>33</v>
      </c>
      <c r="R10" s="1278" t="s">
        <v>33</v>
      </c>
      <c r="S10" s="1263"/>
      <c r="T10" s="1279">
        <v>21</v>
      </c>
      <c r="U10" s="1280">
        <v>19.768999999999998</v>
      </c>
      <c r="V10" s="1280">
        <v>19.739999999999998</v>
      </c>
    </row>
    <row r="11" spans="1:23" ht="15.75" thickTop="1">
      <c r="A11" s="1281" t="s">
        <v>35</v>
      </c>
      <c r="B11" s="1282" t="s">
        <v>36</v>
      </c>
      <c r="C11" s="1283" t="s">
        <v>37</v>
      </c>
      <c r="D11" s="1284">
        <v>1917.09</v>
      </c>
      <c r="E11" s="1285">
        <v>2153</v>
      </c>
      <c r="F11" s="1285">
        <v>2189</v>
      </c>
      <c r="G11" s="1286">
        <v>2238</v>
      </c>
      <c r="H11" s="1286">
        <v>2554</v>
      </c>
      <c r="I11" s="1287">
        <v>2864</v>
      </c>
      <c r="J11" s="1287">
        <v>2907</v>
      </c>
      <c r="K11" s="1288" t="s">
        <v>33</v>
      </c>
      <c r="L11" s="1289" t="s">
        <v>33</v>
      </c>
      <c r="M11" s="1290">
        <v>2907</v>
      </c>
      <c r="N11" s="1291">
        <v>2907</v>
      </c>
      <c r="O11" s="1291">
        <f t="shared" si="0"/>
        <v>2907</v>
      </c>
      <c r="P11" s="1292">
        <f t="shared" si="0"/>
        <v>2884</v>
      </c>
      <c r="Q11" s="1293" t="s">
        <v>33</v>
      </c>
      <c r="R11" s="1294" t="s">
        <v>33</v>
      </c>
      <c r="S11" s="1263"/>
      <c r="T11" s="1295">
        <v>2907</v>
      </c>
      <c r="U11" s="1286">
        <v>2907</v>
      </c>
      <c r="V11" s="1286">
        <v>2884</v>
      </c>
      <c r="W11" s="1296"/>
    </row>
    <row r="12" spans="1:23" ht="15">
      <c r="A12" s="1297" t="s">
        <v>38</v>
      </c>
      <c r="B12" s="1298" t="s">
        <v>39</v>
      </c>
      <c r="C12" s="1283" t="s">
        <v>40</v>
      </c>
      <c r="D12" s="1284">
        <v>-1826.76</v>
      </c>
      <c r="E12" s="1285">
        <v>-2062</v>
      </c>
      <c r="F12" s="1285">
        <v>2134</v>
      </c>
      <c r="G12" s="1286">
        <v>2219</v>
      </c>
      <c r="H12" s="1286">
        <v>2544</v>
      </c>
      <c r="I12" s="1286">
        <v>2782</v>
      </c>
      <c r="J12" s="1286">
        <v>2825</v>
      </c>
      <c r="K12" s="1299" t="s">
        <v>33</v>
      </c>
      <c r="L12" s="1300" t="s">
        <v>33</v>
      </c>
      <c r="M12" s="1301">
        <v>2825</v>
      </c>
      <c r="N12" s="1302">
        <v>2825</v>
      </c>
      <c r="O12" s="1302">
        <f t="shared" si="0"/>
        <v>2825</v>
      </c>
      <c r="P12" s="1303">
        <f t="shared" si="0"/>
        <v>2823</v>
      </c>
      <c r="Q12" s="1293" t="s">
        <v>33</v>
      </c>
      <c r="R12" s="1294" t="s">
        <v>33</v>
      </c>
      <c r="S12" s="1263"/>
      <c r="T12" s="1285">
        <v>2825</v>
      </c>
      <c r="U12" s="1286">
        <v>2825</v>
      </c>
      <c r="V12" s="1286">
        <v>2823</v>
      </c>
      <c r="W12" s="1296"/>
    </row>
    <row r="13" spans="1:23" ht="15">
      <c r="A13" s="1297" t="s">
        <v>41</v>
      </c>
      <c r="B13" s="1298" t="s">
        <v>204</v>
      </c>
      <c r="C13" s="1283" t="s">
        <v>43</v>
      </c>
      <c r="D13" s="1284">
        <v>0</v>
      </c>
      <c r="E13" s="1285">
        <v>0</v>
      </c>
      <c r="F13" s="1285">
        <v>0</v>
      </c>
      <c r="G13" s="1286">
        <v>0</v>
      </c>
      <c r="H13" s="1286">
        <v>0</v>
      </c>
      <c r="I13" s="1286">
        <v>0</v>
      </c>
      <c r="J13" s="1286">
        <v>0</v>
      </c>
      <c r="K13" s="1299" t="s">
        <v>33</v>
      </c>
      <c r="L13" s="1300" t="s">
        <v>33</v>
      </c>
      <c r="M13" s="1301">
        <v>0</v>
      </c>
      <c r="N13" s="1302">
        <v>0</v>
      </c>
      <c r="O13" s="1302">
        <f t="shared" si="0"/>
        <v>0</v>
      </c>
      <c r="P13" s="1303">
        <f t="shared" si="0"/>
        <v>0</v>
      </c>
      <c r="Q13" s="1293" t="s">
        <v>33</v>
      </c>
      <c r="R13" s="1294" t="s">
        <v>33</v>
      </c>
      <c r="S13" s="1263"/>
      <c r="T13" s="1285"/>
      <c r="U13" s="1286"/>
      <c r="V13" s="1286"/>
    </row>
    <row r="14" spans="1:23" ht="15">
      <c r="A14" s="1297" t="s">
        <v>44</v>
      </c>
      <c r="B14" s="1298" t="s">
        <v>205</v>
      </c>
      <c r="C14" s="1283" t="s">
        <v>33</v>
      </c>
      <c r="D14" s="1284">
        <v>65</v>
      </c>
      <c r="E14" s="1285">
        <v>600</v>
      </c>
      <c r="F14" s="1285">
        <v>742</v>
      </c>
      <c r="G14" s="1286">
        <v>735</v>
      </c>
      <c r="H14" s="1286">
        <v>754</v>
      </c>
      <c r="I14" s="1286">
        <v>799</v>
      </c>
      <c r="J14" s="1286">
        <v>806</v>
      </c>
      <c r="K14" s="1299" t="s">
        <v>33</v>
      </c>
      <c r="L14" s="1300" t="s">
        <v>33</v>
      </c>
      <c r="M14" s="1301">
        <v>2210</v>
      </c>
      <c r="N14" s="1302">
        <v>2331</v>
      </c>
      <c r="O14" s="1302">
        <f t="shared" si="0"/>
        <v>2412</v>
      </c>
      <c r="P14" s="1303">
        <f t="shared" si="0"/>
        <v>763</v>
      </c>
      <c r="Q14" s="1293" t="s">
        <v>33</v>
      </c>
      <c r="R14" s="1294" t="s">
        <v>33</v>
      </c>
      <c r="S14" s="1263"/>
      <c r="T14" s="1285">
        <v>2331</v>
      </c>
      <c r="U14" s="1286">
        <v>2412</v>
      </c>
      <c r="V14" s="1286">
        <v>763</v>
      </c>
    </row>
    <row r="15" spans="1:23" ht="15.75" thickBot="1">
      <c r="A15" s="1250" t="s">
        <v>46</v>
      </c>
      <c r="B15" s="1304" t="s">
        <v>206</v>
      </c>
      <c r="C15" s="1305" t="s">
        <v>48</v>
      </c>
      <c r="D15" s="1306">
        <v>435.36</v>
      </c>
      <c r="E15" s="1307">
        <v>744</v>
      </c>
      <c r="F15" s="1307">
        <v>685</v>
      </c>
      <c r="G15" s="1308">
        <v>782</v>
      </c>
      <c r="H15" s="1308">
        <v>867</v>
      </c>
      <c r="I15" s="1308">
        <v>961</v>
      </c>
      <c r="J15" s="1308">
        <v>1094</v>
      </c>
      <c r="K15" s="1309" t="s">
        <v>33</v>
      </c>
      <c r="L15" s="1310" t="s">
        <v>33</v>
      </c>
      <c r="M15" s="1311">
        <v>1986</v>
      </c>
      <c r="N15" s="1312">
        <v>2749</v>
      </c>
      <c r="O15" s="1302">
        <f t="shared" si="0"/>
        <v>2312</v>
      </c>
      <c r="P15" s="1303">
        <f t="shared" si="0"/>
        <v>1612</v>
      </c>
      <c r="Q15" s="1261" t="s">
        <v>33</v>
      </c>
      <c r="R15" s="1262" t="s">
        <v>33</v>
      </c>
      <c r="S15" s="1263"/>
      <c r="T15" s="1270">
        <v>2749</v>
      </c>
      <c r="U15" s="1308">
        <v>2312</v>
      </c>
      <c r="V15" s="1308">
        <v>1612</v>
      </c>
    </row>
    <row r="16" spans="1:23" ht="16.5" thickTop="1" thickBot="1">
      <c r="A16" s="1313" t="s">
        <v>49</v>
      </c>
      <c r="B16" s="1314"/>
      <c r="C16" s="1315"/>
      <c r="D16" s="1316">
        <v>610</v>
      </c>
      <c r="E16" s="1317">
        <v>1441</v>
      </c>
      <c r="F16" s="1317">
        <v>1482</v>
      </c>
      <c r="G16" s="1318">
        <v>1536</v>
      </c>
      <c r="H16" s="1319">
        <f>H11-H12+H13+H14+H15</f>
        <v>1631</v>
      </c>
      <c r="I16" s="1319">
        <v>1841</v>
      </c>
      <c r="J16" s="1319">
        <v>1982</v>
      </c>
      <c r="K16" s="1320" t="s">
        <v>33</v>
      </c>
      <c r="L16" s="1321" t="s">
        <v>33</v>
      </c>
      <c r="M16" s="1322">
        <f>M11-M12+M13+M14+M15</f>
        <v>4278</v>
      </c>
      <c r="N16" s="1322">
        <f>N11-N12+N13+N14+N15</f>
        <v>5162</v>
      </c>
      <c r="O16" s="1322">
        <f>O11-O12+O13+O14+O15</f>
        <v>4806</v>
      </c>
      <c r="P16" s="1320">
        <f>P11-P12+P13+P14+P15</f>
        <v>2436</v>
      </c>
      <c r="Q16" s="1318" t="s">
        <v>33</v>
      </c>
      <c r="R16" s="1323" t="s">
        <v>33</v>
      </c>
      <c r="S16" s="1263"/>
      <c r="T16" s="1319">
        <f>T11-T12+T13+T14+T15</f>
        <v>5162</v>
      </c>
      <c r="U16" s="1319">
        <f>U11-U12+U13+U14+U15</f>
        <v>4806</v>
      </c>
      <c r="V16" s="1319">
        <f>V11-V12+V13+V14+V15</f>
        <v>2436</v>
      </c>
    </row>
    <row r="17" spans="1:23" ht="15.75" thickTop="1">
      <c r="A17" s="1250" t="s">
        <v>50</v>
      </c>
      <c r="B17" s="1282" t="s">
        <v>51</v>
      </c>
      <c r="C17" s="1305">
        <v>401</v>
      </c>
      <c r="D17" s="1306">
        <v>90</v>
      </c>
      <c r="E17" s="1307">
        <v>90</v>
      </c>
      <c r="F17" s="1324">
        <v>55</v>
      </c>
      <c r="G17" s="1308">
        <v>19</v>
      </c>
      <c r="H17" s="1308">
        <v>10</v>
      </c>
      <c r="I17" s="1308">
        <v>82</v>
      </c>
      <c r="J17" s="1308">
        <v>82</v>
      </c>
      <c r="K17" s="1325" t="s">
        <v>33</v>
      </c>
      <c r="L17" s="1326" t="s">
        <v>33</v>
      </c>
      <c r="M17" s="1311">
        <v>82</v>
      </c>
      <c r="N17" s="1291">
        <v>82</v>
      </c>
      <c r="O17" s="1302">
        <f t="shared" ref="O17:P21" si="1">U17</f>
        <v>82</v>
      </c>
      <c r="P17" s="1260">
        <f t="shared" si="1"/>
        <v>61</v>
      </c>
      <c r="Q17" s="1261" t="s">
        <v>33</v>
      </c>
      <c r="R17" s="1323" t="s">
        <v>33</v>
      </c>
      <c r="S17" s="1263"/>
      <c r="T17" s="1327">
        <v>82</v>
      </c>
      <c r="U17" s="1308">
        <v>82</v>
      </c>
      <c r="V17" s="1308">
        <v>61</v>
      </c>
    </row>
    <row r="18" spans="1:23" ht="15">
      <c r="A18" s="1297" t="s">
        <v>52</v>
      </c>
      <c r="B18" s="1298" t="s">
        <v>53</v>
      </c>
      <c r="C18" s="1283" t="s">
        <v>54</v>
      </c>
      <c r="D18" s="1284">
        <v>196</v>
      </c>
      <c r="E18" s="1285">
        <v>270</v>
      </c>
      <c r="F18" s="1328">
        <v>436</v>
      </c>
      <c r="G18" s="1286">
        <v>373</v>
      </c>
      <c r="H18" s="1286">
        <v>326</v>
      </c>
      <c r="I18" s="1286">
        <v>335</v>
      </c>
      <c r="J18" s="1286">
        <v>352</v>
      </c>
      <c r="K18" s="1329" t="s">
        <v>33</v>
      </c>
      <c r="L18" s="1330" t="s">
        <v>33</v>
      </c>
      <c r="M18" s="1301">
        <v>383</v>
      </c>
      <c r="N18" s="1302">
        <v>579</v>
      </c>
      <c r="O18" s="1302">
        <f t="shared" si="1"/>
        <v>599</v>
      </c>
      <c r="P18" s="1303">
        <f t="shared" si="1"/>
        <v>565</v>
      </c>
      <c r="Q18" s="1293" t="s">
        <v>33</v>
      </c>
      <c r="R18" s="1294" t="s">
        <v>33</v>
      </c>
      <c r="S18" s="1263"/>
      <c r="T18" s="1285">
        <v>579</v>
      </c>
      <c r="U18" s="1286">
        <v>599</v>
      </c>
      <c r="V18" s="1286">
        <v>565</v>
      </c>
    </row>
    <row r="19" spans="1:23" ht="15">
      <c r="A19" s="1297" t="s">
        <v>55</v>
      </c>
      <c r="B19" s="1298" t="s">
        <v>183</v>
      </c>
      <c r="C19" s="1283" t="s">
        <v>33</v>
      </c>
      <c r="D19" s="1284">
        <v>0</v>
      </c>
      <c r="E19" s="1285">
        <v>0</v>
      </c>
      <c r="F19" s="1328">
        <v>0</v>
      </c>
      <c r="G19" s="1286">
        <v>0</v>
      </c>
      <c r="H19" s="1286">
        <v>0</v>
      </c>
      <c r="I19" s="1286">
        <v>0</v>
      </c>
      <c r="J19" s="1286">
        <v>0</v>
      </c>
      <c r="K19" s="1329" t="s">
        <v>33</v>
      </c>
      <c r="L19" s="1330" t="s">
        <v>33</v>
      </c>
      <c r="M19" s="1301">
        <v>0</v>
      </c>
      <c r="N19" s="1302">
        <v>0</v>
      </c>
      <c r="O19" s="1302">
        <f t="shared" si="1"/>
        <v>0</v>
      </c>
      <c r="P19" s="1303">
        <f t="shared" si="1"/>
        <v>0</v>
      </c>
      <c r="Q19" s="1293" t="s">
        <v>33</v>
      </c>
      <c r="R19" s="1294" t="s">
        <v>33</v>
      </c>
      <c r="S19" s="1263"/>
      <c r="T19" s="1285">
        <v>0</v>
      </c>
      <c r="U19" s="1286">
        <v>0</v>
      </c>
      <c r="V19" s="1286"/>
    </row>
    <row r="20" spans="1:23" ht="15">
      <c r="A20" s="1297" t="s">
        <v>57</v>
      </c>
      <c r="B20" s="1298" t="s">
        <v>56</v>
      </c>
      <c r="C20" s="1283" t="s">
        <v>33</v>
      </c>
      <c r="D20" s="1284">
        <v>206</v>
      </c>
      <c r="E20" s="1285">
        <v>323</v>
      </c>
      <c r="F20" s="1328">
        <v>987</v>
      </c>
      <c r="G20" s="1286">
        <v>1088</v>
      </c>
      <c r="H20" s="1286">
        <v>1235</v>
      </c>
      <c r="I20" s="1286">
        <v>1382</v>
      </c>
      <c r="J20" s="1286">
        <v>1356</v>
      </c>
      <c r="K20" s="1329" t="s">
        <v>33</v>
      </c>
      <c r="L20" s="1331" t="s">
        <v>33</v>
      </c>
      <c r="M20" s="1301">
        <v>3414</v>
      </c>
      <c r="N20" s="1302">
        <v>4129</v>
      </c>
      <c r="O20" s="1302">
        <f t="shared" si="1"/>
        <v>3483</v>
      </c>
      <c r="P20" s="1303">
        <f t="shared" si="1"/>
        <v>1519</v>
      </c>
      <c r="Q20" s="1293" t="s">
        <v>33</v>
      </c>
      <c r="R20" s="1294" t="s">
        <v>33</v>
      </c>
      <c r="S20" s="1263"/>
      <c r="T20" s="1285">
        <v>4129</v>
      </c>
      <c r="U20" s="1286">
        <v>3483</v>
      </c>
      <c r="V20" s="1286">
        <v>1519</v>
      </c>
    </row>
    <row r="21" spans="1:23" ht="15.75" thickBot="1">
      <c r="A21" s="1266" t="s">
        <v>59</v>
      </c>
      <c r="B21" s="1332"/>
      <c r="C21" s="1333" t="s">
        <v>33</v>
      </c>
      <c r="D21" s="1284">
        <v>0</v>
      </c>
      <c r="E21" s="1285">
        <v>0</v>
      </c>
      <c r="F21" s="1328">
        <v>0</v>
      </c>
      <c r="G21" s="1334">
        <v>0</v>
      </c>
      <c r="H21" s="1334">
        <v>0</v>
      </c>
      <c r="I21" s="1334">
        <v>0</v>
      </c>
      <c r="J21" s="1334">
        <v>0</v>
      </c>
      <c r="K21" s="1335" t="s">
        <v>33</v>
      </c>
      <c r="L21" s="1336" t="s">
        <v>33</v>
      </c>
      <c r="M21" s="1337">
        <v>0</v>
      </c>
      <c r="N21" s="1338">
        <f>T21</f>
        <v>0</v>
      </c>
      <c r="O21" s="1312">
        <f t="shared" si="1"/>
        <v>0</v>
      </c>
      <c r="P21" s="1339">
        <f t="shared" si="1"/>
        <v>0</v>
      </c>
      <c r="Q21" s="1340" t="s">
        <v>33</v>
      </c>
      <c r="R21" s="1341" t="s">
        <v>33</v>
      </c>
      <c r="S21" s="1263"/>
      <c r="T21" s="1342">
        <v>0</v>
      </c>
      <c r="U21" s="1334">
        <v>0</v>
      </c>
      <c r="V21" s="1334"/>
    </row>
    <row r="22" spans="1:23" ht="15.75" thickTop="1">
      <c r="A22" s="1343" t="s">
        <v>61</v>
      </c>
      <c r="B22" s="1282" t="s">
        <v>62</v>
      </c>
      <c r="C22" s="1344" t="s">
        <v>33</v>
      </c>
      <c r="D22" s="1345">
        <v>3970</v>
      </c>
      <c r="E22" s="1295">
        <v>4259</v>
      </c>
      <c r="F22" s="1346">
        <v>3835</v>
      </c>
      <c r="G22" s="1347">
        <v>4173</v>
      </c>
      <c r="H22" s="1347">
        <v>6057.9</v>
      </c>
      <c r="I22" s="1348">
        <v>7379</v>
      </c>
      <c r="J22" s="1348">
        <v>7726</v>
      </c>
      <c r="K22" s="1349">
        <f>K35</f>
        <v>7581</v>
      </c>
      <c r="L22" s="1350">
        <f>L35</f>
        <v>8015</v>
      </c>
      <c r="M22" s="1351">
        <v>1909</v>
      </c>
      <c r="N22" s="1352">
        <v>2801</v>
      </c>
      <c r="O22" s="1353">
        <f t="shared" ref="O22:P34" si="2">U22-T22</f>
        <v>3280</v>
      </c>
      <c r="P22" s="1354">
        <f t="shared" si="2"/>
        <v>1934</v>
      </c>
      <c r="Q22" s="1355">
        <f t="shared" ref="Q22:Q41" si="3">SUM(M22:P22)</f>
        <v>9924</v>
      </c>
      <c r="R22" s="1356">
        <f t="shared" ref="R22:R41" si="4">(Q22/L22)*100</f>
        <v>123.81784154709918</v>
      </c>
      <c r="S22" s="1263"/>
      <c r="T22" s="1295">
        <v>2801</v>
      </c>
      <c r="U22" s="1357">
        <v>6081</v>
      </c>
      <c r="V22" s="1347">
        <v>8015</v>
      </c>
    </row>
    <row r="23" spans="1:23" ht="15">
      <c r="A23" s="1297" t="s">
        <v>63</v>
      </c>
      <c r="B23" s="1298" t="s">
        <v>64</v>
      </c>
      <c r="C23" s="1358" t="s">
        <v>33</v>
      </c>
      <c r="D23" s="1284">
        <v>43</v>
      </c>
      <c r="E23" s="1285"/>
      <c r="F23" s="1328">
        <v>0</v>
      </c>
      <c r="G23" s="1359"/>
      <c r="H23" s="1359">
        <v>0</v>
      </c>
      <c r="I23" s="1359">
        <v>0</v>
      </c>
      <c r="J23" s="1359">
        <v>0</v>
      </c>
      <c r="K23" s="1360"/>
      <c r="L23" s="1361"/>
      <c r="M23" s="1362"/>
      <c r="N23" s="1363">
        <f>T23-M23</f>
        <v>0</v>
      </c>
      <c r="O23" s="1364">
        <f t="shared" si="2"/>
        <v>0</v>
      </c>
      <c r="P23" s="1365">
        <f t="shared" si="2"/>
        <v>0</v>
      </c>
      <c r="Q23" s="1366">
        <f t="shared" si="3"/>
        <v>0</v>
      </c>
      <c r="R23" s="1367" t="e">
        <f t="shared" si="4"/>
        <v>#DIV/0!</v>
      </c>
      <c r="S23" s="1263"/>
      <c r="T23" s="1285">
        <v>0</v>
      </c>
      <c r="U23" s="1368">
        <v>0</v>
      </c>
      <c r="V23" s="1359"/>
    </row>
    <row r="24" spans="1:23" ht="15.75" thickBot="1">
      <c r="A24" s="1266" t="s">
        <v>65</v>
      </c>
      <c r="B24" s="1332" t="s">
        <v>64</v>
      </c>
      <c r="C24" s="1369">
        <v>672</v>
      </c>
      <c r="D24" s="1370">
        <v>1636</v>
      </c>
      <c r="E24" s="1371">
        <v>1845</v>
      </c>
      <c r="F24" s="1372">
        <v>1300</v>
      </c>
      <c r="G24" s="1373">
        <v>1450</v>
      </c>
      <c r="H24" s="1373">
        <v>2000</v>
      </c>
      <c r="I24" s="1373">
        <v>2004</v>
      </c>
      <c r="J24" s="1373">
        <v>1937</v>
      </c>
      <c r="K24" s="1374">
        <f>SUM(K25:K29)</f>
        <v>1800</v>
      </c>
      <c r="L24" s="1375">
        <v>2135</v>
      </c>
      <c r="M24" s="1376">
        <v>585</v>
      </c>
      <c r="N24" s="1377">
        <v>1035</v>
      </c>
      <c r="O24" s="1378">
        <f t="shared" si="2"/>
        <v>650</v>
      </c>
      <c r="P24" s="1379">
        <f t="shared" si="2"/>
        <v>450</v>
      </c>
      <c r="Q24" s="1380">
        <f t="shared" si="3"/>
        <v>2720</v>
      </c>
      <c r="R24" s="1381">
        <f t="shared" si="4"/>
        <v>127.40046838407495</v>
      </c>
      <c r="S24" s="1263"/>
      <c r="T24" s="1270">
        <v>1035</v>
      </c>
      <c r="U24" s="1382">
        <v>1685</v>
      </c>
      <c r="V24" s="1373">
        <v>2135</v>
      </c>
    </row>
    <row r="25" spans="1:23" ht="15.75" thickTop="1">
      <c r="A25" s="1281" t="s">
        <v>66</v>
      </c>
      <c r="B25" s="1282" t="s">
        <v>208</v>
      </c>
      <c r="C25" s="1344">
        <v>501</v>
      </c>
      <c r="D25" s="1284">
        <v>355</v>
      </c>
      <c r="E25" s="1285">
        <v>628</v>
      </c>
      <c r="F25" s="1383">
        <v>156</v>
      </c>
      <c r="G25" s="1348">
        <v>399</v>
      </c>
      <c r="H25" s="1348">
        <v>910</v>
      </c>
      <c r="I25" s="1348">
        <v>790</v>
      </c>
      <c r="J25" s="1348">
        <v>697</v>
      </c>
      <c r="K25" s="1349">
        <v>200</v>
      </c>
      <c r="L25" s="1350">
        <v>200</v>
      </c>
      <c r="M25" s="1384">
        <v>17</v>
      </c>
      <c r="N25" s="1352">
        <f t="shared" ref="N25:N34" si="5">T25-M25</f>
        <v>51</v>
      </c>
      <c r="O25" s="1353">
        <f t="shared" si="2"/>
        <v>110</v>
      </c>
      <c r="P25" s="1354">
        <f t="shared" si="2"/>
        <v>267</v>
      </c>
      <c r="Q25" s="1385">
        <f t="shared" si="3"/>
        <v>445</v>
      </c>
      <c r="R25" s="1386">
        <f t="shared" si="4"/>
        <v>222.5</v>
      </c>
      <c r="S25" s="1263"/>
      <c r="T25" s="1327">
        <v>68</v>
      </c>
      <c r="U25" s="1387">
        <v>178</v>
      </c>
      <c r="V25" s="1348">
        <v>445</v>
      </c>
    </row>
    <row r="26" spans="1:23" ht="15">
      <c r="A26" s="1297" t="s">
        <v>68</v>
      </c>
      <c r="B26" s="1298" t="s">
        <v>209</v>
      </c>
      <c r="C26" s="1358">
        <v>502</v>
      </c>
      <c r="D26" s="1284">
        <v>600</v>
      </c>
      <c r="E26" s="1285">
        <v>799</v>
      </c>
      <c r="F26" s="1383">
        <v>802</v>
      </c>
      <c r="G26" s="1359">
        <v>756</v>
      </c>
      <c r="H26" s="1359">
        <v>772</v>
      </c>
      <c r="I26" s="1359">
        <v>762</v>
      </c>
      <c r="J26" s="1359">
        <v>807</v>
      </c>
      <c r="K26" s="1360">
        <v>800</v>
      </c>
      <c r="L26" s="1388">
        <v>800</v>
      </c>
      <c r="M26" s="1362">
        <v>243</v>
      </c>
      <c r="N26" s="1389">
        <f t="shared" si="5"/>
        <v>123</v>
      </c>
      <c r="O26" s="1364">
        <f t="shared" si="2"/>
        <v>122</v>
      </c>
      <c r="P26" s="1365">
        <f t="shared" si="2"/>
        <v>280</v>
      </c>
      <c r="Q26" s="1390">
        <f t="shared" si="3"/>
        <v>768</v>
      </c>
      <c r="R26" s="1391">
        <f t="shared" si="4"/>
        <v>96</v>
      </c>
      <c r="S26" s="1263"/>
      <c r="T26" s="1285">
        <v>366</v>
      </c>
      <c r="U26" s="1368">
        <v>488</v>
      </c>
      <c r="V26" s="1359">
        <v>768</v>
      </c>
    </row>
    <row r="27" spans="1:23" ht="15">
      <c r="A27" s="1297" t="s">
        <v>70</v>
      </c>
      <c r="B27" s="1298" t="s">
        <v>210</v>
      </c>
      <c r="C27" s="1358">
        <v>504</v>
      </c>
      <c r="D27" s="1284">
        <v>0</v>
      </c>
      <c r="E27" s="1285">
        <v>0</v>
      </c>
      <c r="F27" s="1383">
        <v>0</v>
      </c>
      <c r="G27" s="1359">
        <v>0</v>
      </c>
      <c r="H27" s="1359">
        <v>0</v>
      </c>
      <c r="I27" s="1359">
        <v>0</v>
      </c>
      <c r="J27" s="1359">
        <v>0</v>
      </c>
      <c r="K27" s="1360"/>
      <c r="L27" s="1388"/>
      <c r="M27" s="1362">
        <v>0</v>
      </c>
      <c r="N27" s="1389">
        <f t="shared" si="5"/>
        <v>0</v>
      </c>
      <c r="O27" s="1364">
        <f t="shared" si="2"/>
        <v>0</v>
      </c>
      <c r="P27" s="1365">
        <f t="shared" si="2"/>
        <v>0</v>
      </c>
      <c r="Q27" s="1390">
        <f t="shared" si="3"/>
        <v>0</v>
      </c>
      <c r="R27" s="1391" t="e">
        <f t="shared" si="4"/>
        <v>#DIV/0!</v>
      </c>
      <c r="S27" s="1263"/>
      <c r="T27" s="1328">
        <v>0</v>
      </c>
      <c r="U27" s="1368">
        <v>0</v>
      </c>
      <c r="V27" s="1359"/>
    </row>
    <row r="28" spans="1:23" ht="15">
      <c r="A28" s="1297" t="s">
        <v>72</v>
      </c>
      <c r="B28" s="1298" t="s">
        <v>211</v>
      </c>
      <c r="C28" s="1358">
        <v>511</v>
      </c>
      <c r="D28" s="1284">
        <v>130</v>
      </c>
      <c r="E28" s="1285">
        <v>91</v>
      </c>
      <c r="F28" s="1383">
        <v>3</v>
      </c>
      <c r="G28" s="1359">
        <v>62</v>
      </c>
      <c r="H28" s="1359">
        <v>111</v>
      </c>
      <c r="I28" s="1359">
        <v>309</v>
      </c>
      <c r="J28" s="1359">
        <v>23</v>
      </c>
      <c r="K28" s="1360">
        <v>226</v>
      </c>
      <c r="L28" s="1388">
        <v>226</v>
      </c>
      <c r="M28" s="1362">
        <v>0</v>
      </c>
      <c r="N28" s="1389">
        <f t="shared" si="5"/>
        <v>38</v>
      </c>
      <c r="O28" s="1364">
        <f t="shared" si="2"/>
        <v>0</v>
      </c>
      <c r="P28" s="1365">
        <f t="shared" si="2"/>
        <v>67</v>
      </c>
      <c r="Q28" s="1390">
        <f t="shared" si="3"/>
        <v>105</v>
      </c>
      <c r="R28" s="1391">
        <f t="shared" si="4"/>
        <v>46.460176991150441</v>
      </c>
      <c r="S28" s="1263"/>
      <c r="T28" s="1328">
        <v>38</v>
      </c>
      <c r="U28" s="1368">
        <v>38</v>
      </c>
      <c r="V28" s="1359">
        <v>105</v>
      </c>
      <c r="W28" s="1296"/>
    </row>
    <row r="29" spans="1:23" ht="15">
      <c r="A29" s="1297" t="s">
        <v>74</v>
      </c>
      <c r="B29" s="1298" t="s">
        <v>212</v>
      </c>
      <c r="C29" s="1358">
        <v>518</v>
      </c>
      <c r="D29" s="1284">
        <v>493</v>
      </c>
      <c r="E29" s="1285">
        <v>253</v>
      </c>
      <c r="F29" s="1383">
        <v>271</v>
      </c>
      <c r="G29" s="1359">
        <v>274</v>
      </c>
      <c r="H29" s="1359">
        <v>310</v>
      </c>
      <c r="I29" s="1359">
        <v>297</v>
      </c>
      <c r="J29" s="1359">
        <v>374</v>
      </c>
      <c r="K29" s="1360">
        <v>574</v>
      </c>
      <c r="L29" s="1388">
        <v>624</v>
      </c>
      <c r="M29" s="1362">
        <v>93</v>
      </c>
      <c r="N29" s="1389">
        <f t="shared" si="5"/>
        <v>161</v>
      </c>
      <c r="O29" s="1364">
        <f t="shared" si="2"/>
        <v>231</v>
      </c>
      <c r="P29" s="1365">
        <f t="shared" si="2"/>
        <v>104</v>
      </c>
      <c r="Q29" s="1390">
        <f t="shared" si="3"/>
        <v>589</v>
      </c>
      <c r="R29" s="1391">
        <f t="shared" si="4"/>
        <v>94.391025641025635</v>
      </c>
      <c r="S29" s="1263"/>
      <c r="T29" s="1328">
        <v>254</v>
      </c>
      <c r="U29" s="1368">
        <v>485</v>
      </c>
      <c r="V29" s="1359">
        <v>589</v>
      </c>
    </row>
    <row r="30" spans="1:23" ht="15">
      <c r="A30" s="1297" t="s">
        <v>76</v>
      </c>
      <c r="B30" s="1392" t="s">
        <v>214</v>
      </c>
      <c r="C30" s="1358">
        <v>521</v>
      </c>
      <c r="D30" s="1284">
        <v>1899</v>
      </c>
      <c r="E30" s="1285">
        <v>2006</v>
      </c>
      <c r="F30" s="1383">
        <v>2110</v>
      </c>
      <c r="G30" s="1359">
        <v>2312</v>
      </c>
      <c r="H30" s="1359">
        <v>3424</v>
      </c>
      <c r="I30" s="1359">
        <v>4396</v>
      </c>
      <c r="J30" s="1359">
        <v>4607</v>
      </c>
      <c r="K30" s="1360">
        <v>4229</v>
      </c>
      <c r="L30" s="1388">
        <f>4302+285</f>
        <v>4587</v>
      </c>
      <c r="M30" s="1362">
        <v>1010</v>
      </c>
      <c r="N30" s="1389">
        <f t="shared" si="5"/>
        <v>1201</v>
      </c>
      <c r="O30" s="1364">
        <f t="shared" si="2"/>
        <v>1261</v>
      </c>
      <c r="P30" s="1365">
        <f t="shared" si="2"/>
        <v>1257</v>
      </c>
      <c r="Q30" s="1390">
        <f t="shared" si="3"/>
        <v>4729</v>
      </c>
      <c r="R30" s="1391">
        <f t="shared" si="4"/>
        <v>103.09570525397864</v>
      </c>
      <c r="S30" s="1263"/>
      <c r="T30" s="1328">
        <v>2211</v>
      </c>
      <c r="U30" s="1368">
        <v>3472</v>
      </c>
      <c r="V30" s="1359">
        <v>4729</v>
      </c>
    </row>
    <row r="31" spans="1:23" ht="15">
      <c r="A31" s="1297" t="s">
        <v>78</v>
      </c>
      <c r="B31" s="1392" t="s">
        <v>215</v>
      </c>
      <c r="C31" s="1358" t="s">
        <v>80</v>
      </c>
      <c r="D31" s="1284">
        <v>678</v>
      </c>
      <c r="E31" s="1285">
        <v>718</v>
      </c>
      <c r="F31" s="1383">
        <v>753</v>
      </c>
      <c r="G31" s="1359">
        <v>815</v>
      </c>
      <c r="H31" s="1359">
        <v>1194</v>
      </c>
      <c r="I31" s="1359">
        <v>1556</v>
      </c>
      <c r="J31" s="1359">
        <v>1641</v>
      </c>
      <c r="K31" s="1360">
        <v>1480</v>
      </c>
      <c r="L31" s="1388">
        <v>1506</v>
      </c>
      <c r="M31" s="1362">
        <v>388</v>
      </c>
      <c r="N31" s="1389">
        <f t="shared" si="5"/>
        <v>412</v>
      </c>
      <c r="O31" s="1364">
        <f t="shared" si="2"/>
        <v>421</v>
      </c>
      <c r="P31" s="1365">
        <f t="shared" si="2"/>
        <v>427</v>
      </c>
      <c r="Q31" s="1390">
        <f t="shared" si="3"/>
        <v>1648</v>
      </c>
      <c r="R31" s="1391">
        <f t="shared" si="4"/>
        <v>109.4289508632138</v>
      </c>
      <c r="S31" s="1263"/>
      <c r="T31" s="1328">
        <v>800</v>
      </c>
      <c r="U31" s="1368">
        <v>1221</v>
      </c>
      <c r="V31" s="1359">
        <v>1648</v>
      </c>
    </row>
    <row r="32" spans="1:23" ht="15">
      <c r="A32" s="1297" t="s">
        <v>81</v>
      </c>
      <c r="B32" s="1298" t="s">
        <v>216</v>
      </c>
      <c r="C32" s="1358">
        <v>557</v>
      </c>
      <c r="D32" s="1284">
        <v>0</v>
      </c>
      <c r="E32" s="1285">
        <v>0</v>
      </c>
      <c r="F32" s="1383">
        <v>0</v>
      </c>
      <c r="G32" s="1359">
        <v>0</v>
      </c>
      <c r="H32" s="1359">
        <v>0</v>
      </c>
      <c r="I32" s="1359">
        <v>0</v>
      </c>
      <c r="J32" s="1359">
        <v>0</v>
      </c>
      <c r="K32" s="1360"/>
      <c r="L32" s="1388"/>
      <c r="M32" s="1362">
        <v>0</v>
      </c>
      <c r="N32" s="1389">
        <f t="shared" si="5"/>
        <v>0</v>
      </c>
      <c r="O32" s="1364">
        <f t="shared" si="2"/>
        <v>0</v>
      </c>
      <c r="P32" s="1365">
        <f t="shared" si="2"/>
        <v>0</v>
      </c>
      <c r="Q32" s="1390">
        <f t="shared" si="3"/>
        <v>0</v>
      </c>
      <c r="R32" s="1391" t="e">
        <f t="shared" si="4"/>
        <v>#DIV/0!</v>
      </c>
      <c r="S32" s="1263"/>
      <c r="T32" s="1328">
        <v>0</v>
      </c>
      <c r="U32" s="1368">
        <v>0</v>
      </c>
      <c r="V32" s="1359"/>
    </row>
    <row r="33" spans="1:23" ht="15">
      <c r="A33" s="1297" t="s">
        <v>83</v>
      </c>
      <c r="B33" s="1298" t="s">
        <v>217</v>
      </c>
      <c r="C33" s="1358">
        <v>551</v>
      </c>
      <c r="D33" s="1284">
        <v>31</v>
      </c>
      <c r="E33" s="1285">
        <v>0</v>
      </c>
      <c r="F33" s="1383">
        <v>36</v>
      </c>
      <c r="G33" s="1359">
        <v>36</v>
      </c>
      <c r="H33" s="1359">
        <v>10</v>
      </c>
      <c r="I33" s="1359">
        <v>10</v>
      </c>
      <c r="J33" s="1359">
        <v>0</v>
      </c>
      <c r="K33" s="1360"/>
      <c r="L33" s="1388"/>
      <c r="M33" s="1362">
        <v>0</v>
      </c>
      <c r="N33" s="1389">
        <f t="shared" si="5"/>
        <v>0</v>
      </c>
      <c r="O33" s="1364">
        <f t="shared" si="2"/>
        <v>0</v>
      </c>
      <c r="P33" s="1365">
        <f t="shared" si="2"/>
        <v>21</v>
      </c>
      <c r="Q33" s="1390">
        <f t="shared" si="3"/>
        <v>21</v>
      </c>
      <c r="R33" s="1391" t="e">
        <f t="shared" si="4"/>
        <v>#DIV/0!</v>
      </c>
      <c r="S33" s="1263"/>
      <c r="T33" s="1328">
        <v>0</v>
      </c>
      <c r="U33" s="1368">
        <v>0</v>
      </c>
      <c r="V33" s="1359">
        <v>21</v>
      </c>
    </row>
    <row r="34" spans="1:23" ht="15.75" thickBot="1">
      <c r="A34" s="1250" t="s">
        <v>85</v>
      </c>
      <c r="B34" s="1304" t="s">
        <v>218</v>
      </c>
      <c r="C34" s="1393" t="s">
        <v>86</v>
      </c>
      <c r="D34" s="1306">
        <v>17</v>
      </c>
      <c r="E34" s="1307">
        <v>14</v>
      </c>
      <c r="F34" s="1394">
        <v>17</v>
      </c>
      <c r="G34" s="1395">
        <v>14</v>
      </c>
      <c r="H34" s="1395">
        <v>19</v>
      </c>
      <c r="I34" s="1395">
        <v>24</v>
      </c>
      <c r="J34" s="1395">
        <v>11</v>
      </c>
      <c r="K34" s="1396">
        <v>72</v>
      </c>
      <c r="L34" s="1397">
        <v>72</v>
      </c>
      <c r="M34" s="1398">
        <v>140</v>
      </c>
      <c r="N34" s="1399">
        <f t="shared" si="5"/>
        <v>6</v>
      </c>
      <c r="O34" s="1364">
        <f t="shared" si="2"/>
        <v>6</v>
      </c>
      <c r="P34" s="1400">
        <f t="shared" si="2"/>
        <v>87</v>
      </c>
      <c r="Q34" s="1401">
        <f t="shared" si="3"/>
        <v>239</v>
      </c>
      <c r="R34" s="1402">
        <f t="shared" si="4"/>
        <v>331.94444444444446</v>
      </c>
      <c r="S34" s="1263"/>
      <c r="T34" s="1403">
        <v>146</v>
      </c>
      <c r="U34" s="1404">
        <v>152</v>
      </c>
      <c r="V34" s="1395">
        <v>239</v>
      </c>
      <c r="W34" s="1296"/>
    </row>
    <row r="35" spans="1:23" ht="16.5" thickTop="1" thickBot="1">
      <c r="A35" s="1405" t="s">
        <v>87</v>
      </c>
      <c r="B35" s="1406" t="s">
        <v>88</v>
      </c>
      <c r="C35" s="1407"/>
      <c r="D35" s="1316">
        <f t="shared" ref="D35:I35" si="6">SUM(D25:D34)</f>
        <v>4203</v>
      </c>
      <c r="E35" s="1317">
        <f t="shared" si="6"/>
        <v>4509</v>
      </c>
      <c r="F35" s="1408">
        <f t="shared" si="6"/>
        <v>4148</v>
      </c>
      <c r="G35" s="1317">
        <f t="shared" si="6"/>
        <v>4668</v>
      </c>
      <c r="H35" s="1317">
        <f t="shared" si="6"/>
        <v>6750</v>
      </c>
      <c r="I35" s="1317">
        <f t="shared" si="6"/>
        <v>8144</v>
      </c>
      <c r="J35" s="1317">
        <v>8260</v>
      </c>
      <c r="K35" s="1409">
        <f t="shared" ref="K35:P35" si="7">SUM(K25:K34)</f>
        <v>7581</v>
      </c>
      <c r="L35" s="1410">
        <f t="shared" si="7"/>
        <v>8015</v>
      </c>
      <c r="M35" s="1411">
        <f t="shared" si="7"/>
        <v>1891</v>
      </c>
      <c r="N35" s="1412">
        <f t="shared" si="7"/>
        <v>1992</v>
      </c>
      <c r="O35" s="1413">
        <f t="shared" si="7"/>
        <v>2151</v>
      </c>
      <c r="P35" s="1414">
        <f t="shared" si="7"/>
        <v>2510</v>
      </c>
      <c r="Q35" s="1316">
        <f t="shared" si="3"/>
        <v>8544</v>
      </c>
      <c r="R35" s="1415">
        <f t="shared" si="4"/>
        <v>106.60012476606362</v>
      </c>
      <c r="S35" s="1263"/>
      <c r="T35" s="1317">
        <f>SUM(T25:T34)</f>
        <v>3883</v>
      </c>
      <c r="U35" s="1317">
        <v>6034</v>
      </c>
      <c r="V35" s="1317">
        <f>SUM(V25:V34)</f>
        <v>8544</v>
      </c>
      <c r="W35" s="1296"/>
    </row>
    <row r="36" spans="1:23" ht="15.75" thickTop="1">
      <c r="A36" s="1281" t="s">
        <v>89</v>
      </c>
      <c r="B36" s="1282" t="s">
        <v>220</v>
      </c>
      <c r="C36" s="1344">
        <v>601</v>
      </c>
      <c r="D36" s="1416">
        <v>0</v>
      </c>
      <c r="E36" s="1327">
        <v>0</v>
      </c>
      <c r="F36" s="1417">
        <v>0</v>
      </c>
      <c r="G36" s="1348">
        <v>0</v>
      </c>
      <c r="H36" s="1418">
        <v>0</v>
      </c>
      <c r="I36" s="1418">
        <v>0</v>
      </c>
      <c r="J36" s="1418">
        <v>0</v>
      </c>
      <c r="K36" s="1349"/>
      <c r="L36" s="1419"/>
      <c r="M36" s="1420">
        <v>0</v>
      </c>
      <c r="N36" s="1363">
        <f>T36-M36</f>
        <v>0</v>
      </c>
      <c r="O36" s="1364">
        <f t="shared" ref="O36:P40" si="8">U36-T36</f>
        <v>0</v>
      </c>
      <c r="P36" s="1421">
        <f t="shared" si="8"/>
        <v>0</v>
      </c>
      <c r="Q36" s="1422">
        <f t="shared" si="3"/>
        <v>0</v>
      </c>
      <c r="R36" s="1423" t="e">
        <f t="shared" si="4"/>
        <v>#DIV/0!</v>
      </c>
      <c r="S36" s="1263"/>
      <c r="T36" s="1424">
        <v>0</v>
      </c>
      <c r="U36" s="1387">
        <v>0</v>
      </c>
      <c r="V36" s="1418"/>
    </row>
    <row r="37" spans="1:23" ht="15">
      <c r="A37" s="1297" t="s">
        <v>91</v>
      </c>
      <c r="B37" s="1298" t="s">
        <v>221</v>
      </c>
      <c r="C37" s="1358">
        <v>602</v>
      </c>
      <c r="D37" s="1284">
        <v>207</v>
      </c>
      <c r="E37" s="1285">
        <v>233</v>
      </c>
      <c r="F37" s="1383">
        <v>317</v>
      </c>
      <c r="G37" s="1359">
        <v>377</v>
      </c>
      <c r="H37" s="1359">
        <v>551</v>
      </c>
      <c r="I37" s="1359">
        <v>689</v>
      </c>
      <c r="J37" s="1359">
        <v>571</v>
      </c>
      <c r="K37" s="1360"/>
      <c r="L37" s="1361"/>
      <c r="M37" s="1360">
        <v>180</v>
      </c>
      <c r="N37" s="1363">
        <f>T37-M37</f>
        <v>193</v>
      </c>
      <c r="O37" s="1364">
        <f t="shared" si="8"/>
        <v>108</v>
      </c>
      <c r="P37" s="1365">
        <f t="shared" si="8"/>
        <v>181</v>
      </c>
      <c r="Q37" s="1390">
        <f t="shared" si="3"/>
        <v>662</v>
      </c>
      <c r="R37" s="1391" t="e">
        <f t="shared" si="4"/>
        <v>#DIV/0!</v>
      </c>
      <c r="S37" s="1263"/>
      <c r="T37" s="1328">
        <v>373</v>
      </c>
      <c r="U37" s="1368">
        <v>481</v>
      </c>
      <c r="V37" s="1359">
        <v>662</v>
      </c>
      <c r="W37" s="1296"/>
    </row>
    <row r="38" spans="1:23" ht="15">
      <c r="A38" s="1297" t="s">
        <v>93</v>
      </c>
      <c r="B38" s="1298" t="s">
        <v>222</v>
      </c>
      <c r="C38" s="1358">
        <v>604</v>
      </c>
      <c r="D38" s="1284">
        <v>0</v>
      </c>
      <c r="E38" s="1285">
        <v>0</v>
      </c>
      <c r="F38" s="1383">
        <v>0</v>
      </c>
      <c r="G38" s="1359">
        <v>0</v>
      </c>
      <c r="H38" s="1359">
        <v>0</v>
      </c>
      <c r="I38" s="1359">
        <v>0</v>
      </c>
      <c r="J38" s="1359">
        <v>0</v>
      </c>
      <c r="K38" s="1360"/>
      <c r="L38" s="1361"/>
      <c r="M38" s="1360">
        <v>0</v>
      </c>
      <c r="N38" s="1363">
        <f>T38-M38</f>
        <v>0</v>
      </c>
      <c r="O38" s="1364">
        <f t="shared" si="8"/>
        <v>0</v>
      </c>
      <c r="P38" s="1365">
        <f t="shared" si="8"/>
        <v>0</v>
      </c>
      <c r="Q38" s="1390">
        <f t="shared" si="3"/>
        <v>0</v>
      </c>
      <c r="R38" s="1391" t="e">
        <f t="shared" si="4"/>
        <v>#DIV/0!</v>
      </c>
      <c r="S38" s="1263"/>
      <c r="T38" s="1328">
        <v>0</v>
      </c>
      <c r="U38" s="1368">
        <v>0</v>
      </c>
      <c r="V38" s="1359"/>
    </row>
    <row r="39" spans="1:23" ht="15">
      <c r="A39" s="1297" t="s">
        <v>95</v>
      </c>
      <c r="B39" s="1298" t="s">
        <v>223</v>
      </c>
      <c r="C39" s="1358" t="s">
        <v>97</v>
      </c>
      <c r="D39" s="1284">
        <v>3926</v>
      </c>
      <c r="E39" s="1285">
        <v>4259</v>
      </c>
      <c r="F39" s="1383">
        <v>3835</v>
      </c>
      <c r="G39" s="1359">
        <v>4173</v>
      </c>
      <c r="H39" s="1359">
        <v>6058</v>
      </c>
      <c r="I39" s="1359">
        <v>7379</v>
      </c>
      <c r="J39" s="1359">
        <v>7726</v>
      </c>
      <c r="K39" s="1360">
        <v>7581</v>
      </c>
      <c r="L39" s="1361">
        <v>8015</v>
      </c>
      <c r="M39" s="1360">
        <v>1909</v>
      </c>
      <c r="N39" s="1363">
        <f>T39-M39</f>
        <v>1928</v>
      </c>
      <c r="O39" s="1364">
        <f t="shared" si="8"/>
        <v>2244</v>
      </c>
      <c r="P39" s="1365">
        <f t="shared" si="8"/>
        <v>1934</v>
      </c>
      <c r="Q39" s="1390">
        <f t="shared" si="3"/>
        <v>8015</v>
      </c>
      <c r="R39" s="1391">
        <f t="shared" si="4"/>
        <v>100</v>
      </c>
      <c r="S39" s="1263"/>
      <c r="T39" s="1328">
        <v>3837</v>
      </c>
      <c r="U39" s="1368">
        <v>6081</v>
      </c>
      <c r="V39" s="1359">
        <v>8015</v>
      </c>
      <c r="W39" s="1296"/>
    </row>
    <row r="40" spans="1:23" ht="15.75" thickBot="1">
      <c r="A40" s="1250" t="s">
        <v>98</v>
      </c>
      <c r="B40" s="1304" t="s">
        <v>218</v>
      </c>
      <c r="C40" s="1393" t="s">
        <v>99</v>
      </c>
      <c r="D40" s="1306">
        <v>146</v>
      </c>
      <c r="E40" s="1307">
        <v>42</v>
      </c>
      <c r="F40" s="1394">
        <v>0</v>
      </c>
      <c r="G40" s="1395">
        <v>174</v>
      </c>
      <c r="H40" s="1395">
        <v>201</v>
      </c>
      <c r="I40" s="1395">
        <v>119</v>
      </c>
      <c r="J40" s="1395">
        <v>155</v>
      </c>
      <c r="K40" s="1396"/>
      <c r="L40" s="1425"/>
      <c r="M40" s="1426">
        <v>8</v>
      </c>
      <c r="N40" s="1363">
        <f>T40-M40</f>
        <v>37</v>
      </c>
      <c r="O40" s="1378">
        <f t="shared" si="8"/>
        <v>68</v>
      </c>
      <c r="P40" s="1365">
        <f t="shared" si="8"/>
        <v>45</v>
      </c>
      <c r="Q40" s="1401">
        <f t="shared" si="3"/>
        <v>158</v>
      </c>
      <c r="R40" s="1402" t="e">
        <f t="shared" si="4"/>
        <v>#DIV/0!</v>
      </c>
      <c r="S40" s="1263"/>
      <c r="T40" s="1403">
        <v>45</v>
      </c>
      <c r="U40" s="1404">
        <v>113</v>
      </c>
      <c r="V40" s="1395">
        <v>158</v>
      </c>
      <c r="W40" s="1296"/>
    </row>
    <row r="41" spans="1:23" ht="16.5" thickTop="1" thickBot="1">
      <c r="A41" s="1405" t="s">
        <v>100</v>
      </c>
      <c r="B41" s="1406" t="s">
        <v>101</v>
      </c>
      <c r="C41" s="1407" t="s">
        <v>33</v>
      </c>
      <c r="D41" s="1316">
        <f t="shared" ref="D41:I41" si="9">SUM(D36:D40)</f>
        <v>4279</v>
      </c>
      <c r="E41" s="1317">
        <f t="shared" si="9"/>
        <v>4534</v>
      </c>
      <c r="F41" s="1408">
        <f t="shared" si="9"/>
        <v>4152</v>
      </c>
      <c r="G41" s="1317">
        <f t="shared" si="9"/>
        <v>4724</v>
      </c>
      <c r="H41" s="1317">
        <f t="shared" si="9"/>
        <v>6810</v>
      </c>
      <c r="I41" s="1317">
        <f t="shared" si="9"/>
        <v>8187</v>
      </c>
      <c r="J41" s="1317">
        <v>8452</v>
      </c>
      <c r="K41" s="1409">
        <f t="shared" ref="K41:P41" si="10">SUM(K36:K40)</f>
        <v>7581</v>
      </c>
      <c r="L41" s="1410">
        <f t="shared" si="10"/>
        <v>8015</v>
      </c>
      <c r="M41" s="1411">
        <f t="shared" si="10"/>
        <v>2097</v>
      </c>
      <c r="N41" s="1411">
        <f t="shared" si="10"/>
        <v>2158</v>
      </c>
      <c r="O41" s="1412">
        <f t="shared" si="10"/>
        <v>2420</v>
      </c>
      <c r="P41" s="1411">
        <f t="shared" si="10"/>
        <v>2160</v>
      </c>
      <c r="Q41" s="1316">
        <f t="shared" si="3"/>
        <v>8835</v>
      </c>
      <c r="R41" s="1415">
        <f t="shared" si="4"/>
        <v>110.23081721771678</v>
      </c>
      <c r="S41" s="1263"/>
      <c r="T41" s="1317">
        <f>SUM(T36:T40)</f>
        <v>4255</v>
      </c>
      <c r="U41" s="1317">
        <f>SUM(U36:U40)</f>
        <v>6675</v>
      </c>
      <c r="V41" s="1317">
        <f>SUM(V36:V40)</f>
        <v>8835</v>
      </c>
      <c r="W41" s="1296"/>
    </row>
    <row r="42" spans="1:23" ht="6.75" customHeight="1" thickTop="1" thickBot="1">
      <c r="A42" s="1250"/>
      <c r="B42" s="1427"/>
      <c r="C42" s="1428"/>
      <c r="D42" s="1306"/>
      <c r="E42" s="1307"/>
      <c r="F42" s="1429"/>
      <c r="G42" s="1316"/>
      <c r="H42" s="1316"/>
      <c r="I42" s="1316"/>
      <c r="J42" s="1316"/>
      <c r="K42" s="1430"/>
      <c r="L42" s="1431"/>
      <c r="M42" s="1307"/>
      <c r="N42" s="1363"/>
      <c r="O42" s="1432"/>
      <c r="P42" s="1433"/>
      <c r="Q42" s="1418"/>
      <c r="R42" s="1386"/>
      <c r="S42" s="1263"/>
      <c r="T42" s="1324"/>
      <c r="U42" s="1324"/>
      <c r="V42" s="1324"/>
    </row>
    <row r="43" spans="1:23" ht="16.5" thickTop="1" thickBot="1">
      <c r="A43" s="1434" t="s">
        <v>102</v>
      </c>
      <c r="B43" s="1406" t="s">
        <v>64</v>
      </c>
      <c r="C43" s="1407" t="s">
        <v>33</v>
      </c>
      <c r="D43" s="1316">
        <f t="shared" ref="D43:I43" si="11">D41-D39</f>
        <v>353</v>
      </c>
      <c r="E43" s="1317">
        <f t="shared" si="11"/>
        <v>275</v>
      </c>
      <c r="F43" s="1317">
        <f t="shared" si="11"/>
        <v>317</v>
      </c>
      <c r="G43" s="1317">
        <f t="shared" si="11"/>
        <v>551</v>
      </c>
      <c r="H43" s="1317">
        <f t="shared" si="11"/>
        <v>752</v>
      </c>
      <c r="I43" s="1317">
        <f t="shared" si="11"/>
        <v>808</v>
      </c>
      <c r="J43" s="1317">
        <v>726</v>
      </c>
      <c r="K43" s="1317">
        <f t="shared" ref="K43:P43" si="12">K41-K39</f>
        <v>0</v>
      </c>
      <c r="L43" s="1435">
        <f t="shared" si="12"/>
        <v>0</v>
      </c>
      <c r="M43" s="1436">
        <f t="shared" si="12"/>
        <v>188</v>
      </c>
      <c r="N43" s="1436">
        <f t="shared" si="12"/>
        <v>230</v>
      </c>
      <c r="O43" s="1436">
        <f t="shared" si="12"/>
        <v>176</v>
      </c>
      <c r="P43" s="1436">
        <f t="shared" si="12"/>
        <v>226</v>
      </c>
      <c r="Q43" s="1437">
        <f>SUM(M43:P43)</f>
        <v>820</v>
      </c>
      <c r="R43" s="1423" t="e">
        <f>(Q43/L43)*100</f>
        <v>#DIV/0!</v>
      </c>
      <c r="S43" s="1263"/>
      <c r="T43" s="1317">
        <f>T41-T39</f>
        <v>418</v>
      </c>
      <c r="U43" s="1317">
        <f>U41-U39</f>
        <v>594</v>
      </c>
      <c r="V43" s="1317">
        <f>V41-V39</f>
        <v>820</v>
      </c>
      <c r="W43" s="1296"/>
    </row>
    <row r="44" spans="1:23" ht="16.5" thickTop="1" thickBot="1">
      <c r="A44" s="1405" t="s">
        <v>103</v>
      </c>
      <c r="B44" s="1406" t="s">
        <v>104</v>
      </c>
      <c r="C44" s="1407" t="s">
        <v>33</v>
      </c>
      <c r="D44" s="1316">
        <f t="shared" ref="D44:I44" si="13">D41-D35</f>
        <v>76</v>
      </c>
      <c r="E44" s="1317">
        <f t="shared" si="13"/>
        <v>25</v>
      </c>
      <c r="F44" s="1317">
        <f t="shared" si="13"/>
        <v>4</v>
      </c>
      <c r="G44" s="1317">
        <f t="shared" si="13"/>
        <v>56</v>
      </c>
      <c r="H44" s="1317">
        <f t="shared" si="13"/>
        <v>60</v>
      </c>
      <c r="I44" s="1317">
        <f t="shared" si="13"/>
        <v>43</v>
      </c>
      <c r="J44" s="1317">
        <v>192</v>
      </c>
      <c r="K44" s="1317">
        <f t="shared" ref="K44:P44" si="14">K41-K35</f>
        <v>0</v>
      </c>
      <c r="L44" s="1435">
        <f t="shared" si="14"/>
        <v>0</v>
      </c>
      <c r="M44" s="1436">
        <f t="shared" si="14"/>
        <v>206</v>
      </c>
      <c r="N44" s="1436">
        <f t="shared" si="14"/>
        <v>166</v>
      </c>
      <c r="O44" s="1436">
        <f t="shared" si="14"/>
        <v>269</v>
      </c>
      <c r="P44" s="1436">
        <f t="shared" si="14"/>
        <v>-350</v>
      </c>
      <c r="Q44" s="1437">
        <f>SUM(M44:P44)</f>
        <v>291</v>
      </c>
      <c r="R44" s="1423" t="e">
        <f>(Q44/L44)*100</f>
        <v>#DIV/0!</v>
      </c>
      <c r="S44" s="1263"/>
      <c r="T44" s="1317">
        <f>T41-T35</f>
        <v>372</v>
      </c>
      <c r="U44" s="1317">
        <f>U41-U35</f>
        <v>641</v>
      </c>
      <c r="V44" s="1317">
        <f>V41-V35</f>
        <v>291</v>
      </c>
      <c r="W44" s="1296"/>
    </row>
    <row r="45" spans="1:23" ht="16.5" thickTop="1" thickBot="1">
      <c r="A45" s="1438" t="s">
        <v>105</v>
      </c>
      <c r="B45" s="1439" t="s">
        <v>64</v>
      </c>
      <c r="C45" s="1440" t="s">
        <v>33</v>
      </c>
      <c r="D45" s="1316">
        <f>D44-D39</f>
        <v>-3850</v>
      </c>
      <c r="E45" s="1317">
        <f>E44-E39</f>
        <v>-4234</v>
      </c>
      <c r="F45" s="1317">
        <f>F44-F39</f>
        <v>-3831</v>
      </c>
      <c r="G45" s="1317">
        <f>G44-G39</f>
        <v>-4117</v>
      </c>
      <c r="H45" s="1317">
        <f>H44-H39</f>
        <v>-5998</v>
      </c>
      <c r="I45" s="1317"/>
      <c r="J45" s="1317">
        <v>-7534</v>
      </c>
      <c r="K45" s="1317">
        <f t="shared" ref="K45:P45" si="15">K44-K39</f>
        <v>-7581</v>
      </c>
      <c r="L45" s="1435">
        <f t="shared" si="15"/>
        <v>-8015</v>
      </c>
      <c r="M45" s="1436">
        <f t="shared" si="15"/>
        <v>-1703</v>
      </c>
      <c r="N45" s="1436">
        <f t="shared" si="15"/>
        <v>-1762</v>
      </c>
      <c r="O45" s="1436">
        <f t="shared" si="15"/>
        <v>-1975</v>
      </c>
      <c r="P45" s="1436">
        <f t="shared" si="15"/>
        <v>-2284</v>
      </c>
      <c r="Q45" s="1317">
        <f>SUM(M45:P45)</f>
        <v>-7724</v>
      </c>
      <c r="R45" s="1415">
        <f>(Q45/L45)*100</f>
        <v>96.369307548346853</v>
      </c>
      <c r="S45" s="1263"/>
      <c r="T45" s="1317">
        <f>T44-T39</f>
        <v>-3465</v>
      </c>
      <c r="U45" s="1317">
        <f>U44-U39</f>
        <v>-5440</v>
      </c>
      <c r="V45" s="1317">
        <f>V44-V39</f>
        <v>-7724</v>
      </c>
      <c r="W45" s="1296"/>
    </row>
    <row r="46" spans="1:23" ht="13.5" thickTop="1">
      <c r="A46" s="1441"/>
    </row>
    <row r="47" spans="1:23">
      <c r="A47" s="1441"/>
    </row>
    <row r="48" spans="1:23" ht="14.25">
      <c r="A48" s="1445" t="s">
        <v>224</v>
      </c>
    </row>
    <row r="49" spans="1:1" ht="14.25">
      <c r="A49" s="1446" t="s">
        <v>225</v>
      </c>
    </row>
    <row r="50" spans="1:1" ht="14.25">
      <c r="A50" s="1447" t="s">
        <v>226</v>
      </c>
    </row>
    <row r="51" spans="1:1" ht="14.25">
      <c r="A51" s="1448"/>
    </row>
    <row r="52" spans="1:1">
      <c r="A52" s="1441" t="s">
        <v>234</v>
      </c>
    </row>
    <row r="53" spans="1:1">
      <c r="A53" s="1441"/>
    </row>
    <row r="54" spans="1:1">
      <c r="A54" s="1441" t="s">
        <v>235</v>
      </c>
    </row>
  </sheetData>
  <mergeCells count="12">
    <mergeCell ref="M7:P7"/>
    <mergeCell ref="T7:V7"/>
    <mergeCell ref="A1:V1"/>
    <mergeCell ref="A7:A8"/>
    <mergeCell ref="B7:B8"/>
    <mergeCell ref="C7:C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V59"/>
  <sheetViews>
    <sheetView workbookViewId="0">
      <selection sqref="A1:XFD1048576"/>
    </sheetView>
  </sheetViews>
  <sheetFormatPr defaultColWidth="8.5703125" defaultRowHeight="12.75"/>
  <cols>
    <col min="1" max="1" width="37.7109375" style="1210" customWidth="1"/>
    <col min="2" max="2" width="0" style="1210" hidden="1" customWidth="1"/>
    <col min="3" max="3" width="8" style="1442" customWidth="1"/>
    <col min="4" max="6" width="0" style="1210" hidden="1" customWidth="1"/>
    <col min="7" max="9" width="0" style="1443" hidden="1" customWidth="1"/>
    <col min="10" max="10" width="11.5703125" style="1443" customWidth="1"/>
    <col min="11" max="11" width="11.42578125" style="1443" customWidth="1"/>
    <col min="12" max="12" width="9.85546875" style="1443" customWidth="1"/>
    <col min="13" max="13" width="8" style="1443" customWidth="1"/>
    <col min="14" max="14" width="9.28515625" style="1443" customWidth="1"/>
    <col min="15" max="15" width="8" style="1443" customWidth="1"/>
    <col min="16" max="16" width="12" style="1443" customWidth="1"/>
    <col min="17" max="17" width="8" style="1444" customWidth="1"/>
    <col min="18" max="18" width="3.42578125" style="1443" customWidth="1"/>
    <col min="19" max="19" width="12.5703125" style="1443" customWidth="1"/>
    <col min="20" max="20" width="11.85546875" style="1443" customWidth="1"/>
    <col min="21" max="21" width="12" style="1443" customWidth="1"/>
    <col min="22" max="16384" width="8.5703125" style="1210"/>
  </cols>
  <sheetData>
    <row r="1" spans="1:21" ht="26.25">
      <c r="A1" s="1209" t="s">
        <v>186</v>
      </c>
      <c r="B1" s="1209"/>
      <c r="C1" s="1209"/>
      <c r="D1" s="1209"/>
      <c r="E1" s="1209"/>
      <c r="F1" s="1209"/>
      <c r="G1" s="1209"/>
      <c r="H1" s="1209"/>
      <c r="I1" s="1209"/>
      <c r="J1" s="1209"/>
      <c r="K1" s="1209"/>
      <c r="L1" s="1209"/>
      <c r="M1" s="1209"/>
      <c r="N1" s="1209"/>
      <c r="O1" s="1209"/>
      <c r="P1" s="1209"/>
      <c r="Q1" s="1209"/>
      <c r="R1" s="1209"/>
      <c r="S1" s="1209"/>
      <c r="T1" s="1209"/>
      <c r="U1" s="1209"/>
    </row>
    <row r="2" spans="1:21" ht="18">
      <c r="A2" s="1211" t="s">
        <v>108</v>
      </c>
      <c r="B2" s="1212"/>
      <c r="C2" s="1213"/>
      <c r="D2" s="1214"/>
      <c r="E2" s="1214"/>
      <c r="F2" s="1214"/>
      <c r="G2" s="1215"/>
      <c r="H2" s="1215"/>
      <c r="I2" s="1215"/>
      <c r="J2" s="1215"/>
      <c r="K2" s="1216"/>
      <c r="L2" s="1216"/>
      <c r="M2" s="1215"/>
      <c r="N2" s="1215"/>
      <c r="O2" s="1215"/>
      <c r="P2" s="1215"/>
      <c r="Q2" s="1217"/>
      <c r="R2" s="1215"/>
      <c r="S2" s="1215"/>
      <c r="T2" s="1215"/>
      <c r="U2" s="1215"/>
    </row>
    <row r="3" spans="1:21">
      <c r="A3" s="1218"/>
      <c r="B3" s="1214"/>
      <c r="C3" s="1213"/>
      <c r="D3" s="1214"/>
      <c r="E3" s="1214"/>
      <c r="F3" s="1214"/>
      <c r="G3" s="1215"/>
      <c r="H3" s="1215"/>
      <c r="I3" s="1215"/>
      <c r="J3" s="1215"/>
      <c r="K3" s="1216"/>
      <c r="L3" s="1216"/>
      <c r="M3" s="1215"/>
      <c r="N3" s="1215"/>
      <c r="O3" s="1215"/>
      <c r="P3" s="1215"/>
      <c r="Q3" s="1217"/>
      <c r="R3" s="1215"/>
      <c r="S3" s="1215"/>
      <c r="T3" s="1215"/>
      <c r="U3" s="1215"/>
    </row>
    <row r="4" spans="1:21" ht="13.5" thickBot="1">
      <c r="A4" s="1219"/>
      <c r="B4" s="1220"/>
      <c r="C4" s="1221"/>
      <c r="D4" s="1220"/>
      <c r="E4" s="1220"/>
      <c r="F4" s="1214"/>
      <c r="G4" s="1215"/>
      <c r="H4" s="1215"/>
      <c r="I4" s="1215"/>
      <c r="J4" s="1215"/>
      <c r="K4" s="1216"/>
      <c r="L4" s="1216"/>
      <c r="M4" s="1215"/>
      <c r="N4" s="1215"/>
      <c r="O4" s="1215"/>
      <c r="P4" s="1215"/>
      <c r="Q4" s="1217"/>
      <c r="R4" s="1215"/>
      <c r="S4" s="1215"/>
      <c r="T4" s="1215"/>
      <c r="U4" s="1215"/>
    </row>
    <row r="5" spans="1:21" ht="16.5" thickBot="1">
      <c r="A5" s="1222" t="s">
        <v>236</v>
      </c>
      <c r="B5" s="1449"/>
      <c r="C5" s="1224" t="s">
        <v>237</v>
      </c>
      <c r="D5" s="1450"/>
      <c r="E5" s="1451"/>
      <c r="F5" s="1451"/>
      <c r="G5" s="1452"/>
      <c r="H5" s="1452"/>
      <c r="I5" s="1452"/>
      <c r="J5" s="1452"/>
      <c r="K5" s="1229"/>
      <c r="L5" s="1229"/>
      <c r="M5" s="1215"/>
      <c r="N5" s="1215"/>
      <c r="O5" s="1215"/>
      <c r="P5" s="1215"/>
      <c r="Q5" s="1217"/>
      <c r="R5" s="1215"/>
      <c r="S5" s="1215"/>
      <c r="T5" s="1215"/>
      <c r="U5" s="1215"/>
    </row>
    <row r="6" spans="1:21" ht="13.5" thickBot="1">
      <c r="A6" s="1218" t="s">
        <v>4</v>
      </c>
      <c r="B6" s="1214"/>
      <c r="C6" s="1213"/>
      <c r="D6" s="1214"/>
      <c r="E6" s="1214"/>
      <c r="F6" s="1214"/>
      <c r="G6" s="1215"/>
      <c r="H6" s="1215"/>
      <c r="I6" s="1215"/>
      <c r="J6" s="1215"/>
      <c r="K6" s="1216"/>
      <c r="L6" s="1216"/>
      <c r="M6" s="1215"/>
      <c r="N6" s="1215"/>
      <c r="O6" s="1215"/>
      <c r="P6" s="1215"/>
      <c r="Q6" s="1217"/>
      <c r="R6" s="1215"/>
      <c r="S6" s="1215"/>
      <c r="T6" s="1215"/>
      <c r="U6" s="1215"/>
    </row>
    <row r="7" spans="1:21" ht="13.5" thickBot="1">
      <c r="A7" s="1453" t="s">
        <v>9</v>
      </c>
      <c r="B7" s="1454" t="s">
        <v>10</v>
      </c>
      <c r="C7" s="1455" t="s">
        <v>13</v>
      </c>
      <c r="D7" s="1456"/>
      <c r="E7" s="1457"/>
      <c r="F7" s="1455" t="s">
        <v>190</v>
      </c>
      <c r="G7" s="1458" t="s">
        <v>191</v>
      </c>
      <c r="H7" s="1458" t="s">
        <v>192</v>
      </c>
      <c r="I7" s="1458" t="s">
        <v>194</v>
      </c>
      <c r="J7" s="1459" t="s">
        <v>195</v>
      </c>
      <c r="K7" s="1459"/>
      <c r="L7" s="1459" t="s">
        <v>196</v>
      </c>
      <c r="M7" s="1459"/>
      <c r="N7" s="1459"/>
      <c r="O7" s="1459"/>
      <c r="P7" s="1460" t="s">
        <v>197</v>
      </c>
      <c r="Q7" s="1461" t="s">
        <v>8</v>
      </c>
      <c r="R7" s="1215"/>
      <c r="S7" s="1462" t="s">
        <v>230</v>
      </c>
      <c r="T7" s="1462"/>
      <c r="U7" s="1462"/>
    </row>
    <row r="8" spans="1:21" ht="13.5" thickBot="1">
      <c r="A8" s="1453"/>
      <c r="B8" s="1454"/>
      <c r="C8" s="1455"/>
      <c r="D8" s="1463" t="s">
        <v>188</v>
      </c>
      <c r="E8" s="1464" t="s">
        <v>189</v>
      </c>
      <c r="F8" s="1455"/>
      <c r="G8" s="1455"/>
      <c r="H8" s="1455"/>
      <c r="I8" s="1455"/>
      <c r="J8" s="1465" t="s">
        <v>199</v>
      </c>
      <c r="K8" s="1466" t="s">
        <v>200</v>
      </c>
      <c r="L8" s="1467" t="s">
        <v>20</v>
      </c>
      <c r="M8" s="1245" t="s">
        <v>23</v>
      </c>
      <c r="N8" s="1245" t="s">
        <v>26</v>
      </c>
      <c r="O8" s="1246" t="s">
        <v>29</v>
      </c>
      <c r="P8" s="1465" t="s">
        <v>30</v>
      </c>
      <c r="Q8" s="1468" t="s">
        <v>31</v>
      </c>
      <c r="R8" s="1215"/>
      <c r="S8" s="1469" t="s">
        <v>201</v>
      </c>
      <c r="T8" s="1470" t="s">
        <v>202</v>
      </c>
      <c r="U8" s="1470" t="s">
        <v>203</v>
      </c>
    </row>
    <row r="9" spans="1:21">
      <c r="A9" s="1471" t="s">
        <v>32</v>
      </c>
      <c r="B9" s="1472"/>
      <c r="C9" s="1473"/>
      <c r="D9" s="1474">
        <v>12</v>
      </c>
      <c r="E9" s="1475">
        <v>12</v>
      </c>
      <c r="F9" s="1475">
        <v>12</v>
      </c>
      <c r="G9" s="1476">
        <v>13</v>
      </c>
      <c r="H9" s="1476">
        <v>13</v>
      </c>
      <c r="I9" s="1476">
        <v>13</v>
      </c>
      <c r="J9" s="1477"/>
      <c r="K9" s="1478"/>
      <c r="L9" s="1479">
        <v>12</v>
      </c>
      <c r="M9" s="1480">
        <f>S9</f>
        <v>12</v>
      </c>
      <c r="N9" s="1480">
        <f>T9</f>
        <v>12</v>
      </c>
      <c r="O9" s="1481">
        <f>U9</f>
        <v>12</v>
      </c>
      <c r="P9" s="1482" t="s">
        <v>33</v>
      </c>
      <c r="Q9" s="1483" t="s">
        <v>33</v>
      </c>
      <c r="R9" s="1263"/>
      <c r="S9" s="1484">
        <v>12</v>
      </c>
      <c r="T9" s="1485">
        <v>12</v>
      </c>
      <c r="U9" s="1485">
        <v>12</v>
      </c>
    </row>
    <row r="10" spans="1:21" ht="13.5" thickBot="1">
      <c r="A10" s="1486" t="s">
        <v>34</v>
      </c>
      <c r="B10" s="1487"/>
      <c r="C10" s="1488"/>
      <c r="D10" s="1489">
        <v>12</v>
      </c>
      <c r="E10" s="1490">
        <v>12</v>
      </c>
      <c r="F10" s="1490">
        <v>12</v>
      </c>
      <c r="G10" s="1491">
        <v>12.5</v>
      </c>
      <c r="H10" s="1491">
        <v>13</v>
      </c>
      <c r="I10" s="1491">
        <v>13</v>
      </c>
      <c r="J10" s="1492"/>
      <c r="K10" s="1493"/>
      <c r="L10" s="1494">
        <v>12</v>
      </c>
      <c r="M10" s="1495">
        <f t="shared" ref="M10:O21" si="0">S10</f>
        <v>12</v>
      </c>
      <c r="N10" s="1495">
        <f t="shared" si="0"/>
        <v>12</v>
      </c>
      <c r="O10" s="1496">
        <f t="shared" si="0"/>
        <v>12</v>
      </c>
      <c r="P10" s="1497" t="s">
        <v>33</v>
      </c>
      <c r="Q10" s="1498" t="s">
        <v>33</v>
      </c>
      <c r="R10" s="1263"/>
      <c r="S10" s="1499">
        <v>12</v>
      </c>
      <c r="T10" s="1500">
        <v>12</v>
      </c>
      <c r="U10" s="1500">
        <v>12</v>
      </c>
    </row>
    <row r="11" spans="1:21" ht="15">
      <c r="A11" s="1501" t="s">
        <v>35</v>
      </c>
      <c r="B11" s="1502" t="s">
        <v>36</v>
      </c>
      <c r="C11" s="1503" t="s">
        <v>37</v>
      </c>
      <c r="D11" s="1504">
        <v>1937</v>
      </c>
      <c r="E11" s="1505">
        <v>2360</v>
      </c>
      <c r="F11" s="1505">
        <v>2579</v>
      </c>
      <c r="G11" s="1506">
        <v>2656</v>
      </c>
      <c r="H11" s="1506">
        <v>2748</v>
      </c>
      <c r="I11" s="1507">
        <v>2822</v>
      </c>
      <c r="J11" s="1508" t="s">
        <v>33</v>
      </c>
      <c r="K11" s="1509" t="s">
        <v>33</v>
      </c>
      <c r="L11" s="1510">
        <v>2822</v>
      </c>
      <c r="M11" s="1511">
        <f t="shared" si="0"/>
        <v>2876</v>
      </c>
      <c r="N11" s="1512">
        <f t="shared" si="0"/>
        <v>2898</v>
      </c>
      <c r="O11" s="1481">
        <f t="shared" si="0"/>
        <v>2898</v>
      </c>
      <c r="P11" s="1513" t="s">
        <v>33</v>
      </c>
      <c r="Q11" s="1514" t="s">
        <v>33</v>
      </c>
      <c r="R11" s="1263"/>
      <c r="S11" s="1515">
        <v>2876</v>
      </c>
      <c r="T11" s="1506">
        <v>2898</v>
      </c>
      <c r="U11" s="1506">
        <v>2898</v>
      </c>
    </row>
    <row r="12" spans="1:21" ht="15">
      <c r="A12" s="1516" t="s">
        <v>38</v>
      </c>
      <c r="B12" s="1517" t="s">
        <v>39</v>
      </c>
      <c r="C12" s="1503" t="s">
        <v>40</v>
      </c>
      <c r="D12" s="1504">
        <v>-1776</v>
      </c>
      <c r="E12" s="1505">
        <v>-2076</v>
      </c>
      <c r="F12" s="1505">
        <v>2352</v>
      </c>
      <c r="G12" s="1506">
        <v>2488</v>
      </c>
      <c r="H12" s="1506">
        <v>2630</v>
      </c>
      <c r="I12" s="1506">
        <v>2658</v>
      </c>
      <c r="J12" s="1518" t="s">
        <v>33</v>
      </c>
      <c r="K12" s="1519" t="s">
        <v>33</v>
      </c>
      <c r="L12" s="1520">
        <v>2668</v>
      </c>
      <c r="M12" s="1521">
        <f t="shared" si="0"/>
        <v>2732</v>
      </c>
      <c r="N12" s="1521">
        <f t="shared" si="0"/>
        <v>2764</v>
      </c>
      <c r="O12" s="1522">
        <f t="shared" si="0"/>
        <v>2772</v>
      </c>
      <c r="P12" s="1513" t="s">
        <v>33</v>
      </c>
      <c r="Q12" s="1514" t="s">
        <v>33</v>
      </c>
      <c r="R12" s="1263"/>
      <c r="S12" s="1523">
        <v>2732</v>
      </c>
      <c r="T12" s="1506">
        <v>2764</v>
      </c>
      <c r="U12" s="1506">
        <v>2772</v>
      </c>
    </row>
    <row r="13" spans="1:21" ht="15">
      <c r="A13" s="1516" t="s">
        <v>41</v>
      </c>
      <c r="B13" s="1517" t="s">
        <v>204</v>
      </c>
      <c r="C13" s="1503" t="s">
        <v>43</v>
      </c>
      <c r="D13" s="1504"/>
      <c r="E13" s="1505"/>
      <c r="F13" s="1505"/>
      <c r="G13" s="1506"/>
      <c r="H13" s="1506"/>
      <c r="I13" s="1506">
        <v>0</v>
      </c>
      <c r="J13" s="1518" t="s">
        <v>33</v>
      </c>
      <c r="K13" s="1519" t="s">
        <v>33</v>
      </c>
      <c r="L13" s="1520"/>
      <c r="M13" s="1521">
        <f t="shared" si="0"/>
        <v>0</v>
      </c>
      <c r="N13" s="1521">
        <f t="shared" si="0"/>
        <v>0</v>
      </c>
      <c r="O13" s="1522">
        <f t="shared" si="0"/>
        <v>0</v>
      </c>
      <c r="P13" s="1513" t="s">
        <v>33</v>
      </c>
      <c r="Q13" s="1514" t="s">
        <v>33</v>
      </c>
      <c r="R13" s="1263"/>
      <c r="S13" s="1523"/>
      <c r="T13" s="1506"/>
      <c r="U13" s="1506"/>
    </row>
    <row r="14" spans="1:21" ht="15">
      <c r="A14" s="1516" t="s">
        <v>44</v>
      </c>
      <c r="B14" s="1517" t="s">
        <v>205</v>
      </c>
      <c r="C14" s="1503" t="s">
        <v>33</v>
      </c>
      <c r="D14" s="1504">
        <v>340</v>
      </c>
      <c r="E14" s="1505">
        <v>371</v>
      </c>
      <c r="F14" s="1505">
        <v>345</v>
      </c>
      <c r="G14" s="1506">
        <v>324</v>
      </c>
      <c r="H14" s="1506">
        <v>322</v>
      </c>
      <c r="I14" s="1506">
        <v>379</v>
      </c>
      <c r="J14" s="1518" t="s">
        <v>33</v>
      </c>
      <c r="K14" s="1519" t="s">
        <v>33</v>
      </c>
      <c r="L14" s="1520">
        <v>988</v>
      </c>
      <c r="M14" s="1521">
        <f t="shared" si="0"/>
        <v>750</v>
      </c>
      <c r="N14" s="1521">
        <f t="shared" si="0"/>
        <v>511</v>
      </c>
      <c r="O14" s="1522">
        <f t="shared" si="0"/>
        <v>121</v>
      </c>
      <c r="P14" s="1513" t="s">
        <v>33</v>
      </c>
      <c r="Q14" s="1514" t="s">
        <v>33</v>
      </c>
      <c r="R14" s="1263"/>
      <c r="S14" s="1523">
        <v>750</v>
      </c>
      <c r="T14" s="1506">
        <v>511</v>
      </c>
      <c r="U14" s="1506">
        <v>121</v>
      </c>
    </row>
    <row r="15" spans="1:21" ht="15.75" thickBot="1">
      <c r="A15" s="1471" t="s">
        <v>46</v>
      </c>
      <c r="B15" s="1524" t="s">
        <v>206</v>
      </c>
      <c r="C15" s="1525" t="s">
        <v>48</v>
      </c>
      <c r="D15" s="1526">
        <v>625</v>
      </c>
      <c r="E15" s="1527">
        <v>697</v>
      </c>
      <c r="F15" s="1527">
        <v>933</v>
      </c>
      <c r="G15" s="1528">
        <v>473</v>
      </c>
      <c r="H15" s="1528">
        <v>545</v>
      </c>
      <c r="I15" s="1528">
        <v>406</v>
      </c>
      <c r="J15" s="1529" t="s">
        <v>33</v>
      </c>
      <c r="K15" s="1530" t="s">
        <v>33</v>
      </c>
      <c r="L15" s="1531">
        <v>826</v>
      </c>
      <c r="M15" s="1521">
        <f t="shared" si="0"/>
        <v>1077</v>
      </c>
      <c r="N15" s="1521">
        <f t="shared" si="0"/>
        <v>761</v>
      </c>
      <c r="O15" s="1522">
        <f t="shared" si="0"/>
        <v>504</v>
      </c>
      <c r="P15" s="1482" t="s">
        <v>33</v>
      </c>
      <c r="Q15" s="1483" t="s">
        <v>33</v>
      </c>
      <c r="R15" s="1263"/>
      <c r="S15" s="1532">
        <v>1077</v>
      </c>
      <c r="T15" s="1528">
        <v>761</v>
      </c>
      <c r="U15" s="1528">
        <v>504</v>
      </c>
    </row>
    <row r="16" spans="1:21" ht="15.75" thickBot="1">
      <c r="A16" s="1533" t="s">
        <v>49</v>
      </c>
      <c r="B16" s="1534"/>
      <c r="C16" s="1535"/>
      <c r="D16" s="1536">
        <v>1130</v>
      </c>
      <c r="E16" s="1537">
        <v>1361</v>
      </c>
      <c r="F16" s="1538">
        <f>F11-F12+F14+F15</f>
        <v>1505</v>
      </c>
      <c r="G16" s="1539">
        <f>G11-G12+G14+G15</f>
        <v>965</v>
      </c>
      <c r="H16" s="1540">
        <f>H11-H12+H13+H14+H15</f>
        <v>985</v>
      </c>
      <c r="I16" s="1540">
        <v>949</v>
      </c>
      <c r="J16" s="1541" t="s">
        <v>33</v>
      </c>
      <c r="K16" s="1542" t="s">
        <v>33</v>
      </c>
      <c r="L16" s="1543">
        <f>L11-L12+L13+L14+L15</f>
        <v>1968</v>
      </c>
      <c r="M16" s="1543">
        <f>M11-M12+M13+M14+M15</f>
        <v>1971</v>
      </c>
      <c r="N16" s="1543">
        <f>N11-N12+N13+N14+N15</f>
        <v>1406</v>
      </c>
      <c r="O16" s="1541">
        <f>O11-O12+O13+O14+O15</f>
        <v>751</v>
      </c>
      <c r="P16" s="1539" t="s">
        <v>33</v>
      </c>
      <c r="Q16" s="1544" t="s">
        <v>33</v>
      </c>
      <c r="R16" s="1263"/>
      <c r="S16" s="1540">
        <f>S11-S12+S13+S14+S15</f>
        <v>1971</v>
      </c>
      <c r="T16" s="1540">
        <f>T11-T12+T13+T14+T15</f>
        <v>1406</v>
      </c>
      <c r="U16" s="1540">
        <f>U11-U12+U13+U14+U15</f>
        <v>751</v>
      </c>
    </row>
    <row r="17" spans="1:22" ht="15">
      <c r="A17" s="1471" t="s">
        <v>50</v>
      </c>
      <c r="B17" s="1502" t="s">
        <v>51</v>
      </c>
      <c r="C17" s="1525">
        <v>401</v>
      </c>
      <c r="D17" s="1526">
        <v>161</v>
      </c>
      <c r="E17" s="1527">
        <v>284</v>
      </c>
      <c r="F17" s="1527">
        <v>227</v>
      </c>
      <c r="G17" s="1528">
        <v>168</v>
      </c>
      <c r="H17" s="1528">
        <v>118</v>
      </c>
      <c r="I17" s="1528">
        <v>164</v>
      </c>
      <c r="J17" s="1508" t="s">
        <v>33</v>
      </c>
      <c r="K17" s="1509" t="s">
        <v>33</v>
      </c>
      <c r="L17" s="1531">
        <v>154</v>
      </c>
      <c r="M17" s="1511">
        <f t="shared" si="0"/>
        <v>144</v>
      </c>
      <c r="N17" s="1521">
        <f t="shared" si="0"/>
        <v>134</v>
      </c>
      <c r="O17" s="1481">
        <f t="shared" si="0"/>
        <v>127</v>
      </c>
      <c r="P17" s="1482" t="s">
        <v>33</v>
      </c>
      <c r="Q17" s="1483" t="s">
        <v>33</v>
      </c>
      <c r="R17" s="1263"/>
      <c r="S17" s="1545">
        <v>144</v>
      </c>
      <c r="T17" s="1528">
        <v>134</v>
      </c>
      <c r="U17" s="1528">
        <v>127</v>
      </c>
    </row>
    <row r="18" spans="1:22" ht="15">
      <c r="A18" s="1516" t="s">
        <v>52</v>
      </c>
      <c r="B18" s="1517" t="s">
        <v>53</v>
      </c>
      <c r="C18" s="1503" t="s">
        <v>54</v>
      </c>
      <c r="D18" s="1504">
        <v>106</v>
      </c>
      <c r="E18" s="1505">
        <v>200</v>
      </c>
      <c r="F18" s="1505">
        <v>556</v>
      </c>
      <c r="G18" s="1506">
        <v>84</v>
      </c>
      <c r="H18" s="1506">
        <v>146</v>
      </c>
      <c r="I18" s="1506">
        <v>104</v>
      </c>
      <c r="J18" s="1518" t="s">
        <v>33</v>
      </c>
      <c r="K18" s="1519" t="s">
        <v>33</v>
      </c>
      <c r="L18" s="1520">
        <v>118</v>
      </c>
      <c r="M18" s="1521">
        <f t="shared" si="0"/>
        <v>127</v>
      </c>
      <c r="N18" s="1521">
        <f t="shared" si="0"/>
        <v>140</v>
      </c>
      <c r="O18" s="1522">
        <f t="shared" si="0"/>
        <v>147</v>
      </c>
      <c r="P18" s="1513" t="s">
        <v>33</v>
      </c>
      <c r="Q18" s="1514" t="s">
        <v>33</v>
      </c>
      <c r="R18" s="1263"/>
      <c r="S18" s="1523">
        <v>127</v>
      </c>
      <c r="T18" s="1506">
        <v>140</v>
      </c>
      <c r="U18" s="1506">
        <v>147</v>
      </c>
    </row>
    <row r="19" spans="1:22" ht="15">
      <c r="A19" s="1516" t="s">
        <v>55</v>
      </c>
      <c r="B19" s="1517" t="s">
        <v>183</v>
      </c>
      <c r="C19" s="1503" t="s">
        <v>33</v>
      </c>
      <c r="D19" s="1504"/>
      <c r="E19" s="1505"/>
      <c r="F19" s="1505"/>
      <c r="G19" s="1506"/>
      <c r="H19" s="1506"/>
      <c r="I19" s="1506">
        <v>0</v>
      </c>
      <c r="J19" s="1518" t="s">
        <v>33</v>
      </c>
      <c r="K19" s="1519" t="s">
        <v>33</v>
      </c>
      <c r="L19" s="1520"/>
      <c r="M19" s="1521">
        <f t="shared" si="0"/>
        <v>0</v>
      </c>
      <c r="N19" s="1521">
        <f t="shared" si="0"/>
        <v>0</v>
      </c>
      <c r="O19" s="1522">
        <f t="shared" si="0"/>
        <v>0</v>
      </c>
      <c r="P19" s="1513" t="s">
        <v>33</v>
      </c>
      <c r="Q19" s="1514" t="s">
        <v>33</v>
      </c>
      <c r="R19" s="1263"/>
      <c r="S19" s="1523"/>
      <c r="T19" s="1506"/>
      <c r="U19" s="1506"/>
    </row>
    <row r="20" spans="1:22" ht="15">
      <c r="A20" s="1516" t="s">
        <v>57</v>
      </c>
      <c r="B20" s="1517" t="s">
        <v>56</v>
      </c>
      <c r="C20" s="1503" t="s">
        <v>33</v>
      </c>
      <c r="D20" s="1504">
        <v>269</v>
      </c>
      <c r="E20" s="1505">
        <v>272</v>
      </c>
      <c r="F20" s="1505">
        <v>722</v>
      </c>
      <c r="G20" s="1506">
        <v>696</v>
      </c>
      <c r="H20" s="1506">
        <v>719</v>
      </c>
      <c r="I20" s="1506">
        <v>680</v>
      </c>
      <c r="J20" s="1518" t="s">
        <v>33</v>
      </c>
      <c r="K20" s="1519" t="s">
        <v>33</v>
      </c>
      <c r="L20" s="1520">
        <v>1642</v>
      </c>
      <c r="M20" s="1521">
        <f t="shared" si="0"/>
        <v>1694</v>
      </c>
      <c r="N20" s="1521">
        <f t="shared" si="0"/>
        <v>1131</v>
      </c>
      <c r="O20" s="1522">
        <f t="shared" si="0"/>
        <v>474</v>
      </c>
      <c r="P20" s="1513" t="s">
        <v>33</v>
      </c>
      <c r="Q20" s="1514" t="s">
        <v>33</v>
      </c>
      <c r="R20" s="1263"/>
      <c r="S20" s="1523">
        <v>1694</v>
      </c>
      <c r="T20" s="1506">
        <v>1131</v>
      </c>
      <c r="U20" s="1506">
        <v>474</v>
      </c>
    </row>
    <row r="21" spans="1:22" ht="15.75" thickBot="1">
      <c r="A21" s="1486" t="s">
        <v>59</v>
      </c>
      <c r="B21" s="1546"/>
      <c r="C21" s="1547" t="s">
        <v>33</v>
      </c>
      <c r="D21" s="1504"/>
      <c r="E21" s="1505"/>
      <c r="F21" s="1505"/>
      <c r="G21" s="1548"/>
      <c r="H21" s="1548"/>
      <c r="I21" s="1548">
        <v>0</v>
      </c>
      <c r="J21" s="1492" t="s">
        <v>33</v>
      </c>
      <c r="K21" s="1493" t="s">
        <v>33</v>
      </c>
      <c r="L21" s="1549"/>
      <c r="M21" s="1550">
        <f t="shared" si="0"/>
        <v>0</v>
      </c>
      <c r="N21" s="1551">
        <f t="shared" si="0"/>
        <v>0</v>
      </c>
      <c r="O21" s="1552">
        <f t="shared" si="0"/>
        <v>0</v>
      </c>
      <c r="P21" s="1553" t="s">
        <v>33</v>
      </c>
      <c r="Q21" s="1554" t="s">
        <v>33</v>
      </c>
      <c r="R21" s="1263"/>
      <c r="S21" s="1555"/>
      <c r="T21" s="1548"/>
      <c r="U21" s="1548"/>
    </row>
    <row r="22" spans="1:22" ht="15">
      <c r="A22" s="1556" t="s">
        <v>61</v>
      </c>
      <c r="B22" s="1502" t="s">
        <v>62</v>
      </c>
      <c r="C22" s="1557" t="s">
        <v>33</v>
      </c>
      <c r="D22" s="1558">
        <v>4589</v>
      </c>
      <c r="E22" s="1559">
        <v>4639</v>
      </c>
      <c r="F22" s="1559">
        <v>4404</v>
      </c>
      <c r="G22" s="1560">
        <v>4342</v>
      </c>
      <c r="H22" s="1560">
        <v>4912</v>
      </c>
      <c r="I22" s="1561">
        <v>4957</v>
      </c>
      <c r="J22" s="1562">
        <f>J35</f>
        <v>4802</v>
      </c>
      <c r="K22" s="1563">
        <f>K35</f>
        <v>4931</v>
      </c>
      <c r="L22" s="1564">
        <v>1208</v>
      </c>
      <c r="M22" s="1511">
        <f>S22-L22</f>
        <v>1229</v>
      </c>
      <c r="N22" s="1511">
        <f>T22-M22</f>
        <v>2446</v>
      </c>
      <c r="O22" s="1565">
        <f>U22-T22</f>
        <v>1256</v>
      </c>
      <c r="P22" s="1566">
        <f>SUM(L22:O22)</f>
        <v>6139</v>
      </c>
      <c r="Q22" s="1567">
        <f>(P22/K22)*100</f>
        <v>124.4980734131008</v>
      </c>
      <c r="R22" s="1263"/>
      <c r="S22" s="1515">
        <v>2437</v>
      </c>
      <c r="T22" s="1568">
        <v>3675</v>
      </c>
      <c r="U22" s="1560">
        <v>4931</v>
      </c>
    </row>
    <row r="23" spans="1:22" ht="15">
      <c r="A23" s="1516" t="s">
        <v>63</v>
      </c>
      <c r="B23" s="1517" t="s">
        <v>64</v>
      </c>
      <c r="C23" s="1569" t="s">
        <v>33</v>
      </c>
      <c r="D23" s="1504">
        <v>115</v>
      </c>
      <c r="E23" s="1505"/>
      <c r="F23" s="1505"/>
      <c r="G23" s="1570"/>
      <c r="H23" s="1570"/>
      <c r="I23" s="1570">
        <v>0</v>
      </c>
      <c r="J23" s="1571"/>
      <c r="K23" s="1572"/>
      <c r="L23" s="1573"/>
      <c r="M23" s="1512">
        <f t="shared" ref="M23:N40" si="1">S23-L23</f>
        <v>0</v>
      </c>
      <c r="N23" s="1521">
        <f t="shared" si="1"/>
        <v>0</v>
      </c>
      <c r="O23" s="1574">
        <f t="shared" ref="O23:O40" si="2">U23-T23</f>
        <v>0</v>
      </c>
      <c r="P23" s="1575">
        <f t="shared" ref="P23:P45" si="3">SUM(L23:O23)</f>
        <v>0</v>
      </c>
      <c r="Q23" s="1576" t="e">
        <f t="shared" ref="Q23:Q45" si="4">(P23/K23)*100</f>
        <v>#DIV/0!</v>
      </c>
      <c r="R23" s="1263"/>
      <c r="S23" s="1523"/>
      <c r="T23" s="1577"/>
      <c r="U23" s="1570"/>
    </row>
    <row r="24" spans="1:22" ht="15.75" thickBot="1">
      <c r="A24" s="1486" t="s">
        <v>65</v>
      </c>
      <c r="B24" s="1546" t="s">
        <v>64</v>
      </c>
      <c r="C24" s="1578">
        <v>672</v>
      </c>
      <c r="D24" s="1579">
        <v>1331</v>
      </c>
      <c r="E24" s="1580">
        <v>1422</v>
      </c>
      <c r="F24" s="1580">
        <v>1150</v>
      </c>
      <c r="G24" s="1581">
        <v>1100</v>
      </c>
      <c r="H24" s="1581">
        <v>1250</v>
      </c>
      <c r="I24" s="1581">
        <v>1100</v>
      </c>
      <c r="J24" s="1582">
        <f>SUM(J25:J29)</f>
        <v>1200</v>
      </c>
      <c r="K24" s="1583">
        <f>SUM(K25:K29)</f>
        <v>1200</v>
      </c>
      <c r="L24" s="1584">
        <v>300</v>
      </c>
      <c r="M24" s="1585">
        <f t="shared" si="1"/>
        <v>300</v>
      </c>
      <c r="N24" s="1550">
        <f t="shared" si="1"/>
        <v>600</v>
      </c>
      <c r="O24" s="1586">
        <f t="shared" si="2"/>
        <v>300</v>
      </c>
      <c r="P24" s="1587">
        <f t="shared" si="3"/>
        <v>1500</v>
      </c>
      <c r="Q24" s="1588">
        <f t="shared" si="4"/>
        <v>125</v>
      </c>
      <c r="R24" s="1263"/>
      <c r="S24" s="1532">
        <v>600</v>
      </c>
      <c r="T24" s="1589">
        <v>900</v>
      </c>
      <c r="U24" s="1581">
        <v>1200</v>
      </c>
    </row>
    <row r="25" spans="1:22" ht="15">
      <c r="A25" s="1501" t="s">
        <v>66</v>
      </c>
      <c r="B25" s="1502" t="s">
        <v>208</v>
      </c>
      <c r="C25" s="1557">
        <v>501</v>
      </c>
      <c r="D25" s="1504">
        <v>634</v>
      </c>
      <c r="E25" s="1505">
        <v>683</v>
      </c>
      <c r="F25" s="1505">
        <v>650</v>
      </c>
      <c r="G25" s="1561">
        <v>453</v>
      </c>
      <c r="H25" s="1561">
        <v>397</v>
      </c>
      <c r="I25" s="1561">
        <v>419</v>
      </c>
      <c r="J25" s="1562">
        <v>330</v>
      </c>
      <c r="K25" s="1563">
        <v>330</v>
      </c>
      <c r="L25" s="1562">
        <v>61</v>
      </c>
      <c r="M25" s="1512">
        <f t="shared" si="1"/>
        <v>81</v>
      </c>
      <c r="N25" s="1511">
        <f t="shared" si="1"/>
        <v>131</v>
      </c>
      <c r="O25" s="1574">
        <f t="shared" si="2"/>
        <v>72</v>
      </c>
      <c r="P25" s="1566">
        <f t="shared" si="3"/>
        <v>345</v>
      </c>
      <c r="Q25" s="1590">
        <f t="shared" si="4"/>
        <v>104.54545454545455</v>
      </c>
      <c r="R25" s="1263"/>
      <c r="S25" s="1545">
        <v>142</v>
      </c>
      <c r="T25" s="1591">
        <v>212</v>
      </c>
      <c r="U25" s="1561">
        <v>284</v>
      </c>
    </row>
    <row r="26" spans="1:22" ht="15">
      <c r="A26" s="1516" t="s">
        <v>68</v>
      </c>
      <c r="B26" s="1517" t="s">
        <v>209</v>
      </c>
      <c r="C26" s="1569">
        <v>502</v>
      </c>
      <c r="D26" s="1504">
        <v>365</v>
      </c>
      <c r="E26" s="1505">
        <v>421</v>
      </c>
      <c r="F26" s="1505">
        <v>485</v>
      </c>
      <c r="G26" s="1570">
        <v>408</v>
      </c>
      <c r="H26" s="1570">
        <v>391</v>
      </c>
      <c r="I26" s="1570">
        <v>309</v>
      </c>
      <c r="J26" s="1571">
        <v>310</v>
      </c>
      <c r="K26" s="1592">
        <v>310</v>
      </c>
      <c r="L26" s="1571">
        <v>132</v>
      </c>
      <c r="M26" s="1512">
        <f t="shared" si="1"/>
        <v>126</v>
      </c>
      <c r="N26" s="1521">
        <f t="shared" si="1"/>
        <v>181</v>
      </c>
      <c r="O26" s="1574">
        <f t="shared" si="2"/>
        <v>106</v>
      </c>
      <c r="P26" s="1575">
        <f t="shared" si="3"/>
        <v>545</v>
      </c>
      <c r="Q26" s="1593">
        <f t="shared" si="4"/>
        <v>175.80645161290323</v>
      </c>
      <c r="R26" s="1263"/>
      <c r="S26" s="1523">
        <v>258</v>
      </c>
      <c r="T26" s="1577">
        <v>307</v>
      </c>
      <c r="U26" s="1570">
        <v>413</v>
      </c>
    </row>
    <row r="27" spans="1:22" ht="15">
      <c r="A27" s="1516" t="s">
        <v>70</v>
      </c>
      <c r="B27" s="1517" t="s">
        <v>210</v>
      </c>
      <c r="C27" s="1569">
        <v>504</v>
      </c>
      <c r="D27" s="1504"/>
      <c r="E27" s="1505"/>
      <c r="F27" s="1505"/>
      <c r="G27" s="1570"/>
      <c r="H27" s="1570"/>
      <c r="I27" s="1570">
        <v>0</v>
      </c>
      <c r="J27" s="1571"/>
      <c r="K27" s="1592"/>
      <c r="L27" s="1571"/>
      <c r="M27" s="1512">
        <f t="shared" si="1"/>
        <v>0</v>
      </c>
      <c r="N27" s="1521">
        <f t="shared" si="1"/>
        <v>0</v>
      </c>
      <c r="O27" s="1574">
        <f t="shared" si="2"/>
        <v>0</v>
      </c>
      <c r="P27" s="1575">
        <f t="shared" si="3"/>
        <v>0</v>
      </c>
      <c r="Q27" s="1593" t="e">
        <f t="shared" si="4"/>
        <v>#DIV/0!</v>
      </c>
      <c r="R27" s="1263"/>
      <c r="S27" s="1523"/>
      <c r="T27" s="1577"/>
      <c r="U27" s="1570"/>
    </row>
    <row r="28" spans="1:22" ht="15">
      <c r="A28" s="1516" t="s">
        <v>72</v>
      </c>
      <c r="B28" s="1517" t="s">
        <v>211</v>
      </c>
      <c r="C28" s="1569">
        <v>511</v>
      </c>
      <c r="D28" s="1504">
        <v>70</v>
      </c>
      <c r="E28" s="1505">
        <v>121</v>
      </c>
      <c r="F28" s="1505">
        <v>73</v>
      </c>
      <c r="G28" s="1570">
        <v>449</v>
      </c>
      <c r="H28" s="1570">
        <v>60</v>
      </c>
      <c r="I28" s="1570">
        <v>103</v>
      </c>
      <c r="J28" s="1571">
        <v>200</v>
      </c>
      <c r="K28" s="1592">
        <v>200</v>
      </c>
      <c r="L28" s="1571">
        <v>4</v>
      </c>
      <c r="M28" s="1512">
        <f t="shared" si="1"/>
        <v>17</v>
      </c>
      <c r="N28" s="1521">
        <f t="shared" si="1"/>
        <v>20</v>
      </c>
      <c r="O28" s="1574">
        <f t="shared" si="2"/>
        <v>15</v>
      </c>
      <c r="P28" s="1575">
        <f t="shared" si="3"/>
        <v>56</v>
      </c>
      <c r="Q28" s="1593">
        <f t="shared" si="4"/>
        <v>28.000000000000004</v>
      </c>
      <c r="R28" s="1263"/>
      <c r="S28" s="1523">
        <v>21</v>
      </c>
      <c r="T28" s="1577">
        <v>37</v>
      </c>
      <c r="U28" s="1570">
        <v>52</v>
      </c>
    </row>
    <row r="29" spans="1:22" ht="15">
      <c r="A29" s="1516" t="s">
        <v>74</v>
      </c>
      <c r="B29" s="1517" t="s">
        <v>212</v>
      </c>
      <c r="C29" s="1569">
        <v>518</v>
      </c>
      <c r="D29" s="1504">
        <v>195</v>
      </c>
      <c r="E29" s="1505">
        <v>246</v>
      </c>
      <c r="F29" s="1505">
        <v>207</v>
      </c>
      <c r="G29" s="1570">
        <v>275</v>
      </c>
      <c r="H29" s="1570">
        <v>257</v>
      </c>
      <c r="I29" s="1570">
        <v>358</v>
      </c>
      <c r="J29" s="1571">
        <v>360</v>
      </c>
      <c r="K29" s="1592">
        <v>360</v>
      </c>
      <c r="L29" s="1571">
        <v>75</v>
      </c>
      <c r="M29" s="1512">
        <f t="shared" si="1"/>
        <v>98</v>
      </c>
      <c r="N29" s="1521">
        <f t="shared" si="1"/>
        <v>173</v>
      </c>
      <c r="O29" s="1574">
        <f t="shared" si="2"/>
        <v>110</v>
      </c>
      <c r="P29" s="1575">
        <f t="shared" si="3"/>
        <v>456</v>
      </c>
      <c r="Q29" s="1593">
        <f t="shared" si="4"/>
        <v>126.66666666666666</v>
      </c>
      <c r="R29" s="1263"/>
      <c r="S29" s="1523">
        <v>173</v>
      </c>
      <c r="T29" s="1577">
        <v>271</v>
      </c>
      <c r="U29" s="1570">
        <v>381</v>
      </c>
    </row>
    <row r="30" spans="1:22" ht="15">
      <c r="A30" s="1516" t="s">
        <v>76</v>
      </c>
      <c r="B30" s="1594" t="s">
        <v>214</v>
      </c>
      <c r="C30" s="1569">
        <v>521</v>
      </c>
      <c r="D30" s="1504">
        <v>2310</v>
      </c>
      <c r="E30" s="1505">
        <v>2396</v>
      </c>
      <c r="F30" s="1505">
        <v>2490</v>
      </c>
      <c r="G30" s="1570">
        <v>2520</v>
      </c>
      <c r="H30" s="1570">
        <v>2926</v>
      </c>
      <c r="I30" s="1570">
        <v>3016</v>
      </c>
      <c r="J30" s="1571">
        <v>2634</v>
      </c>
      <c r="K30" s="1592">
        <v>2729</v>
      </c>
      <c r="L30" s="1571">
        <v>731</v>
      </c>
      <c r="M30" s="1512">
        <f t="shared" si="1"/>
        <v>740</v>
      </c>
      <c r="N30" s="1521">
        <f t="shared" si="1"/>
        <v>1503</v>
      </c>
      <c r="O30" s="1574">
        <f t="shared" si="2"/>
        <v>800</v>
      </c>
      <c r="P30" s="1575">
        <f t="shared" si="3"/>
        <v>3774</v>
      </c>
      <c r="Q30" s="1593">
        <f t="shared" si="4"/>
        <v>138.29241480395748</v>
      </c>
      <c r="R30" s="1263"/>
      <c r="S30" s="1523">
        <v>1471</v>
      </c>
      <c r="T30" s="1577">
        <v>2243</v>
      </c>
      <c r="U30" s="1570">
        <v>3043</v>
      </c>
    </row>
    <row r="31" spans="1:22" ht="15">
      <c r="A31" s="1516" t="s">
        <v>78</v>
      </c>
      <c r="B31" s="1594" t="s">
        <v>215</v>
      </c>
      <c r="C31" s="1569" t="s">
        <v>80</v>
      </c>
      <c r="D31" s="1504">
        <v>897</v>
      </c>
      <c r="E31" s="1505">
        <v>935</v>
      </c>
      <c r="F31" s="1505">
        <v>953</v>
      </c>
      <c r="G31" s="1570">
        <v>948</v>
      </c>
      <c r="H31" s="1570">
        <v>1108</v>
      </c>
      <c r="I31" s="1570">
        <v>1108</v>
      </c>
      <c r="J31" s="1571">
        <v>922</v>
      </c>
      <c r="K31" s="1592">
        <v>956</v>
      </c>
      <c r="L31" s="1571">
        <v>262</v>
      </c>
      <c r="M31" s="1512">
        <f t="shared" si="1"/>
        <v>268</v>
      </c>
      <c r="N31" s="1521">
        <f t="shared" si="1"/>
        <v>533</v>
      </c>
      <c r="O31" s="1574">
        <f t="shared" si="2"/>
        <v>292</v>
      </c>
      <c r="P31" s="1575">
        <f t="shared" si="3"/>
        <v>1355</v>
      </c>
      <c r="Q31" s="1593">
        <f t="shared" si="4"/>
        <v>141.73640167364016</v>
      </c>
      <c r="R31" s="1263"/>
      <c r="S31" s="1523">
        <v>530</v>
      </c>
      <c r="T31" s="1577">
        <v>801</v>
      </c>
      <c r="U31" s="1570">
        <v>1093</v>
      </c>
      <c r="V31" s="1595"/>
    </row>
    <row r="32" spans="1:22" ht="15">
      <c r="A32" s="1516" t="s">
        <v>81</v>
      </c>
      <c r="B32" s="1517" t="s">
        <v>216</v>
      </c>
      <c r="C32" s="1569">
        <v>557</v>
      </c>
      <c r="D32" s="1504"/>
      <c r="E32" s="1505"/>
      <c r="F32" s="1505"/>
      <c r="G32" s="1570"/>
      <c r="H32" s="1570"/>
      <c r="I32" s="1570">
        <v>0</v>
      </c>
      <c r="J32" s="1571"/>
      <c r="K32" s="1592"/>
      <c r="L32" s="1571"/>
      <c r="M32" s="1512">
        <f t="shared" si="1"/>
        <v>0</v>
      </c>
      <c r="N32" s="1521">
        <f t="shared" si="1"/>
        <v>0</v>
      </c>
      <c r="O32" s="1574">
        <f t="shared" si="2"/>
        <v>0</v>
      </c>
      <c r="P32" s="1575">
        <f t="shared" si="3"/>
        <v>0</v>
      </c>
      <c r="Q32" s="1593" t="e">
        <f t="shared" si="4"/>
        <v>#DIV/0!</v>
      </c>
      <c r="R32" s="1263"/>
      <c r="S32" s="1523"/>
      <c r="T32" s="1577"/>
      <c r="U32" s="1570"/>
    </row>
    <row r="33" spans="1:22" ht="15">
      <c r="A33" s="1516" t="s">
        <v>83</v>
      </c>
      <c r="B33" s="1517" t="s">
        <v>217</v>
      </c>
      <c r="C33" s="1569">
        <v>551</v>
      </c>
      <c r="D33" s="1504">
        <v>21</v>
      </c>
      <c r="E33" s="1505">
        <v>40</v>
      </c>
      <c r="F33" s="1505">
        <v>60</v>
      </c>
      <c r="G33" s="1570">
        <v>59</v>
      </c>
      <c r="H33" s="1570">
        <v>59</v>
      </c>
      <c r="I33" s="1570">
        <v>27</v>
      </c>
      <c r="J33" s="1571"/>
      <c r="K33" s="1592"/>
      <c r="L33" s="1571">
        <v>10</v>
      </c>
      <c r="M33" s="1512">
        <f t="shared" si="1"/>
        <v>10</v>
      </c>
      <c r="N33" s="1521">
        <f t="shared" si="1"/>
        <v>20</v>
      </c>
      <c r="O33" s="1574">
        <f t="shared" si="2"/>
        <v>7</v>
      </c>
      <c r="P33" s="1575">
        <f t="shared" si="3"/>
        <v>47</v>
      </c>
      <c r="Q33" s="1593" t="e">
        <f t="shared" si="4"/>
        <v>#DIV/0!</v>
      </c>
      <c r="R33" s="1263"/>
      <c r="S33" s="1505">
        <v>20</v>
      </c>
      <c r="T33" s="1577">
        <v>30</v>
      </c>
      <c r="U33" s="1570">
        <v>37</v>
      </c>
    </row>
    <row r="34" spans="1:22" ht="15.75" thickBot="1">
      <c r="A34" s="1471" t="s">
        <v>85</v>
      </c>
      <c r="B34" s="1524" t="s">
        <v>218</v>
      </c>
      <c r="C34" s="1596" t="s">
        <v>86</v>
      </c>
      <c r="D34" s="1526">
        <v>18</v>
      </c>
      <c r="E34" s="1527">
        <v>20</v>
      </c>
      <c r="F34" s="1527">
        <v>28</v>
      </c>
      <c r="G34" s="1597">
        <v>21</v>
      </c>
      <c r="H34" s="1597">
        <v>78</v>
      </c>
      <c r="I34" s="1597">
        <v>57</v>
      </c>
      <c r="J34" s="1598">
        <v>46</v>
      </c>
      <c r="K34" s="1599">
        <v>46</v>
      </c>
      <c r="L34" s="1600">
        <v>6</v>
      </c>
      <c r="M34" s="1512">
        <f t="shared" si="1"/>
        <v>72</v>
      </c>
      <c r="N34" s="1550">
        <f t="shared" si="1"/>
        <v>17</v>
      </c>
      <c r="O34" s="1586">
        <f t="shared" si="2"/>
        <v>-6</v>
      </c>
      <c r="P34" s="1601">
        <f t="shared" si="3"/>
        <v>89</v>
      </c>
      <c r="Q34" s="1602">
        <f t="shared" si="4"/>
        <v>193.47826086956522</v>
      </c>
      <c r="R34" s="1263"/>
      <c r="S34" s="1603">
        <v>78</v>
      </c>
      <c r="T34" s="1604">
        <v>89</v>
      </c>
      <c r="U34" s="1597">
        <v>83</v>
      </c>
      <c r="V34" s="1595"/>
    </row>
    <row r="35" spans="1:22" ht="15.75" thickBot="1">
      <c r="A35" s="1605" t="s">
        <v>87</v>
      </c>
      <c r="B35" s="1606" t="s">
        <v>88</v>
      </c>
      <c r="C35" s="1607"/>
      <c r="D35" s="1536">
        <f t="shared" ref="D35:O35" si="5">SUM(D25:D34)</f>
        <v>4510</v>
      </c>
      <c r="E35" s="1537">
        <f t="shared" si="5"/>
        <v>4862</v>
      </c>
      <c r="F35" s="1537">
        <f t="shared" si="5"/>
        <v>4946</v>
      </c>
      <c r="G35" s="1537">
        <f t="shared" si="5"/>
        <v>5133</v>
      </c>
      <c r="H35" s="1537">
        <f>SUM(H25:H34)</f>
        <v>5276</v>
      </c>
      <c r="I35" s="1537">
        <v>5397</v>
      </c>
      <c r="J35" s="1608">
        <f t="shared" si="5"/>
        <v>4802</v>
      </c>
      <c r="K35" s="1609">
        <f t="shared" si="5"/>
        <v>4931</v>
      </c>
      <c r="L35" s="1610">
        <f t="shared" si="5"/>
        <v>1281</v>
      </c>
      <c r="M35" s="1610">
        <f t="shared" si="5"/>
        <v>1412</v>
      </c>
      <c r="N35" s="1610">
        <f t="shared" si="5"/>
        <v>2578</v>
      </c>
      <c r="O35" s="1611">
        <f t="shared" si="5"/>
        <v>1396</v>
      </c>
      <c r="P35" s="1537">
        <f t="shared" si="3"/>
        <v>6667</v>
      </c>
      <c r="Q35" s="1612">
        <f t="shared" si="4"/>
        <v>135.20584060028392</v>
      </c>
      <c r="R35" s="1263"/>
      <c r="S35" s="1537">
        <f>SUM(S25:S34)</f>
        <v>2693</v>
      </c>
      <c r="T35" s="1537">
        <f>SUM(T25:T34)</f>
        <v>3990</v>
      </c>
      <c r="U35" s="1537">
        <f>SUM(U25:U34)</f>
        <v>5386</v>
      </c>
    </row>
    <row r="36" spans="1:22" ht="15">
      <c r="A36" s="1501" t="s">
        <v>89</v>
      </c>
      <c r="B36" s="1502" t="s">
        <v>220</v>
      </c>
      <c r="C36" s="1557">
        <v>601</v>
      </c>
      <c r="D36" s="1613"/>
      <c r="E36" s="1614"/>
      <c r="F36" s="1614"/>
      <c r="G36" s="1561"/>
      <c r="H36" s="1561"/>
      <c r="I36" s="1561">
        <v>0</v>
      </c>
      <c r="J36" s="1562"/>
      <c r="K36" s="1615"/>
      <c r="L36" s="1616"/>
      <c r="M36" s="1512">
        <f t="shared" si="1"/>
        <v>0</v>
      </c>
      <c r="N36" s="1565">
        <f t="shared" si="1"/>
        <v>0</v>
      </c>
      <c r="O36" s="1617">
        <f t="shared" si="2"/>
        <v>0</v>
      </c>
      <c r="P36" s="1618">
        <f t="shared" si="3"/>
        <v>0</v>
      </c>
      <c r="Q36" s="1590" t="e">
        <f t="shared" si="4"/>
        <v>#DIV/0!</v>
      </c>
      <c r="R36" s="1263"/>
      <c r="S36" s="1614"/>
      <c r="T36" s="1591"/>
      <c r="U36" s="1561"/>
    </row>
    <row r="37" spans="1:22" ht="15">
      <c r="A37" s="1516" t="s">
        <v>91</v>
      </c>
      <c r="B37" s="1517" t="s">
        <v>221</v>
      </c>
      <c r="C37" s="1569">
        <v>602</v>
      </c>
      <c r="D37" s="1504">
        <v>266</v>
      </c>
      <c r="E37" s="1505">
        <v>253</v>
      </c>
      <c r="F37" s="1505">
        <v>355</v>
      </c>
      <c r="G37" s="1570">
        <v>364</v>
      </c>
      <c r="H37" s="1570">
        <v>362</v>
      </c>
      <c r="I37" s="1570">
        <v>358</v>
      </c>
      <c r="J37" s="1571"/>
      <c r="K37" s="1572"/>
      <c r="L37" s="1571">
        <v>116</v>
      </c>
      <c r="M37" s="1512">
        <f t="shared" si="1"/>
        <v>119</v>
      </c>
      <c r="N37" s="1619">
        <f t="shared" si="1"/>
        <v>166</v>
      </c>
      <c r="O37" s="1617">
        <f t="shared" si="2"/>
        <v>117</v>
      </c>
      <c r="P37" s="1620">
        <f t="shared" si="3"/>
        <v>518</v>
      </c>
      <c r="Q37" s="1593" t="e">
        <f t="shared" si="4"/>
        <v>#DIV/0!</v>
      </c>
      <c r="R37" s="1263"/>
      <c r="S37" s="1505">
        <v>235</v>
      </c>
      <c r="T37" s="1577">
        <v>285</v>
      </c>
      <c r="U37" s="1570">
        <v>402</v>
      </c>
    </row>
    <row r="38" spans="1:22" ht="15">
      <c r="A38" s="1516" t="s">
        <v>93</v>
      </c>
      <c r="B38" s="1517" t="s">
        <v>222</v>
      </c>
      <c r="C38" s="1569">
        <v>604</v>
      </c>
      <c r="D38" s="1504"/>
      <c r="E38" s="1505"/>
      <c r="F38" s="1505"/>
      <c r="G38" s="1570"/>
      <c r="H38" s="1570"/>
      <c r="I38" s="1570">
        <v>0</v>
      </c>
      <c r="J38" s="1571"/>
      <c r="K38" s="1572"/>
      <c r="L38" s="1571"/>
      <c r="M38" s="1512">
        <f t="shared" si="1"/>
        <v>0</v>
      </c>
      <c r="N38" s="1619">
        <f t="shared" si="1"/>
        <v>0</v>
      </c>
      <c r="O38" s="1617">
        <f t="shared" si="2"/>
        <v>0</v>
      </c>
      <c r="P38" s="1620">
        <f t="shared" si="3"/>
        <v>0</v>
      </c>
      <c r="Q38" s="1593" t="e">
        <f t="shared" si="4"/>
        <v>#DIV/0!</v>
      </c>
      <c r="R38" s="1263"/>
      <c r="S38" s="1505"/>
      <c r="T38" s="1577"/>
      <c r="U38" s="1570"/>
    </row>
    <row r="39" spans="1:22" ht="15">
      <c r="A39" s="1516" t="s">
        <v>95</v>
      </c>
      <c r="B39" s="1517" t="s">
        <v>223</v>
      </c>
      <c r="C39" s="1569" t="s">
        <v>97</v>
      </c>
      <c r="D39" s="1504">
        <v>4475</v>
      </c>
      <c r="E39" s="1505">
        <v>4639</v>
      </c>
      <c r="F39" s="1505">
        <v>4404</v>
      </c>
      <c r="G39" s="1570">
        <v>4342</v>
      </c>
      <c r="H39" s="1570">
        <v>4912</v>
      </c>
      <c r="I39" s="1570">
        <v>4957</v>
      </c>
      <c r="J39" s="1571">
        <v>4802</v>
      </c>
      <c r="K39" s="1572">
        <v>4931</v>
      </c>
      <c r="L39" s="1571">
        <v>1208</v>
      </c>
      <c r="M39" s="1512">
        <f t="shared" si="1"/>
        <v>1229</v>
      </c>
      <c r="N39" s="1619">
        <f t="shared" si="1"/>
        <v>2446</v>
      </c>
      <c r="O39" s="1617">
        <f t="shared" si="2"/>
        <v>1256</v>
      </c>
      <c r="P39" s="1620">
        <f t="shared" si="3"/>
        <v>6139</v>
      </c>
      <c r="Q39" s="1593">
        <f t="shared" si="4"/>
        <v>124.4980734131008</v>
      </c>
      <c r="R39" s="1263"/>
      <c r="S39" s="1505">
        <v>2437</v>
      </c>
      <c r="T39" s="1577">
        <v>3675</v>
      </c>
      <c r="U39" s="1570">
        <v>4931</v>
      </c>
    </row>
    <row r="40" spans="1:22" ht="15.75" thickBot="1">
      <c r="A40" s="1471" t="s">
        <v>98</v>
      </c>
      <c r="B40" s="1524" t="s">
        <v>218</v>
      </c>
      <c r="C40" s="1596" t="s">
        <v>99</v>
      </c>
      <c r="D40" s="1526">
        <v>20</v>
      </c>
      <c r="E40" s="1527">
        <v>175</v>
      </c>
      <c r="F40" s="1527">
        <v>187</v>
      </c>
      <c r="G40" s="1597">
        <v>444</v>
      </c>
      <c r="H40" s="1597">
        <v>4</v>
      </c>
      <c r="I40" s="1597">
        <v>84</v>
      </c>
      <c r="J40" s="1598"/>
      <c r="K40" s="1621"/>
      <c r="L40" s="1600">
        <v>10</v>
      </c>
      <c r="M40" s="1512">
        <f t="shared" si="1"/>
        <v>17</v>
      </c>
      <c r="N40" s="1622">
        <f t="shared" si="1"/>
        <v>14</v>
      </c>
      <c r="O40" s="1617">
        <f t="shared" si="2"/>
        <v>25</v>
      </c>
      <c r="P40" s="1623">
        <f t="shared" si="3"/>
        <v>66</v>
      </c>
      <c r="Q40" s="1624" t="e">
        <f t="shared" si="4"/>
        <v>#DIV/0!</v>
      </c>
      <c r="R40" s="1263"/>
      <c r="S40" s="1603">
        <v>27</v>
      </c>
      <c r="T40" s="1604">
        <v>31</v>
      </c>
      <c r="U40" s="1597">
        <v>56</v>
      </c>
    </row>
    <row r="41" spans="1:22" ht="15.75" thickBot="1">
      <c r="A41" s="1605" t="s">
        <v>100</v>
      </c>
      <c r="B41" s="1606" t="s">
        <v>101</v>
      </c>
      <c r="C41" s="1607" t="s">
        <v>33</v>
      </c>
      <c r="D41" s="1536">
        <f t="shared" ref="D41:O41" si="6">SUM(D36:D40)</f>
        <v>4761</v>
      </c>
      <c r="E41" s="1537">
        <f t="shared" si="6"/>
        <v>5067</v>
      </c>
      <c r="F41" s="1537">
        <f t="shared" si="6"/>
        <v>4946</v>
      </c>
      <c r="G41" s="1537">
        <f t="shared" si="6"/>
        <v>5150</v>
      </c>
      <c r="H41" s="1537">
        <f>SUM(H36:H40)</f>
        <v>5278</v>
      </c>
      <c r="I41" s="1537">
        <v>5399</v>
      </c>
      <c r="J41" s="1608">
        <f t="shared" si="6"/>
        <v>4802</v>
      </c>
      <c r="K41" s="1625">
        <f t="shared" si="6"/>
        <v>4931</v>
      </c>
      <c r="L41" s="1537">
        <f t="shared" si="6"/>
        <v>1334</v>
      </c>
      <c r="M41" s="1626">
        <f t="shared" si="6"/>
        <v>1365</v>
      </c>
      <c r="N41" s="1626">
        <f t="shared" si="6"/>
        <v>2626</v>
      </c>
      <c r="O41" s="1626">
        <f t="shared" si="6"/>
        <v>1398</v>
      </c>
      <c r="P41" s="1627">
        <f t="shared" si="3"/>
        <v>6723</v>
      </c>
      <c r="Q41" s="1628">
        <f t="shared" si="4"/>
        <v>136.34151287771243</v>
      </c>
      <c r="R41" s="1263"/>
      <c r="S41" s="1537">
        <v>2699</v>
      </c>
      <c r="T41" s="1537">
        <f>SUM(T36:T40)</f>
        <v>3991</v>
      </c>
      <c r="U41" s="1537">
        <f>SUM(U36:U40)</f>
        <v>5389</v>
      </c>
    </row>
    <row r="42" spans="1:22" ht="6.75" customHeight="1" thickBot="1">
      <c r="A42" s="1471"/>
      <c r="B42" s="1629"/>
      <c r="C42" s="1630"/>
      <c r="D42" s="1526"/>
      <c r="E42" s="1527"/>
      <c r="F42" s="1527"/>
      <c r="G42" s="1536"/>
      <c r="H42" s="1536"/>
      <c r="I42" s="1536"/>
      <c r="J42" s="1631"/>
      <c r="K42" s="1632"/>
      <c r="L42" s="1527"/>
      <c r="M42" s="1617"/>
      <c r="N42" s="1633"/>
      <c r="O42" s="1634"/>
      <c r="P42" s="1635"/>
      <c r="Q42" s="1567"/>
      <c r="R42" s="1263"/>
      <c r="S42" s="1527"/>
      <c r="T42" s="1527"/>
      <c r="U42" s="1527"/>
    </row>
    <row r="43" spans="1:22" ht="15.75" thickBot="1">
      <c r="A43" s="1636" t="s">
        <v>102</v>
      </c>
      <c r="B43" s="1606" t="s">
        <v>64</v>
      </c>
      <c r="C43" s="1607" t="s">
        <v>33</v>
      </c>
      <c r="D43" s="1536">
        <f t="shared" ref="D43:O43" si="7">D41-D39</f>
        <v>286</v>
      </c>
      <c r="E43" s="1537">
        <f t="shared" si="7"/>
        <v>428</v>
      </c>
      <c r="F43" s="1537">
        <f t="shared" si="7"/>
        <v>542</v>
      </c>
      <c r="G43" s="1537">
        <f t="shared" si="7"/>
        <v>808</v>
      </c>
      <c r="H43" s="1537">
        <f>H41-H39</f>
        <v>366</v>
      </c>
      <c r="I43" s="1537">
        <v>442</v>
      </c>
      <c r="J43" s="1537">
        <f>J41-J39</f>
        <v>0</v>
      </c>
      <c r="K43" s="1637">
        <f t="shared" si="7"/>
        <v>0</v>
      </c>
      <c r="L43" s="1537">
        <f t="shared" si="7"/>
        <v>126</v>
      </c>
      <c r="M43" s="1537">
        <f t="shared" si="7"/>
        <v>136</v>
      </c>
      <c r="N43" s="1537">
        <f t="shared" si="7"/>
        <v>180</v>
      </c>
      <c r="O43" s="1536">
        <f t="shared" si="7"/>
        <v>142</v>
      </c>
      <c r="P43" s="1635">
        <f t="shared" si="3"/>
        <v>584</v>
      </c>
      <c r="Q43" s="1567" t="e">
        <f t="shared" si="4"/>
        <v>#DIV/0!</v>
      </c>
      <c r="R43" s="1263"/>
      <c r="S43" s="1537">
        <f>S41-S39</f>
        <v>262</v>
      </c>
      <c r="T43" s="1537">
        <f>T41-T39</f>
        <v>316</v>
      </c>
      <c r="U43" s="1537">
        <f>U41-U39</f>
        <v>458</v>
      </c>
    </row>
    <row r="44" spans="1:22" ht="15.75" thickBot="1">
      <c r="A44" s="1605" t="s">
        <v>103</v>
      </c>
      <c r="B44" s="1606" t="s">
        <v>104</v>
      </c>
      <c r="C44" s="1607" t="s">
        <v>33</v>
      </c>
      <c r="D44" s="1536">
        <f t="shared" ref="D44:O44" si="8">D41-D35</f>
        <v>251</v>
      </c>
      <c r="E44" s="1537">
        <f t="shared" si="8"/>
        <v>205</v>
      </c>
      <c r="F44" s="1537">
        <f t="shared" si="8"/>
        <v>0</v>
      </c>
      <c r="G44" s="1537">
        <f t="shared" si="8"/>
        <v>17</v>
      </c>
      <c r="H44" s="1537">
        <f>H41-H35</f>
        <v>2</v>
      </c>
      <c r="I44" s="1537">
        <v>2</v>
      </c>
      <c r="J44" s="1537">
        <f>J41-J35</f>
        <v>0</v>
      </c>
      <c r="K44" s="1637">
        <f t="shared" si="8"/>
        <v>0</v>
      </c>
      <c r="L44" s="1537">
        <f t="shared" si="8"/>
        <v>53</v>
      </c>
      <c r="M44" s="1537">
        <f t="shared" si="8"/>
        <v>-47</v>
      </c>
      <c r="N44" s="1537">
        <f t="shared" si="8"/>
        <v>48</v>
      </c>
      <c r="O44" s="1536">
        <f t="shared" si="8"/>
        <v>2</v>
      </c>
      <c r="P44" s="1635">
        <f t="shared" si="3"/>
        <v>56</v>
      </c>
      <c r="Q44" s="1567" t="e">
        <f t="shared" si="4"/>
        <v>#DIV/0!</v>
      </c>
      <c r="R44" s="1263"/>
      <c r="S44" s="1537">
        <f>S41-S35</f>
        <v>6</v>
      </c>
      <c r="T44" s="1537">
        <f>T41-T35</f>
        <v>1</v>
      </c>
      <c r="U44" s="1537">
        <f>U41-U35</f>
        <v>3</v>
      </c>
    </row>
    <row r="45" spans="1:22" ht="15.75" thickBot="1">
      <c r="A45" s="1638" t="s">
        <v>105</v>
      </c>
      <c r="B45" s="1639" t="s">
        <v>64</v>
      </c>
      <c r="C45" s="1640" t="s">
        <v>33</v>
      </c>
      <c r="D45" s="1536">
        <f t="shared" ref="D45:O45" si="9">D44-D39</f>
        <v>-4224</v>
      </c>
      <c r="E45" s="1537">
        <f t="shared" si="9"/>
        <v>-4434</v>
      </c>
      <c r="F45" s="1537">
        <f t="shared" si="9"/>
        <v>-4404</v>
      </c>
      <c r="G45" s="1537">
        <f t="shared" si="9"/>
        <v>-4325</v>
      </c>
      <c r="H45" s="1537">
        <f>H44-H39</f>
        <v>-4910</v>
      </c>
      <c r="I45" s="1537">
        <v>-4955</v>
      </c>
      <c r="J45" s="1537">
        <f t="shared" si="9"/>
        <v>-4802</v>
      </c>
      <c r="K45" s="1637">
        <f t="shared" si="9"/>
        <v>-4931</v>
      </c>
      <c r="L45" s="1537">
        <f t="shared" si="9"/>
        <v>-1155</v>
      </c>
      <c r="M45" s="1537">
        <f t="shared" si="9"/>
        <v>-1276</v>
      </c>
      <c r="N45" s="1537">
        <f t="shared" si="9"/>
        <v>-2398</v>
      </c>
      <c r="O45" s="1536">
        <f t="shared" si="9"/>
        <v>-1254</v>
      </c>
      <c r="P45" s="1635">
        <f t="shared" si="3"/>
        <v>-6083</v>
      </c>
      <c r="Q45" s="1612">
        <f t="shared" si="4"/>
        <v>123.36240113567227</v>
      </c>
      <c r="R45" s="1263"/>
      <c r="S45" s="1537">
        <f>S44-S39</f>
        <v>-2431</v>
      </c>
      <c r="T45" s="1537">
        <f>T44-T39</f>
        <v>-3674</v>
      </c>
      <c r="U45" s="1537">
        <f>U44-U39</f>
        <v>-4928</v>
      </c>
    </row>
    <row r="46" spans="1:22">
      <c r="A46" s="1441"/>
    </row>
    <row r="47" spans="1:22">
      <c r="A47" s="1441"/>
    </row>
    <row r="48" spans="1:22" ht="14.25">
      <c r="A48" s="1445" t="s">
        <v>224</v>
      </c>
    </row>
    <row r="49" spans="1:1" ht="14.25">
      <c r="A49" s="1446" t="s">
        <v>225</v>
      </c>
    </row>
    <row r="50" spans="1:1" ht="14.25">
      <c r="A50" s="1447" t="s">
        <v>226</v>
      </c>
    </row>
    <row r="51" spans="1:1" ht="14.25">
      <c r="A51" s="1448"/>
    </row>
    <row r="52" spans="1:1">
      <c r="A52" s="1441" t="s">
        <v>238</v>
      </c>
    </row>
    <row r="53" spans="1:1">
      <c r="A53" s="1441"/>
    </row>
    <row r="54" spans="1:1">
      <c r="A54" s="1441" t="s">
        <v>239</v>
      </c>
    </row>
    <row r="57" spans="1:1">
      <c r="A57" s="1441"/>
    </row>
    <row r="58" spans="1:1">
      <c r="A58" s="1441"/>
    </row>
    <row r="59" spans="1:1">
      <c r="A59" s="1441"/>
    </row>
  </sheetData>
  <mergeCells count="11">
    <mergeCell ref="S7:U7"/>
    <mergeCell ref="A1:U1"/>
    <mergeCell ref="A7:A8"/>
    <mergeCell ref="B7:B8"/>
    <mergeCell ref="C7:C8"/>
    <mergeCell ref="F7:F8"/>
    <mergeCell ref="G7:G8"/>
    <mergeCell ref="H7:H8"/>
    <mergeCell ref="I7:I8"/>
    <mergeCell ref="J7:K7"/>
    <mergeCell ref="L7:O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K12" sqref="K12"/>
    </sheetView>
  </sheetViews>
  <sheetFormatPr defaultRowHeight="15"/>
  <cols>
    <col min="1" max="1" width="37.7109375" customWidth="1"/>
    <col min="2" max="2" width="9.140625" hidden="1" customWidth="1"/>
    <col min="3" max="3" width="9.140625" style="467" customWidth="1"/>
    <col min="4" max="6" width="9.140625" hidden="1" customWidth="1"/>
    <col min="7" max="10" width="9.140625" style="262" hidden="1" customWidth="1"/>
    <col min="11" max="11" width="11.5703125" style="262" customWidth="1"/>
    <col min="12" max="12" width="11.42578125" style="262" customWidth="1"/>
    <col min="13" max="13" width="9.85546875" style="262" customWidth="1"/>
    <col min="14" max="14" width="9.140625" style="262" customWidth="1"/>
    <col min="15" max="15" width="9.28515625" style="262" customWidth="1"/>
    <col min="16" max="16" width="9.140625" style="262" customWidth="1"/>
    <col min="17" max="17" width="12" style="262" customWidth="1"/>
    <col min="18" max="18" width="9.140625" style="244" customWidth="1"/>
    <col min="19" max="19" width="3.42578125" style="262" customWidth="1"/>
    <col min="20" max="20" width="12.5703125" style="262" customWidth="1"/>
    <col min="21" max="21" width="11.85546875" style="262" customWidth="1"/>
    <col min="22" max="22" width="12" style="262" customWidth="1"/>
  </cols>
  <sheetData>
    <row r="1" spans="1:22" ht="26.25">
      <c r="A1" s="1641" t="s">
        <v>186</v>
      </c>
      <c r="B1" s="1641"/>
      <c r="C1" s="1641"/>
      <c r="D1" s="1641"/>
      <c r="E1" s="1641"/>
      <c r="F1" s="1641"/>
      <c r="G1" s="1641"/>
      <c r="H1" s="1641"/>
      <c r="I1" s="1641"/>
      <c r="J1" s="1641"/>
      <c r="K1" s="1641"/>
      <c r="L1" s="1641"/>
      <c r="M1" s="1641"/>
      <c r="N1" s="1641"/>
      <c r="O1" s="1641"/>
      <c r="P1" s="1641"/>
      <c r="Q1" s="1641"/>
      <c r="R1" s="1641"/>
      <c r="S1" s="1641"/>
      <c r="T1" s="1641"/>
      <c r="U1" s="1641"/>
      <c r="V1" s="1641"/>
    </row>
    <row r="2" spans="1:22" ht="21.75" customHeight="1">
      <c r="A2" s="982" t="s">
        <v>108</v>
      </c>
      <c r="B2" s="983"/>
      <c r="C2" s="984"/>
      <c r="D2" s="985"/>
      <c r="E2" s="985"/>
      <c r="F2" s="985"/>
      <c r="G2" s="986"/>
      <c r="H2" s="986"/>
      <c r="I2" s="986"/>
      <c r="J2" s="986"/>
      <c r="K2" s="986"/>
      <c r="L2" s="987"/>
      <c r="M2" s="987"/>
      <c r="N2" s="986"/>
      <c r="O2" s="986"/>
      <c r="P2" s="986"/>
      <c r="Q2" s="986"/>
      <c r="R2" s="988"/>
      <c r="S2" s="986"/>
      <c r="T2" s="986"/>
      <c r="U2" s="986"/>
      <c r="V2" s="986"/>
    </row>
    <row r="3" spans="1:22">
      <c r="A3" s="989"/>
      <c r="B3" s="985"/>
      <c r="C3" s="984"/>
      <c r="D3" s="985"/>
      <c r="E3" s="985"/>
      <c r="F3" s="985"/>
      <c r="G3" s="986"/>
      <c r="H3" s="986"/>
      <c r="I3" s="986"/>
      <c r="J3" s="986"/>
      <c r="K3" s="986"/>
      <c r="L3" s="987"/>
      <c r="M3" s="987"/>
      <c r="N3" s="986"/>
      <c r="O3" s="986"/>
      <c r="P3" s="986"/>
      <c r="Q3" s="986"/>
      <c r="R3" s="988"/>
      <c r="S3" s="986"/>
      <c r="T3" s="986"/>
      <c r="U3" s="986"/>
      <c r="V3" s="986"/>
    </row>
    <row r="4" spans="1:22" ht="15.75" thickBot="1">
      <c r="A4" s="990"/>
      <c r="B4" s="991"/>
      <c r="C4" s="992"/>
      <c r="D4" s="991"/>
      <c r="E4" s="991"/>
      <c r="F4" s="985"/>
      <c r="G4" s="986"/>
      <c r="H4" s="986"/>
      <c r="I4" s="986"/>
      <c r="J4" s="986"/>
      <c r="K4" s="986"/>
      <c r="L4" s="987"/>
      <c r="M4" s="987"/>
      <c r="N4" s="986"/>
      <c r="O4" s="986"/>
      <c r="P4" s="986"/>
      <c r="Q4" s="986"/>
      <c r="R4" s="988"/>
      <c r="S4" s="986"/>
      <c r="T4" s="986"/>
      <c r="U4" s="986"/>
      <c r="V4" s="986"/>
    </row>
    <row r="5" spans="1:22" ht="16.5" thickBot="1">
      <c r="A5" s="993" t="s">
        <v>236</v>
      </c>
      <c r="B5" s="1642"/>
      <c r="C5" s="1643" t="s">
        <v>240</v>
      </c>
      <c r="D5" s="996"/>
      <c r="E5" s="997"/>
      <c r="F5" s="997"/>
      <c r="G5" s="999"/>
      <c r="H5" s="999"/>
      <c r="I5" s="999"/>
      <c r="J5" s="999"/>
      <c r="K5" s="999"/>
      <c r="L5" s="1000"/>
      <c r="M5" s="1000"/>
      <c r="N5" s="986"/>
      <c r="O5" s="986"/>
      <c r="P5" s="986"/>
      <c r="Q5" s="986"/>
      <c r="R5" s="988"/>
      <c r="S5" s="986"/>
      <c r="T5" s="986"/>
      <c r="U5" s="986"/>
      <c r="V5" s="986"/>
    </row>
    <row r="6" spans="1:22" ht="23.25" customHeight="1" thickBot="1">
      <c r="A6" s="989" t="s">
        <v>4</v>
      </c>
      <c r="B6" s="985"/>
      <c r="C6" s="984"/>
      <c r="D6" s="985"/>
      <c r="E6" s="985"/>
      <c r="F6" s="985"/>
      <c r="G6" s="986"/>
      <c r="H6" s="986"/>
      <c r="I6" s="986"/>
      <c r="J6" s="986"/>
      <c r="K6" s="986"/>
      <c r="L6" s="987"/>
      <c r="M6" s="987"/>
      <c r="N6" s="986"/>
      <c r="O6" s="986"/>
      <c r="P6" s="986"/>
      <c r="Q6" s="986"/>
      <c r="R6" s="988"/>
      <c r="S6" s="986"/>
      <c r="T6" s="986"/>
      <c r="U6" s="986"/>
      <c r="V6" s="986"/>
    </row>
    <row r="7" spans="1:22" ht="15.75" thickBot="1">
      <c r="A7" s="1001" t="s">
        <v>9</v>
      </c>
      <c r="B7" s="1002" t="s">
        <v>10</v>
      </c>
      <c r="C7" s="1002" t="s">
        <v>13</v>
      </c>
      <c r="D7" s="1644"/>
      <c r="E7" s="1645"/>
      <c r="F7" s="1002" t="s">
        <v>190</v>
      </c>
      <c r="G7" s="1646" t="s">
        <v>191</v>
      </c>
      <c r="H7" s="1646" t="s">
        <v>192</v>
      </c>
      <c r="I7" s="1646" t="s">
        <v>193</v>
      </c>
      <c r="J7" s="1646" t="s">
        <v>194</v>
      </c>
      <c r="K7" s="1007" t="s">
        <v>195</v>
      </c>
      <c r="L7" s="1007"/>
      <c r="M7" s="1007" t="s">
        <v>196</v>
      </c>
      <c r="N7" s="1007"/>
      <c r="O7" s="1007"/>
      <c r="P7" s="1007"/>
      <c r="Q7" s="1647" t="s">
        <v>197</v>
      </c>
      <c r="R7" s="1009" t="s">
        <v>8</v>
      </c>
      <c r="S7" s="986"/>
      <c r="T7" s="1010" t="s">
        <v>230</v>
      </c>
      <c r="U7" s="1010"/>
      <c r="V7" s="1010"/>
    </row>
    <row r="8" spans="1:22" ht="15.75" thickBot="1">
      <c r="A8" s="1001"/>
      <c r="B8" s="1002"/>
      <c r="C8" s="1002"/>
      <c r="D8" s="1648" t="s">
        <v>188</v>
      </c>
      <c r="E8" s="1649" t="s">
        <v>189</v>
      </c>
      <c r="F8" s="1002"/>
      <c r="G8" s="1002"/>
      <c r="H8" s="1002"/>
      <c r="I8" s="1002"/>
      <c r="J8" s="1002"/>
      <c r="K8" s="1014" t="s">
        <v>199</v>
      </c>
      <c r="L8" s="1650" t="s">
        <v>200</v>
      </c>
      <c r="M8" s="1016" t="s">
        <v>20</v>
      </c>
      <c r="N8" s="1017" t="s">
        <v>23</v>
      </c>
      <c r="O8" s="1017" t="s">
        <v>26</v>
      </c>
      <c r="P8" s="1018" t="s">
        <v>29</v>
      </c>
      <c r="Q8" s="1014" t="s">
        <v>30</v>
      </c>
      <c r="R8" s="1019" t="s">
        <v>31</v>
      </c>
      <c r="S8" s="986"/>
      <c r="T8" s="1020" t="s">
        <v>201</v>
      </c>
      <c r="U8" s="1021" t="s">
        <v>202</v>
      </c>
      <c r="V8" s="1021" t="s">
        <v>203</v>
      </c>
    </row>
    <row r="9" spans="1:22">
      <c r="A9" s="1022" t="s">
        <v>32</v>
      </c>
      <c r="B9" s="1023"/>
      <c r="C9" s="1651"/>
      <c r="D9" s="1025">
        <v>10</v>
      </c>
      <c r="E9" s="1026">
        <v>10</v>
      </c>
      <c r="F9" s="1026">
        <v>10</v>
      </c>
      <c r="G9" s="1027">
        <v>10</v>
      </c>
      <c r="H9" s="1027">
        <v>10</v>
      </c>
      <c r="I9" s="1027">
        <v>10</v>
      </c>
      <c r="J9" s="1027">
        <v>12</v>
      </c>
      <c r="K9" s="1028"/>
      <c r="L9" s="1652"/>
      <c r="M9" s="1030">
        <v>12</v>
      </c>
      <c r="N9" s="1653">
        <f>T9</f>
        <v>12</v>
      </c>
      <c r="O9" s="1653">
        <f>U9</f>
        <v>13</v>
      </c>
      <c r="P9" s="1117">
        <f>V9</f>
        <v>13</v>
      </c>
      <c r="Q9" s="1033" t="s">
        <v>33</v>
      </c>
      <c r="R9" s="1034" t="s">
        <v>33</v>
      </c>
      <c r="S9" s="1035"/>
      <c r="T9" s="1109">
        <v>12</v>
      </c>
      <c r="U9" s="1654">
        <v>13</v>
      </c>
      <c r="V9" s="1654">
        <v>13</v>
      </c>
    </row>
    <row r="10" spans="1:22" ht="15.75" thickBot="1">
      <c r="A10" s="1038" t="s">
        <v>34</v>
      </c>
      <c r="B10" s="1039"/>
      <c r="C10" s="1655"/>
      <c r="D10" s="1041">
        <v>9</v>
      </c>
      <c r="E10" s="1042">
        <v>9</v>
      </c>
      <c r="F10" s="1042">
        <v>9</v>
      </c>
      <c r="G10" s="1043">
        <v>9</v>
      </c>
      <c r="H10" s="1043">
        <v>9</v>
      </c>
      <c r="I10" s="1043">
        <v>9</v>
      </c>
      <c r="J10" s="1043">
        <v>11</v>
      </c>
      <c r="K10" s="1044"/>
      <c r="L10" s="1656"/>
      <c r="M10" s="1046">
        <v>10.72</v>
      </c>
      <c r="N10" s="1657">
        <f t="shared" ref="N10:P21" si="0">T10</f>
        <v>10.752000000000001</v>
      </c>
      <c r="O10" s="1658">
        <f t="shared" si="0"/>
        <v>10.69</v>
      </c>
      <c r="P10" s="1164">
        <f t="shared" si="0"/>
        <v>11.42</v>
      </c>
      <c r="Q10" s="1043" t="s">
        <v>33</v>
      </c>
      <c r="R10" s="1049" t="s">
        <v>33</v>
      </c>
      <c r="S10" s="1035"/>
      <c r="T10" s="1659">
        <v>10.752000000000001</v>
      </c>
      <c r="U10" s="1051">
        <v>10.69</v>
      </c>
      <c r="V10" s="1051">
        <v>11.42</v>
      </c>
    </row>
    <row r="11" spans="1:22">
      <c r="A11" s="1052" t="s">
        <v>35</v>
      </c>
      <c r="B11" s="1053" t="s">
        <v>36</v>
      </c>
      <c r="C11" s="1660" t="s">
        <v>37</v>
      </c>
      <c r="D11" s="1055">
        <v>1910.49</v>
      </c>
      <c r="E11" s="1056">
        <v>2472</v>
      </c>
      <c r="F11" s="1056">
        <v>2529</v>
      </c>
      <c r="G11" s="1064">
        <v>2500</v>
      </c>
      <c r="H11" s="1064">
        <v>2683</v>
      </c>
      <c r="I11" s="1661">
        <v>2877</v>
      </c>
      <c r="J11" s="1661">
        <v>2530</v>
      </c>
      <c r="K11" s="1059" t="s">
        <v>33</v>
      </c>
      <c r="L11" s="1662" t="s">
        <v>33</v>
      </c>
      <c r="M11" s="1061">
        <v>2530</v>
      </c>
      <c r="N11" s="1653">
        <f t="shared" si="0"/>
        <v>2530</v>
      </c>
      <c r="O11" s="1663">
        <f t="shared" si="0"/>
        <v>2600</v>
      </c>
      <c r="P11" s="1117">
        <f t="shared" si="0"/>
        <v>3401</v>
      </c>
      <c r="Q11" s="1064" t="s">
        <v>33</v>
      </c>
      <c r="R11" s="1065" t="s">
        <v>33</v>
      </c>
      <c r="S11" s="1035"/>
      <c r="T11" s="1109">
        <v>2530</v>
      </c>
      <c r="U11" s="1057">
        <v>2600</v>
      </c>
      <c r="V11" s="1057">
        <v>3401</v>
      </c>
    </row>
    <row r="12" spans="1:22">
      <c r="A12" s="1067" t="s">
        <v>38</v>
      </c>
      <c r="B12" s="1068" t="s">
        <v>39</v>
      </c>
      <c r="C12" s="1660" t="s">
        <v>40</v>
      </c>
      <c r="D12" s="1055">
        <v>-1864.79</v>
      </c>
      <c r="E12" s="1056">
        <v>-2333</v>
      </c>
      <c r="F12" s="1056">
        <v>2430</v>
      </c>
      <c r="G12" s="1064">
        <v>2430</v>
      </c>
      <c r="H12" s="1064">
        <v>2639</v>
      </c>
      <c r="I12" s="1064">
        <v>2833</v>
      </c>
      <c r="J12" s="1064">
        <v>2486</v>
      </c>
      <c r="K12" s="1069" t="s">
        <v>33</v>
      </c>
      <c r="L12" s="1664" t="s">
        <v>33</v>
      </c>
      <c r="M12" s="1071">
        <v>2486</v>
      </c>
      <c r="N12" s="1665">
        <f t="shared" si="0"/>
        <v>2486</v>
      </c>
      <c r="O12" s="1665">
        <f t="shared" si="0"/>
        <v>2486</v>
      </c>
      <c r="P12" s="1130">
        <f t="shared" si="0"/>
        <v>3249</v>
      </c>
      <c r="Q12" s="1064" t="s">
        <v>33</v>
      </c>
      <c r="R12" s="1065" t="s">
        <v>33</v>
      </c>
      <c r="S12" s="1035"/>
      <c r="T12" s="1123">
        <v>2486</v>
      </c>
      <c r="U12" s="1057">
        <v>2486</v>
      </c>
      <c r="V12" s="1057">
        <v>3249</v>
      </c>
    </row>
    <row r="13" spans="1:22">
      <c r="A13" s="1067" t="s">
        <v>41</v>
      </c>
      <c r="B13" s="1068" t="s">
        <v>204</v>
      </c>
      <c r="C13" s="1660" t="s">
        <v>43</v>
      </c>
      <c r="D13" s="1055">
        <v>17</v>
      </c>
      <c r="E13" s="1056">
        <v>21</v>
      </c>
      <c r="F13" s="1056">
        <v>23</v>
      </c>
      <c r="G13" s="1064">
        <v>32</v>
      </c>
      <c r="H13" s="1064">
        <v>33</v>
      </c>
      <c r="I13" s="1064">
        <v>20</v>
      </c>
      <c r="J13" s="1064">
        <v>57</v>
      </c>
      <c r="K13" s="1069" t="s">
        <v>33</v>
      </c>
      <c r="L13" s="1664" t="s">
        <v>33</v>
      </c>
      <c r="M13" s="1071">
        <v>56</v>
      </c>
      <c r="N13" s="1665">
        <f t="shared" si="0"/>
        <v>46</v>
      </c>
      <c r="O13" s="1665">
        <f t="shared" si="0"/>
        <v>67</v>
      </c>
      <c r="P13" s="1130">
        <f t="shared" si="0"/>
        <v>61</v>
      </c>
      <c r="Q13" s="1064" t="s">
        <v>33</v>
      </c>
      <c r="R13" s="1065" t="s">
        <v>33</v>
      </c>
      <c r="S13" s="1035"/>
      <c r="T13" s="1123">
        <v>46</v>
      </c>
      <c r="U13" s="1057">
        <v>67</v>
      </c>
      <c r="V13" s="1057">
        <v>61</v>
      </c>
    </row>
    <row r="14" spans="1:22">
      <c r="A14" s="1067" t="s">
        <v>44</v>
      </c>
      <c r="B14" s="1068" t="s">
        <v>205</v>
      </c>
      <c r="C14" s="1660" t="s">
        <v>33</v>
      </c>
      <c r="D14" s="1055">
        <v>277</v>
      </c>
      <c r="E14" s="1056">
        <v>397</v>
      </c>
      <c r="F14" s="1056">
        <v>476</v>
      </c>
      <c r="G14" s="1064">
        <v>459</v>
      </c>
      <c r="H14" s="1064">
        <v>467</v>
      </c>
      <c r="I14" s="1064">
        <v>527</v>
      </c>
      <c r="J14" s="1064">
        <v>505</v>
      </c>
      <c r="K14" s="1069" t="s">
        <v>33</v>
      </c>
      <c r="L14" s="1664" t="s">
        <v>33</v>
      </c>
      <c r="M14" s="1071">
        <v>3141</v>
      </c>
      <c r="N14" s="1665">
        <f t="shared" si="0"/>
        <v>1891</v>
      </c>
      <c r="O14" s="1665">
        <f t="shared" si="0"/>
        <v>1060</v>
      </c>
      <c r="P14" s="1130">
        <f t="shared" si="0"/>
        <v>485</v>
      </c>
      <c r="Q14" s="1064" t="s">
        <v>33</v>
      </c>
      <c r="R14" s="1065" t="s">
        <v>33</v>
      </c>
      <c r="S14" s="1035"/>
      <c r="T14" s="1123">
        <v>1891</v>
      </c>
      <c r="U14" s="1057">
        <v>1060</v>
      </c>
      <c r="V14" s="1057">
        <v>485</v>
      </c>
    </row>
    <row r="15" spans="1:22" ht="15.75" thickBot="1">
      <c r="A15" s="1022" t="s">
        <v>46</v>
      </c>
      <c r="B15" s="1074" t="s">
        <v>206</v>
      </c>
      <c r="C15" s="1666" t="s">
        <v>48</v>
      </c>
      <c r="D15" s="1075">
        <v>586</v>
      </c>
      <c r="E15" s="1076">
        <v>530</v>
      </c>
      <c r="F15" s="1076">
        <v>649</v>
      </c>
      <c r="G15" s="1033">
        <v>628</v>
      </c>
      <c r="H15" s="1033">
        <v>836</v>
      </c>
      <c r="I15" s="1033">
        <v>604</v>
      </c>
      <c r="J15" s="1033">
        <v>577</v>
      </c>
      <c r="K15" s="1078" t="s">
        <v>33</v>
      </c>
      <c r="L15" s="1667" t="s">
        <v>33</v>
      </c>
      <c r="M15" s="1080">
        <v>1220</v>
      </c>
      <c r="N15" s="1658">
        <f t="shared" si="0"/>
        <v>1517</v>
      </c>
      <c r="O15" s="1665">
        <f t="shared" si="0"/>
        <v>1231</v>
      </c>
      <c r="P15" s="1130">
        <f t="shared" si="0"/>
        <v>672</v>
      </c>
      <c r="Q15" s="1033" t="s">
        <v>33</v>
      </c>
      <c r="R15" s="1034" t="s">
        <v>33</v>
      </c>
      <c r="S15" s="1035"/>
      <c r="T15" s="1668">
        <v>1517</v>
      </c>
      <c r="U15" s="1077">
        <v>1231</v>
      </c>
      <c r="V15" s="1077">
        <v>672</v>
      </c>
    </row>
    <row r="16" spans="1:22" ht="15.75" thickBot="1">
      <c r="A16" s="1083" t="s">
        <v>49</v>
      </c>
      <c r="B16" s="1084"/>
      <c r="C16" s="1669"/>
      <c r="D16" s="1086">
        <v>946</v>
      </c>
      <c r="E16" s="1087">
        <v>1109</v>
      </c>
      <c r="F16" s="1087">
        <f>F11-F12+F13+F14+F15</f>
        <v>1247</v>
      </c>
      <c r="G16" s="1087">
        <f>G11-G12+G13+G14+G15</f>
        <v>1189</v>
      </c>
      <c r="H16" s="1095">
        <f>H11-H12+H13+H14+H15</f>
        <v>1380</v>
      </c>
      <c r="I16" s="1095">
        <f>I11-I12+I13+I14+I15</f>
        <v>1195</v>
      </c>
      <c r="J16" s="1095">
        <v>1183</v>
      </c>
      <c r="K16" s="1089" t="s">
        <v>33</v>
      </c>
      <c r="L16" s="1670" t="s">
        <v>33</v>
      </c>
      <c r="M16" s="1671">
        <f>M11-M12+M13+M14+M15</f>
        <v>4461</v>
      </c>
      <c r="N16" s="1671">
        <f>N11-N12+N13+N14+N15</f>
        <v>3498</v>
      </c>
      <c r="O16" s="1671">
        <f>O11-O12+O13+O14+O15</f>
        <v>2472</v>
      </c>
      <c r="P16" s="1672">
        <f>P11-P12+P13+P14+P15</f>
        <v>1370</v>
      </c>
      <c r="Q16" s="1088" t="s">
        <v>33</v>
      </c>
      <c r="R16" s="1094" t="s">
        <v>33</v>
      </c>
      <c r="S16" s="1035"/>
      <c r="T16" s="1095">
        <f>T11-T12+T13+T14+T15</f>
        <v>3498</v>
      </c>
      <c r="U16" s="1095">
        <f>U11-U12+U13+U14+U15</f>
        <v>2472</v>
      </c>
      <c r="V16" s="1095">
        <f>V11-V12+V13+V14+V15</f>
        <v>1370</v>
      </c>
    </row>
    <row r="17" spans="1:22">
      <c r="A17" s="1022" t="s">
        <v>50</v>
      </c>
      <c r="B17" s="1053" t="s">
        <v>51</v>
      </c>
      <c r="C17" s="1666">
        <v>401</v>
      </c>
      <c r="D17" s="1075">
        <v>60</v>
      </c>
      <c r="E17" s="1076">
        <v>154</v>
      </c>
      <c r="F17" s="1158">
        <v>113</v>
      </c>
      <c r="G17" s="1077">
        <v>84</v>
      </c>
      <c r="H17" s="1033">
        <v>59</v>
      </c>
      <c r="I17" s="1033">
        <v>59</v>
      </c>
      <c r="J17" s="1033">
        <v>59</v>
      </c>
      <c r="K17" s="1673" t="s">
        <v>33</v>
      </c>
      <c r="L17" s="1674" t="s">
        <v>33</v>
      </c>
      <c r="M17" s="1080">
        <v>59</v>
      </c>
      <c r="N17" s="1663">
        <f t="shared" si="0"/>
        <v>59</v>
      </c>
      <c r="O17" s="1665">
        <f t="shared" si="0"/>
        <v>59</v>
      </c>
      <c r="P17" s="1130">
        <f t="shared" si="0"/>
        <v>166</v>
      </c>
      <c r="Q17" s="1033" t="s">
        <v>33</v>
      </c>
      <c r="R17" s="1034" t="s">
        <v>33</v>
      </c>
      <c r="S17" s="1035"/>
      <c r="T17" s="1177">
        <v>59</v>
      </c>
      <c r="U17" s="1077">
        <v>59</v>
      </c>
      <c r="V17" s="1077">
        <v>166</v>
      </c>
    </row>
    <row r="18" spans="1:22">
      <c r="A18" s="1067" t="s">
        <v>52</v>
      </c>
      <c r="B18" s="1068" t="s">
        <v>53</v>
      </c>
      <c r="C18" s="1660" t="s">
        <v>54</v>
      </c>
      <c r="D18" s="1055">
        <v>364</v>
      </c>
      <c r="E18" s="1056">
        <v>213</v>
      </c>
      <c r="F18" s="1123">
        <v>352</v>
      </c>
      <c r="G18" s="1057">
        <v>246</v>
      </c>
      <c r="H18" s="1064">
        <v>236</v>
      </c>
      <c r="I18" s="1064">
        <v>223</v>
      </c>
      <c r="J18" s="1064">
        <v>348</v>
      </c>
      <c r="K18" s="1675" t="s">
        <v>33</v>
      </c>
      <c r="L18" s="1676" t="s">
        <v>33</v>
      </c>
      <c r="M18" s="1071">
        <v>361</v>
      </c>
      <c r="N18" s="1665">
        <f t="shared" si="0"/>
        <v>368</v>
      </c>
      <c r="O18" s="1665">
        <f t="shared" si="0"/>
        <v>338</v>
      </c>
      <c r="P18" s="1130">
        <f t="shared" si="0"/>
        <v>175</v>
      </c>
      <c r="Q18" s="1064" t="s">
        <v>33</v>
      </c>
      <c r="R18" s="1065" t="s">
        <v>33</v>
      </c>
      <c r="S18" s="1035"/>
      <c r="T18" s="1123">
        <v>368</v>
      </c>
      <c r="U18" s="1057">
        <v>338</v>
      </c>
      <c r="V18" s="1057">
        <v>175</v>
      </c>
    </row>
    <row r="19" spans="1:22">
      <c r="A19" s="1067" t="s">
        <v>55</v>
      </c>
      <c r="B19" s="1068" t="s">
        <v>183</v>
      </c>
      <c r="C19" s="1660" t="s">
        <v>33</v>
      </c>
      <c r="D19" s="1055">
        <v>0</v>
      </c>
      <c r="E19" s="1056">
        <v>0</v>
      </c>
      <c r="F19" s="1123">
        <v>0</v>
      </c>
      <c r="G19" s="1057">
        <v>0</v>
      </c>
      <c r="H19" s="1064">
        <v>0</v>
      </c>
      <c r="I19" s="1064">
        <v>0</v>
      </c>
      <c r="J19" s="1064">
        <v>0</v>
      </c>
      <c r="K19" s="1675" t="s">
        <v>33</v>
      </c>
      <c r="L19" s="1676" t="s">
        <v>33</v>
      </c>
      <c r="M19" s="1071">
        <v>0</v>
      </c>
      <c r="N19" s="1665">
        <f t="shared" si="0"/>
        <v>0</v>
      </c>
      <c r="O19" s="1665">
        <f t="shared" si="0"/>
        <v>0</v>
      </c>
      <c r="P19" s="1130">
        <f t="shared" si="0"/>
        <v>0</v>
      </c>
      <c r="Q19" s="1064" t="s">
        <v>33</v>
      </c>
      <c r="R19" s="1065" t="s">
        <v>33</v>
      </c>
      <c r="S19" s="1035"/>
      <c r="T19" s="1123">
        <v>0</v>
      </c>
      <c r="U19" s="1057">
        <v>0</v>
      </c>
      <c r="V19" s="1057">
        <v>0</v>
      </c>
    </row>
    <row r="20" spans="1:22">
      <c r="A20" s="1067" t="s">
        <v>57</v>
      </c>
      <c r="B20" s="1068" t="s">
        <v>56</v>
      </c>
      <c r="C20" s="1660" t="s">
        <v>33</v>
      </c>
      <c r="D20" s="1055">
        <v>195</v>
      </c>
      <c r="E20" s="1056">
        <v>249</v>
      </c>
      <c r="F20" s="1123">
        <v>742</v>
      </c>
      <c r="G20" s="1057">
        <v>745</v>
      </c>
      <c r="H20" s="1064">
        <v>984</v>
      </c>
      <c r="I20" s="1064">
        <v>804</v>
      </c>
      <c r="J20" s="1064">
        <v>773</v>
      </c>
      <c r="K20" s="1675" t="s">
        <v>33</v>
      </c>
      <c r="L20" s="1676" t="s">
        <v>33</v>
      </c>
      <c r="M20" s="1071">
        <v>3510</v>
      </c>
      <c r="N20" s="1665">
        <f t="shared" si="0"/>
        <v>2133</v>
      </c>
      <c r="O20" s="1665">
        <f t="shared" si="0"/>
        <v>1272</v>
      </c>
      <c r="P20" s="1130">
        <f t="shared" si="0"/>
        <v>884</v>
      </c>
      <c r="Q20" s="1064" t="s">
        <v>33</v>
      </c>
      <c r="R20" s="1065" t="s">
        <v>33</v>
      </c>
      <c r="S20" s="1035"/>
      <c r="T20" s="1123">
        <v>2133</v>
      </c>
      <c r="U20" s="1057">
        <v>1272</v>
      </c>
      <c r="V20" s="1057">
        <v>884</v>
      </c>
    </row>
    <row r="21" spans="1:22" ht="15.75" thickBot="1">
      <c r="A21" s="1038" t="s">
        <v>59</v>
      </c>
      <c r="B21" s="1097"/>
      <c r="C21" s="1677" t="s">
        <v>33</v>
      </c>
      <c r="D21" s="1055">
        <v>0</v>
      </c>
      <c r="E21" s="1056">
        <v>0</v>
      </c>
      <c r="F21" s="1123">
        <v>0</v>
      </c>
      <c r="G21" s="1099">
        <v>0</v>
      </c>
      <c r="H21" s="1103">
        <v>0</v>
      </c>
      <c r="I21" s="1103">
        <v>0</v>
      </c>
      <c r="J21" s="1103">
        <v>0</v>
      </c>
      <c r="K21" s="1678" t="s">
        <v>33</v>
      </c>
      <c r="L21" s="1679" t="s">
        <v>33</v>
      </c>
      <c r="M21" s="1101">
        <v>0</v>
      </c>
      <c r="N21" s="1658">
        <f t="shared" si="0"/>
        <v>0</v>
      </c>
      <c r="O21" s="1680">
        <f t="shared" si="0"/>
        <v>0</v>
      </c>
      <c r="P21" s="1144">
        <f t="shared" si="0"/>
        <v>0</v>
      </c>
      <c r="Q21" s="1103" t="s">
        <v>33</v>
      </c>
      <c r="R21" s="1104" t="s">
        <v>33</v>
      </c>
      <c r="S21" s="1035"/>
      <c r="T21" s="1681">
        <v>0</v>
      </c>
      <c r="U21" s="1099">
        <v>0</v>
      </c>
      <c r="V21" s="1099">
        <v>0</v>
      </c>
    </row>
    <row r="22" spans="1:22">
      <c r="A22" s="1106" t="s">
        <v>61</v>
      </c>
      <c r="B22" s="1053" t="s">
        <v>62</v>
      </c>
      <c r="C22" s="589" t="s">
        <v>33</v>
      </c>
      <c r="D22" s="1108">
        <v>3705</v>
      </c>
      <c r="E22" s="1066">
        <v>3925</v>
      </c>
      <c r="F22" s="1109">
        <v>4006</v>
      </c>
      <c r="G22" s="1111">
        <v>3942</v>
      </c>
      <c r="H22" s="1111">
        <v>4360</v>
      </c>
      <c r="I22" s="1147">
        <v>4443</v>
      </c>
      <c r="J22" s="1147">
        <v>4493</v>
      </c>
      <c r="K22" s="1148">
        <f>K35</f>
        <v>4361</v>
      </c>
      <c r="L22" s="1682">
        <f>L35</f>
        <v>4537</v>
      </c>
      <c r="M22" s="1115">
        <v>1161</v>
      </c>
      <c r="N22" s="1683">
        <f>T22-M22</f>
        <v>1089</v>
      </c>
      <c r="O22" s="1117">
        <f>U22-T22</f>
        <v>585</v>
      </c>
      <c r="P22" s="1118">
        <f>V22-U22</f>
        <v>1702</v>
      </c>
      <c r="Q22" s="1119">
        <f>SUM(M22:P22)</f>
        <v>4537</v>
      </c>
      <c r="R22" s="1185">
        <f>(Q22/L22)*100</f>
        <v>100</v>
      </c>
      <c r="S22" s="1035"/>
      <c r="T22" s="1109">
        <v>2250</v>
      </c>
      <c r="U22" s="1121">
        <v>2835</v>
      </c>
      <c r="V22" s="1111">
        <v>4537</v>
      </c>
    </row>
    <row r="23" spans="1:22">
      <c r="A23" s="1067" t="s">
        <v>63</v>
      </c>
      <c r="B23" s="1068" t="s">
        <v>64</v>
      </c>
      <c r="C23" s="598" t="s">
        <v>33</v>
      </c>
      <c r="D23" s="1055"/>
      <c r="E23" s="1056">
        <v>0</v>
      </c>
      <c r="F23" s="1123">
        <v>0</v>
      </c>
      <c r="G23" s="1125"/>
      <c r="H23" s="1125">
        <v>0</v>
      </c>
      <c r="I23" s="1125"/>
      <c r="J23" s="1125">
        <v>0</v>
      </c>
      <c r="K23" s="1153"/>
      <c r="L23" s="1684"/>
      <c r="M23" s="1129"/>
      <c r="N23" s="1685">
        <f t="shared" ref="N23:N40" si="1">T23-M23</f>
        <v>0</v>
      </c>
      <c r="O23" s="1130">
        <f t="shared" ref="O23:P40" si="2">U23-T23</f>
        <v>0</v>
      </c>
      <c r="P23" s="1131">
        <f t="shared" si="2"/>
        <v>0</v>
      </c>
      <c r="Q23" s="1132">
        <f t="shared" ref="Q23:Q45" si="3">SUM(M23:P23)</f>
        <v>0</v>
      </c>
      <c r="R23" s="1686" t="e">
        <f t="shared" ref="R23:R45" si="4">(Q23/L23)*100</f>
        <v>#DIV/0!</v>
      </c>
      <c r="S23" s="1035"/>
      <c r="T23" s="1123">
        <v>0</v>
      </c>
      <c r="U23" s="1126">
        <v>0</v>
      </c>
      <c r="V23" s="1125">
        <v>0</v>
      </c>
    </row>
    <row r="24" spans="1:22" ht="15.75" thickBot="1">
      <c r="A24" s="1038" t="s">
        <v>65</v>
      </c>
      <c r="B24" s="1097" t="s">
        <v>64</v>
      </c>
      <c r="C24" s="604">
        <v>672</v>
      </c>
      <c r="D24" s="1134">
        <v>1145</v>
      </c>
      <c r="E24" s="1135">
        <v>1350</v>
      </c>
      <c r="F24" s="1136">
        <v>1190</v>
      </c>
      <c r="G24" s="1138">
        <v>1100</v>
      </c>
      <c r="H24" s="1138">
        <v>1300</v>
      </c>
      <c r="I24" s="1138">
        <v>1400</v>
      </c>
      <c r="J24" s="1138">
        <v>1300</v>
      </c>
      <c r="K24" s="1687">
        <f>SUM(K25:K29)</f>
        <v>1100</v>
      </c>
      <c r="L24" s="1688">
        <v>1100</v>
      </c>
      <c r="M24" s="1142">
        <v>270</v>
      </c>
      <c r="N24" s="1689">
        <f t="shared" si="1"/>
        <v>270</v>
      </c>
      <c r="O24" s="1164">
        <f t="shared" si="2"/>
        <v>290</v>
      </c>
      <c r="P24" s="1145">
        <f t="shared" si="2"/>
        <v>270</v>
      </c>
      <c r="Q24" s="1146">
        <f t="shared" si="3"/>
        <v>1100</v>
      </c>
      <c r="R24" s="1690">
        <f t="shared" si="4"/>
        <v>100</v>
      </c>
      <c r="S24" s="1035"/>
      <c r="T24" s="1668">
        <v>540</v>
      </c>
      <c r="U24" s="1139">
        <v>830</v>
      </c>
      <c r="V24" s="1138">
        <v>1100</v>
      </c>
    </row>
    <row r="25" spans="1:22">
      <c r="A25" s="1052" t="s">
        <v>66</v>
      </c>
      <c r="B25" s="1691" t="s">
        <v>208</v>
      </c>
      <c r="C25" s="589">
        <v>501</v>
      </c>
      <c r="D25" s="1055">
        <v>503</v>
      </c>
      <c r="E25" s="1056">
        <v>881</v>
      </c>
      <c r="F25" s="1123">
        <v>732</v>
      </c>
      <c r="G25" s="1147">
        <v>548</v>
      </c>
      <c r="H25" s="1147">
        <v>746</v>
      </c>
      <c r="I25" s="1147">
        <v>1061</v>
      </c>
      <c r="J25" s="1147">
        <v>812</v>
      </c>
      <c r="K25" s="1148">
        <v>200</v>
      </c>
      <c r="L25" s="1682">
        <v>200</v>
      </c>
      <c r="M25" s="1150">
        <v>137</v>
      </c>
      <c r="N25" s="1683">
        <f t="shared" si="1"/>
        <v>165</v>
      </c>
      <c r="O25" s="1117">
        <f t="shared" si="2"/>
        <v>93</v>
      </c>
      <c r="P25" s="1118">
        <f t="shared" si="2"/>
        <v>260</v>
      </c>
      <c r="Q25" s="1692">
        <f t="shared" si="3"/>
        <v>655</v>
      </c>
      <c r="R25" s="1693">
        <f t="shared" si="4"/>
        <v>327.5</v>
      </c>
      <c r="S25" s="1035"/>
      <c r="T25" s="1177">
        <v>302</v>
      </c>
      <c r="U25" s="1112">
        <v>395</v>
      </c>
      <c r="V25" s="1147">
        <v>655</v>
      </c>
    </row>
    <row r="26" spans="1:22">
      <c r="A26" s="1067" t="s">
        <v>68</v>
      </c>
      <c r="B26" s="1694" t="s">
        <v>209</v>
      </c>
      <c r="C26" s="598">
        <v>502</v>
      </c>
      <c r="D26" s="1055">
        <v>357</v>
      </c>
      <c r="E26" s="1056">
        <v>361</v>
      </c>
      <c r="F26" s="1123">
        <v>412</v>
      </c>
      <c r="G26" s="1125">
        <v>444</v>
      </c>
      <c r="H26" s="1125">
        <v>405</v>
      </c>
      <c r="I26" s="1125">
        <v>387</v>
      </c>
      <c r="J26" s="1125">
        <v>267</v>
      </c>
      <c r="K26" s="1153">
        <v>500</v>
      </c>
      <c r="L26" s="1695">
        <v>500</v>
      </c>
      <c r="M26" s="1129">
        <v>15</v>
      </c>
      <c r="N26" s="1685">
        <f t="shared" si="1"/>
        <v>8</v>
      </c>
      <c r="O26" s="1130">
        <f t="shared" si="2"/>
        <v>15</v>
      </c>
      <c r="P26" s="1131">
        <f t="shared" si="2"/>
        <v>219</v>
      </c>
      <c r="Q26" s="1132">
        <f t="shared" si="3"/>
        <v>257</v>
      </c>
      <c r="R26" s="1686">
        <f t="shared" si="4"/>
        <v>51.4</v>
      </c>
      <c r="S26" s="1035"/>
      <c r="T26" s="1123">
        <v>23</v>
      </c>
      <c r="U26" s="1126">
        <v>38</v>
      </c>
      <c r="V26" s="1125">
        <v>257</v>
      </c>
    </row>
    <row r="27" spans="1:22">
      <c r="A27" s="1067" t="s">
        <v>70</v>
      </c>
      <c r="B27" s="1694" t="s">
        <v>210</v>
      </c>
      <c r="C27" s="598">
        <v>504</v>
      </c>
      <c r="D27" s="1055">
        <v>0</v>
      </c>
      <c r="E27" s="1056">
        <v>0</v>
      </c>
      <c r="F27" s="1123">
        <v>0</v>
      </c>
      <c r="G27" s="1125">
        <v>0</v>
      </c>
      <c r="H27" s="1125">
        <v>0</v>
      </c>
      <c r="I27" s="1125"/>
      <c r="J27" s="1125">
        <v>0</v>
      </c>
      <c r="K27" s="1153"/>
      <c r="L27" s="1695"/>
      <c r="M27" s="1129"/>
      <c r="N27" s="1685">
        <f t="shared" si="1"/>
        <v>0</v>
      </c>
      <c r="O27" s="1130">
        <f t="shared" si="2"/>
        <v>0</v>
      </c>
      <c r="P27" s="1131">
        <f t="shared" si="2"/>
        <v>0</v>
      </c>
      <c r="Q27" s="1696">
        <f t="shared" si="3"/>
        <v>0</v>
      </c>
      <c r="R27" s="1697" t="e">
        <f t="shared" si="4"/>
        <v>#DIV/0!</v>
      </c>
      <c r="S27" s="1035"/>
      <c r="T27" s="1123">
        <v>0</v>
      </c>
      <c r="U27" s="1126">
        <v>0</v>
      </c>
      <c r="V27" s="1125">
        <v>0</v>
      </c>
    </row>
    <row r="28" spans="1:22">
      <c r="A28" s="1067" t="s">
        <v>72</v>
      </c>
      <c r="B28" s="1694" t="s">
        <v>211</v>
      </c>
      <c r="C28" s="598">
        <v>511</v>
      </c>
      <c r="D28" s="1055">
        <v>307</v>
      </c>
      <c r="E28" s="1056">
        <v>518</v>
      </c>
      <c r="F28" s="1123">
        <v>234</v>
      </c>
      <c r="G28" s="1125">
        <v>217</v>
      </c>
      <c r="H28" s="1125">
        <v>470</v>
      </c>
      <c r="I28" s="1125">
        <v>254</v>
      </c>
      <c r="J28" s="1125">
        <v>471</v>
      </c>
      <c r="K28" s="1153">
        <v>200</v>
      </c>
      <c r="L28" s="1695">
        <v>200</v>
      </c>
      <c r="M28" s="1129">
        <v>0</v>
      </c>
      <c r="N28" s="1685">
        <f t="shared" si="1"/>
        <v>38</v>
      </c>
      <c r="O28" s="1130">
        <f t="shared" si="2"/>
        <v>64</v>
      </c>
      <c r="P28" s="1131">
        <f t="shared" si="2"/>
        <v>162</v>
      </c>
      <c r="Q28" s="1132">
        <f t="shared" si="3"/>
        <v>264</v>
      </c>
      <c r="R28" s="1686">
        <f t="shared" si="4"/>
        <v>132</v>
      </c>
      <c r="S28" s="1035"/>
      <c r="T28" s="1123">
        <v>38</v>
      </c>
      <c r="U28" s="1126">
        <v>102</v>
      </c>
      <c r="V28" s="1125">
        <v>264</v>
      </c>
    </row>
    <row r="29" spans="1:22">
      <c r="A29" s="1067" t="s">
        <v>74</v>
      </c>
      <c r="B29" s="1694" t="s">
        <v>212</v>
      </c>
      <c r="C29" s="598">
        <v>518</v>
      </c>
      <c r="D29" s="1055">
        <v>286</v>
      </c>
      <c r="E29" s="1056">
        <v>217</v>
      </c>
      <c r="F29" s="1123">
        <v>278</v>
      </c>
      <c r="G29" s="1125">
        <v>259</v>
      </c>
      <c r="H29" s="1125">
        <v>268</v>
      </c>
      <c r="I29" s="1125">
        <v>269</v>
      </c>
      <c r="J29" s="1125">
        <v>367</v>
      </c>
      <c r="K29" s="1153">
        <v>200</v>
      </c>
      <c r="L29" s="1695">
        <v>195</v>
      </c>
      <c r="M29" s="1129">
        <v>73</v>
      </c>
      <c r="N29" s="1685">
        <f t="shared" si="1"/>
        <v>130</v>
      </c>
      <c r="O29" s="1130">
        <f t="shared" si="2"/>
        <v>64</v>
      </c>
      <c r="P29" s="1131">
        <f t="shared" si="2"/>
        <v>70</v>
      </c>
      <c r="Q29" s="1132">
        <f t="shared" si="3"/>
        <v>337</v>
      </c>
      <c r="R29" s="1686">
        <f t="shared" si="4"/>
        <v>172.82051282051282</v>
      </c>
      <c r="S29" s="1035"/>
      <c r="T29" s="1123">
        <v>203</v>
      </c>
      <c r="U29" s="1126">
        <v>267</v>
      </c>
      <c r="V29" s="1125">
        <v>337</v>
      </c>
    </row>
    <row r="30" spans="1:22">
      <c r="A30" s="1067" t="s">
        <v>76</v>
      </c>
      <c r="B30" s="1698" t="s">
        <v>214</v>
      </c>
      <c r="C30" s="598">
        <v>521</v>
      </c>
      <c r="D30" s="1055">
        <v>1901</v>
      </c>
      <c r="E30" s="1056">
        <v>1921</v>
      </c>
      <c r="F30" s="1123">
        <v>2177</v>
      </c>
      <c r="G30" s="1125">
        <v>2180</v>
      </c>
      <c r="H30" s="1125">
        <v>2306</v>
      </c>
      <c r="I30" s="1125">
        <v>2326</v>
      </c>
      <c r="J30" s="1125">
        <v>2401</v>
      </c>
      <c r="K30" s="1153">
        <v>2387</v>
      </c>
      <c r="L30" s="1695">
        <f>2516+5</f>
        <v>2521</v>
      </c>
      <c r="M30" s="1129">
        <v>636</v>
      </c>
      <c r="N30" s="1685">
        <f t="shared" si="1"/>
        <v>649</v>
      </c>
      <c r="O30" s="1130">
        <f t="shared" si="2"/>
        <v>634</v>
      </c>
      <c r="P30" s="1131">
        <f t="shared" si="2"/>
        <v>753</v>
      </c>
      <c r="Q30" s="1132">
        <f t="shared" si="3"/>
        <v>2672</v>
      </c>
      <c r="R30" s="1686">
        <f t="shared" si="4"/>
        <v>105.98968663228878</v>
      </c>
      <c r="S30" s="1035"/>
      <c r="T30" s="1123">
        <v>1285</v>
      </c>
      <c r="U30" s="1126">
        <v>1919</v>
      </c>
      <c r="V30" s="1125">
        <v>2672</v>
      </c>
    </row>
    <row r="31" spans="1:22">
      <c r="A31" s="1067" t="s">
        <v>78</v>
      </c>
      <c r="B31" s="1698" t="s">
        <v>215</v>
      </c>
      <c r="C31" s="598" t="s">
        <v>80</v>
      </c>
      <c r="D31" s="1055">
        <v>674</v>
      </c>
      <c r="E31" s="1056">
        <v>689</v>
      </c>
      <c r="F31" s="1123">
        <v>772</v>
      </c>
      <c r="G31" s="1125">
        <v>770</v>
      </c>
      <c r="H31" s="1125">
        <v>805</v>
      </c>
      <c r="I31" s="1125">
        <v>819</v>
      </c>
      <c r="J31" s="1125">
        <v>853</v>
      </c>
      <c r="K31" s="1153">
        <v>836</v>
      </c>
      <c r="L31" s="1695">
        <v>881</v>
      </c>
      <c r="M31" s="1129">
        <v>225</v>
      </c>
      <c r="N31" s="1685">
        <f t="shared" si="1"/>
        <v>221</v>
      </c>
      <c r="O31" s="1130">
        <f t="shared" si="2"/>
        <v>234</v>
      </c>
      <c r="P31" s="1131">
        <f t="shared" si="2"/>
        <v>248</v>
      </c>
      <c r="Q31" s="1132">
        <f t="shared" si="3"/>
        <v>928</v>
      </c>
      <c r="R31" s="1686">
        <f t="shared" si="4"/>
        <v>105.33484676503973</v>
      </c>
      <c r="S31" s="1035"/>
      <c r="T31" s="1123">
        <v>446</v>
      </c>
      <c r="U31" s="1126">
        <v>680</v>
      </c>
      <c r="V31" s="1125">
        <v>928</v>
      </c>
    </row>
    <row r="32" spans="1:22">
      <c r="A32" s="1067" t="s">
        <v>81</v>
      </c>
      <c r="B32" s="1694" t="s">
        <v>216</v>
      </c>
      <c r="C32" s="598">
        <v>557</v>
      </c>
      <c r="D32" s="1055">
        <v>0</v>
      </c>
      <c r="E32" s="1056">
        <v>0</v>
      </c>
      <c r="F32" s="1123">
        <v>0</v>
      </c>
      <c r="G32" s="1125">
        <v>0</v>
      </c>
      <c r="H32" s="1125">
        <v>0</v>
      </c>
      <c r="I32" s="1125">
        <v>0</v>
      </c>
      <c r="J32" s="1125">
        <v>0</v>
      </c>
      <c r="K32" s="1153"/>
      <c r="L32" s="1695"/>
      <c r="M32" s="1129"/>
      <c r="N32" s="1685">
        <f t="shared" si="1"/>
        <v>0</v>
      </c>
      <c r="O32" s="1130">
        <f t="shared" si="2"/>
        <v>0</v>
      </c>
      <c r="P32" s="1131">
        <f t="shared" si="2"/>
        <v>0</v>
      </c>
      <c r="Q32" s="1132">
        <f t="shared" si="3"/>
        <v>0</v>
      </c>
      <c r="R32" s="1686" t="e">
        <f t="shared" si="4"/>
        <v>#DIV/0!</v>
      </c>
      <c r="S32" s="1035"/>
      <c r="T32" s="1123">
        <v>0</v>
      </c>
      <c r="U32" s="1126">
        <v>0</v>
      </c>
      <c r="V32" s="1125">
        <v>0</v>
      </c>
    </row>
    <row r="33" spans="1:22">
      <c r="A33" s="1067" t="s">
        <v>83</v>
      </c>
      <c r="B33" s="1694" t="s">
        <v>217</v>
      </c>
      <c r="C33" s="598">
        <v>551</v>
      </c>
      <c r="D33" s="1055">
        <v>16</v>
      </c>
      <c r="E33" s="1056">
        <v>13</v>
      </c>
      <c r="F33" s="1123">
        <v>40</v>
      </c>
      <c r="G33" s="1125">
        <v>30</v>
      </c>
      <c r="H33" s="1125">
        <v>25</v>
      </c>
      <c r="I33" s="1125">
        <v>0</v>
      </c>
      <c r="J33" s="1125">
        <v>0</v>
      </c>
      <c r="K33" s="1153"/>
      <c r="L33" s="1695"/>
      <c r="M33" s="1129"/>
      <c r="N33" s="1685">
        <f t="shared" si="1"/>
        <v>0</v>
      </c>
      <c r="O33" s="1130">
        <f t="shared" si="2"/>
        <v>0</v>
      </c>
      <c r="P33" s="1131">
        <f t="shared" si="2"/>
        <v>1</v>
      </c>
      <c r="Q33" s="1132">
        <f t="shared" si="3"/>
        <v>1</v>
      </c>
      <c r="R33" s="1686" t="e">
        <f t="shared" si="4"/>
        <v>#DIV/0!</v>
      </c>
      <c r="S33" s="1035"/>
      <c r="T33" s="1123">
        <v>0</v>
      </c>
      <c r="U33" s="1126">
        <v>0</v>
      </c>
      <c r="V33" s="1125">
        <v>1</v>
      </c>
    </row>
    <row r="34" spans="1:22" ht="15.75" thickBot="1">
      <c r="A34" s="1022" t="s">
        <v>85</v>
      </c>
      <c r="B34" s="1699" t="s">
        <v>218</v>
      </c>
      <c r="C34" s="623" t="s">
        <v>86</v>
      </c>
      <c r="D34" s="1075">
        <v>22</v>
      </c>
      <c r="E34" s="1076">
        <v>15</v>
      </c>
      <c r="F34" s="1158">
        <v>21</v>
      </c>
      <c r="G34" s="1159">
        <v>19</v>
      </c>
      <c r="H34" s="1159">
        <v>24</v>
      </c>
      <c r="I34" s="1159">
        <v>16</v>
      </c>
      <c r="J34" s="1159">
        <v>24</v>
      </c>
      <c r="K34" s="1160">
        <v>38</v>
      </c>
      <c r="L34" s="1700">
        <v>40</v>
      </c>
      <c r="M34" s="1162">
        <v>4</v>
      </c>
      <c r="N34" s="1689">
        <f t="shared" si="1"/>
        <v>2</v>
      </c>
      <c r="O34" s="1164">
        <f t="shared" si="2"/>
        <v>3</v>
      </c>
      <c r="P34" s="1131">
        <f t="shared" si="2"/>
        <v>43</v>
      </c>
      <c r="Q34" s="1146">
        <f t="shared" si="3"/>
        <v>52</v>
      </c>
      <c r="R34" s="1690">
        <f t="shared" si="4"/>
        <v>130</v>
      </c>
      <c r="S34" s="1035"/>
      <c r="T34" s="1681">
        <v>6</v>
      </c>
      <c r="U34" s="1166">
        <v>9</v>
      </c>
      <c r="V34" s="1159">
        <v>52</v>
      </c>
    </row>
    <row r="35" spans="1:22" ht="15.75" thickBot="1">
      <c r="A35" s="1167" t="s">
        <v>87</v>
      </c>
      <c r="B35" s="1701" t="s">
        <v>88</v>
      </c>
      <c r="C35" s="1702"/>
      <c r="D35" s="1086">
        <f t="shared" ref="D35:P35" si="5">SUM(D25:D34)</f>
        <v>4066</v>
      </c>
      <c r="E35" s="1087">
        <f t="shared" si="5"/>
        <v>4615</v>
      </c>
      <c r="F35" s="1087">
        <f t="shared" si="5"/>
        <v>4666</v>
      </c>
      <c r="G35" s="1087">
        <f t="shared" si="5"/>
        <v>4467</v>
      </c>
      <c r="H35" s="1087">
        <f>SUM(H25:H34)</f>
        <v>5049</v>
      </c>
      <c r="I35" s="1087">
        <f>SUM(I25:I34)</f>
        <v>5132</v>
      </c>
      <c r="J35" s="1087">
        <v>5195</v>
      </c>
      <c r="K35" s="1170">
        <f t="shared" si="5"/>
        <v>4361</v>
      </c>
      <c r="L35" s="1703">
        <f t="shared" si="5"/>
        <v>4537</v>
      </c>
      <c r="M35" s="1704">
        <f t="shared" si="5"/>
        <v>1090</v>
      </c>
      <c r="N35" s="1704">
        <f t="shared" si="5"/>
        <v>1213</v>
      </c>
      <c r="O35" s="1705">
        <f t="shared" si="5"/>
        <v>1107</v>
      </c>
      <c r="P35" s="1706">
        <f t="shared" si="5"/>
        <v>1756</v>
      </c>
      <c r="Q35" s="1086">
        <f t="shared" si="3"/>
        <v>5166</v>
      </c>
      <c r="R35" s="1196">
        <f t="shared" si="4"/>
        <v>113.86378664315626</v>
      </c>
      <c r="S35" s="1035"/>
      <c r="T35" s="1087">
        <f>SUM(T25:T34)</f>
        <v>2303</v>
      </c>
      <c r="U35" s="1087">
        <f>SUM(U25:U34)</f>
        <v>3410</v>
      </c>
      <c r="V35" s="1087">
        <f>SUM(V25:V34)</f>
        <v>5166</v>
      </c>
    </row>
    <row r="36" spans="1:22">
      <c r="A36" s="1052" t="s">
        <v>89</v>
      </c>
      <c r="B36" s="1691" t="s">
        <v>220</v>
      </c>
      <c r="C36" s="589">
        <v>601</v>
      </c>
      <c r="D36" s="1176">
        <v>0</v>
      </c>
      <c r="E36" s="1096">
        <v>0</v>
      </c>
      <c r="F36" s="1177">
        <v>0</v>
      </c>
      <c r="G36" s="1147">
        <v>0</v>
      </c>
      <c r="H36" s="1147">
        <v>0</v>
      </c>
      <c r="I36" s="1147">
        <v>0</v>
      </c>
      <c r="J36" s="1147">
        <v>0</v>
      </c>
      <c r="K36" s="1148"/>
      <c r="L36" s="1707"/>
      <c r="M36" s="1115"/>
      <c r="N36" s="1685">
        <f t="shared" si="1"/>
        <v>0</v>
      </c>
      <c r="O36" s="1117">
        <f t="shared" si="2"/>
        <v>0</v>
      </c>
      <c r="P36" s="1118">
        <f t="shared" si="2"/>
        <v>0</v>
      </c>
      <c r="Q36" s="1119">
        <f t="shared" si="3"/>
        <v>0</v>
      </c>
      <c r="R36" s="1185" t="e">
        <f t="shared" si="4"/>
        <v>#DIV/0!</v>
      </c>
      <c r="S36" s="1035"/>
      <c r="T36" s="1177">
        <v>0</v>
      </c>
      <c r="U36" s="1112">
        <v>0</v>
      </c>
      <c r="V36" s="1147">
        <v>0</v>
      </c>
    </row>
    <row r="37" spans="1:22">
      <c r="A37" s="1067" t="s">
        <v>91</v>
      </c>
      <c r="B37" s="1694" t="s">
        <v>221</v>
      </c>
      <c r="C37" s="598">
        <v>602</v>
      </c>
      <c r="D37" s="1055">
        <v>454</v>
      </c>
      <c r="E37" s="1056">
        <v>476</v>
      </c>
      <c r="F37" s="1123">
        <v>626</v>
      </c>
      <c r="G37" s="1125">
        <v>616</v>
      </c>
      <c r="H37" s="1125">
        <v>634</v>
      </c>
      <c r="I37" s="1125">
        <v>684</v>
      </c>
      <c r="J37" s="1125">
        <v>650</v>
      </c>
      <c r="K37" s="1153"/>
      <c r="L37" s="1684"/>
      <c r="M37" s="1129">
        <v>185</v>
      </c>
      <c r="N37" s="1685">
        <f t="shared" si="1"/>
        <v>265</v>
      </c>
      <c r="O37" s="1130">
        <f t="shared" si="2"/>
        <v>95</v>
      </c>
      <c r="P37" s="1131">
        <f t="shared" si="2"/>
        <v>136</v>
      </c>
      <c r="Q37" s="1132">
        <f t="shared" si="3"/>
        <v>681</v>
      </c>
      <c r="R37" s="1686" t="e">
        <f t="shared" si="4"/>
        <v>#DIV/0!</v>
      </c>
      <c r="S37" s="1035"/>
      <c r="T37" s="1123">
        <v>450</v>
      </c>
      <c r="U37" s="1126">
        <v>545</v>
      </c>
      <c r="V37" s="1125">
        <v>681</v>
      </c>
    </row>
    <row r="38" spans="1:22">
      <c r="A38" s="1067" t="s">
        <v>93</v>
      </c>
      <c r="B38" s="1694" t="s">
        <v>222</v>
      </c>
      <c r="C38" s="598">
        <v>604</v>
      </c>
      <c r="D38" s="1055">
        <v>0</v>
      </c>
      <c r="E38" s="1056">
        <v>0</v>
      </c>
      <c r="F38" s="1123">
        <v>0</v>
      </c>
      <c r="G38" s="1125">
        <v>0</v>
      </c>
      <c r="H38" s="1125">
        <v>0</v>
      </c>
      <c r="I38" s="1125">
        <v>0</v>
      </c>
      <c r="J38" s="1125">
        <v>0</v>
      </c>
      <c r="K38" s="1153"/>
      <c r="L38" s="1684"/>
      <c r="M38" s="1129"/>
      <c r="N38" s="1685">
        <f t="shared" si="1"/>
        <v>0</v>
      </c>
      <c r="O38" s="1130">
        <f t="shared" si="2"/>
        <v>0</v>
      </c>
      <c r="P38" s="1131">
        <f t="shared" si="2"/>
        <v>0</v>
      </c>
      <c r="Q38" s="1132">
        <f t="shared" si="3"/>
        <v>0</v>
      </c>
      <c r="R38" s="1686" t="e">
        <f t="shared" si="4"/>
        <v>#DIV/0!</v>
      </c>
      <c r="S38" s="1035"/>
      <c r="T38" s="1123">
        <v>0</v>
      </c>
      <c r="U38" s="1126">
        <v>0</v>
      </c>
      <c r="V38" s="1125">
        <v>0</v>
      </c>
    </row>
    <row r="39" spans="1:22">
      <c r="A39" s="1067" t="s">
        <v>95</v>
      </c>
      <c r="B39" s="1694" t="s">
        <v>223</v>
      </c>
      <c r="C39" s="598" t="s">
        <v>97</v>
      </c>
      <c r="D39" s="1055">
        <v>3705</v>
      </c>
      <c r="E39" s="1056">
        <v>3925</v>
      </c>
      <c r="F39" s="1123">
        <v>4006</v>
      </c>
      <c r="G39" s="1125">
        <v>3942</v>
      </c>
      <c r="H39" s="1125">
        <v>4360</v>
      </c>
      <c r="I39" s="1125">
        <v>4443</v>
      </c>
      <c r="J39" s="1125">
        <v>4493</v>
      </c>
      <c r="K39" s="1153">
        <v>4361</v>
      </c>
      <c r="L39" s="1684">
        <v>4537</v>
      </c>
      <c r="M39" s="1129">
        <v>1431</v>
      </c>
      <c r="N39" s="1685">
        <f t="shared" si="1"/>
        <v>1359</v>
      </c>
      <c r="O39" s="1130">
        <f t="shared" si="2"/>
        <v>875</v>
      </c>
      <c r="P39" s="1131">
        <f t="shared" si="2"/>
        <v>872</v>
      </c>
      <c r="Q39" s="1132">
        <f t="shared" si="3"/>
        <v>4537</v>
      </c>
      <c r="R39" s="1686">
        <f t="shared" si="4"/>
        <v>100</v>
      </c>
      <c r="S39" s="1035"/>
      <c r="T39" s="1123">
        <v>2790</v>
      </c>
      <c r="U39" s="1126">
        <v>3665</v>
      </c>
      <c r="V39" s="1125">
        <v>4537</v>
      </c>
    </row>
    <row r="40" spans="1:22" ht="15.75" thickBot="1">
      <c r="A40" s="1022" t="s">
        <v>98</v>
      </c>
      <c r="B40" s="1699" t="s">
        <v>218</v>
      </c>
      <c r="C40" s="623" t="s">
        <v>99</v>
      </c>
      <c r="D40" s="1075">
        <v>100</v>
      </c>
      <c r="E40" s="1076">
        <v>323</v>
      </c>
      <c r="F40" s="1158">
        <v>74</v>
      </c>
      <c r="G40" s="1159">
        <v>23</v>
      </c>
      <c r="H40" s="1159">
        <v>156</v>
      </c>
      <c r="I40" s="1159">
        <v>115</v>
      </c>
      <c r="J40" s="1159">
        <v>55</v>
      </c>
      <c r="K40" s="1160"/>
      <c r="L40" s="1708"/>
      <c r="M40" s="1162"/>
      <c r="N40" s="1689">
        <f t="shared" si="1"/>
        <v>1</v>
      </c>
      <c r="O40" s="1164">
        <f t="shared" si="2"/>
        <v>1</v>
      </c>
      <c r="P40" s="1145">
        <f t="shared" si="2"/>
        <v>91</v>
      </c>
      <c r="Q40" s="1146">
        <f t="shared" si="3"/>
        <v>93</v>
      </c>
      <c r="R40" s="1690" t="e">
        <f t="shared" si="4"/>
        <v>#DIV/0!</v>
      </c>
      <c r="S40" s="1035"/>
      <c r="T40" s="1681">
        <v>1</v>
      </c>
      <c r="U40" s="1166">
        <v>2</v>
      </c>
      <c r="V40" s="1159">
        <v>93</v>
      </c>
    </row>
    <row r="41" spans="1:22" ht="15.75" thickBot="1">
      <c r="A41" s="1167" t="s">
        <v>100</v>
      </c>
      <c r="B41" s="1701" t="s">
        <v>101</v>
      </c>
      <c r="C41" s="1702" t="s">
        <v>33</v>
      </c>
      <c r="D41" s="1086">
        <f t="shared" ref="D41:P41" si="6">SUM(D36:D40)</f>
        <v>4259</v>
      </c>
      <c r="E41" s="1087">
        <f t="shared" si="6"/>
        <v>4724</v>
      </c>
      <c r="F41" s="1087">
        <f t="shared" si="6"/>
        <v>4706</v>
      </c>
      <c r="G41" s="1087">
        <f t="shared" si="6"/>
        <v>4581</v>
      </c>
      <c r="H41" s="1087">
        <f>SUM(H36:H40)</f>
        <v>5150</v>
      </c>
      <c r="I41" s="1087">
        <f>SUM(I36:I40)</f>
        <v>5242</v>
      </c>
      <c r="J41" s="1087">
        <v>5198</v>
      </c>
      <c r="K41" s="1170">
        <f t="shared" si="6"/>
        <v>4361</v>
      </c>
      <c r="L41" s="1703">
        <f t="shared" si="6"/>
        <v>4537</v>
      </c>
      <c r="M41" s="1172">
        <f t="shared" si="6"/>
        <v>1616</v>
      </c>
      <c r="N41" s="1184">
        <f t="shared" si="6"/>
        <v>1625</v>
      </c>
      <c r="O41" s="1173">
        <f t="shared" si="6"/>
        <v>971</v>
      </c>
      <c r="P41" s="1709">
        <f t="shared" si="6"/>
        <v>1099</v>
      </c>
      <c r="Q41" s="1710">
        <f t="shared" si="3"/>
        <v>5311</v>
      </c>
      <c r="R41" s="1196">
        <f t="shared" si="4"/>
        <v>117.05973109984571</v>
      </c>
      <c r="S41" s="1035"/>
      <c r="T41" s="1087">
        <f>SUM(T36:T40)</f>
        <v>3241</v>
      </c>
      <c r="U41" s="1087">
        <f>SUM(U36:U40)</f>
        <v>4212</v>
      </c>
      <c r="V41" s="1087">
        <f>SUM(V36:V40)</f>
        <v>5311</v>
      </c>
    </row>
    <row r="42" spans="1:22" ht="6.75" customHeight="1" thickBot="1">
      <c r="A42" s="1022"/>
      <c r="B42" s="1186"/>
      <c r="C42" s="663"/>
      <c r="D42" s="1075"/>
      <c r="E42" s="1076"/>
      <c r="F42" s="1076"/>
      <c r="G42" s="1086"/>
      <c r="H42" s="1086"/>
      <c r="I42" s="1086"/>
      <c r="J42" s="1086"/>
      <c r="K42" s="1188"/>
      <c r="L42" s="1711"/>
      <c r="M42" s="1076"/>
      <c r="N42" s="1685"/>
      <c r="O42" s="1191"/>
      <c r="P42" s="1192"/>
      <c r="Q42" s="1712"/>
      <c r="R42" s="1693"/>
      <c r="S42" s="1035"/>
      <c r="T42" s="1076"/>
      <c r="U42" s="1076"/>
      <c r="V42" s="1158"/>
    </row>
    <row r="43" spans="1:22" ht="15.75" thickBot="1">
      <c r="A43" s="1194" t="s">
        <v>102</v>
      </c>
      <c r="B43" s="1168" t="s">
        <v>64</v>
      </c>
      <c r="C43" s="1702" t="s">
        <v>33</v>
      </c>
      <c r="D43" s="1086">
        <f t="shared" ref="D43:P43" si="7">D41-D39</f>
        <v>554</v>
      </c>
      <c r="E43" s="1087">
        <f t="shared" si="7"/>
        <v>799</v>
      </c>
      <c r="F43" s="1087">
        <f t="shared" si="7"/>
        <v>700</v>
      </c>
      <c r="G43" s="1087">
        <f t="shared" si="7"/>
        <v>639</v>
      </c>
      <c r="H43" s="1087">
        <f>H41-H39</f>
        <v>790</v>
      </c>
      <c r="I43" s="1087">
        <f>I41-I39</f>
        <v>799</v>
      </c>
      <c r="J43" s="1087">
        <v>705</v>
      </c>
      <c r="K43" s="1087">
        <f>K41-K39</f>
        <v>0</v>
      </c>
      <c r="L43" s="1713">
        <f t="shared" si="7"/>
        <v>0</v>
      </c>
      <c r="M43" s="1196">
        <f t="shared" si="7"/>
        <v>185</v>
      </c>
      <c r="N43" s="1196">
        <f t="shared" si="7"/>
        <v>266</v>
      </c>
      <c r="O43" s="1087">
        <f t="shared" si="7"/>
        <v>96</v>
      </c>
      <c r="P43" s="1086">
        <f t="shared" si="7"/>
        <v>227</v>
      </c>
      <c r="Q43" s="1712">
        <f t="shared" si="3"/>
        <v>774</v>
      </c>
      <c r="R43" s="1185" t="e">
        <f t="shared" si="4"/>
        <v>#DIV/0!</v>
      </c>
      <c r="S43" s="1035"/>
      <c r="T43" s="1087">
        <f>T41-T39</f>
        <v>451</v>
      </c>
      <c r="U43" s="1087">
        <f>U41-U39</f>
        <v>547</v>
      </c>
      <c r="V43" s="1087">
        <f>V41-V39</f>
        <v>774</v>
      </c>
    </row>
    <row r="44" spans="1:22" ht="15.75" thickBot="1">
      <c r="A44" s="1167" t="s">
        <v>103</v>
      </c>
      <c r="B44" s="1168" t="s">
        <v>104</v>
      </c>
      <c r="C44" s="1702" t="s">
        <v>33</v>
      </c>
      <c r="D44" s="1086">
        <f t="shared" ref="D44:P44" si="8">D41-D35</f>
        <v>193</v>
      </c>
      <c r="E44" s="1087">
        <f t="shared" si="8"/>
        <v>109</v>
      </c>
      <c r="F44" s="1087">
        <f t="shared" si="8"/>
        <v>40</v>
      </c>
      <c r="G44" s="1087">
        <f t="shared" si="8"/>
        <v>114</v>
      </c>
      <c r="H44" s="1087">
        <f>H41-H35</f>
        <v>101</v>
      </c>
      <c r="I44" s="1087">
        <f>I41-I35</f>
        <v>110</v>
      </c>
      <c r="J44" s="1087">
        <v>3</v>
      </c>
      <c r="K44" s="1087">
        <f>K41-K35</f>
        <v>0</v>
      </c>
      <c r="L44" s="1713">
        <f t="shared" si="8"/>
        <v>0</v>
      </c>
      <c r="M44" s="1196">
        <f t="shared" si="8"/>
        <v>526</v>
      </c>
      <c r="N44" s="1196">
        <f t="shared" si="8"/>
        <v>412</v>
      </c>
      <c r="O44" s="1087">
        <f t="shared" si="8"/>
        <v>-136</v>
      </c>
      <c r="P44" s="1086">
        <f t="shared" si="8"/>
        <v>-657</v>
      </c>
      <c r="Q44" s="1712">
        <f t="shared" si="3"/>
        <v>145</v>
      </c>
      <c r="R44" s="1185" t="e">
        <f t="shared" si="4"/>
        <v>#DIV/0!</v>
      </c>
      <c r="S44" s="1035"/>
      <c r="T44" s="1087">
        <f>T41-T35</f>
        <v>938</v>
      </c>
      <c r="U44" s="1087">
        <f>U41-U35</f>
        <v>802</v>
      </c>
      <c r="V44" s="1087">
        <f>V41-V35</f>
        <v>145</v>
      </c>
    </row>
    <row r="45" spans="1:22" ht="15.75" thickBot="1">
      <c r="A45" s="1199" t="s">
        <v>105</v>
      </c>
      <c r="B45" s="1200" t="s">
        <v>64</v>
      </c>
      <c r="C45" s="1714" t="s">
        <v>33</v>
      </c>
      <c r="D45" s="1086">
        <f t="shared" ref="D45:P45" si="9">D44-D39</f>
        <v>-3512</v>
      </c>
      <c r="E45" s="1087">
        <f t="shared" si="9"/>
        <v>-3816</v>
      </c>
      <c r="F45" s="1087">
        <f t="shared" si="9"/>
        <v>-3966</v>
      </c>
      <c r="G45" s="1087">
        <f t="shared" si="9"/>
        <v>-3828</v>
      </c>
      <c r="H45" s="1087">
        <f>H44-H39</f>
        <v>-4259</v>
      </c>
      <c r="I45" s="1087">
        <f>I44-I39</f>
        <v>-4333</v>
      </c>
      <c r="J45" s="1087">
        <v>-4490</v>
      </c>
      <c r="K45" s="1087">
        <f t="shared" si="9"/>
        <v>-4361</v>
      </c>
      <c r="L45" s="1713">
        <f t="shared" si="9"/>
        <v>-4537</v>
      </c>
      <c r="M45" s="1196">
        <f t="shared" si="9"/>
        <v>-905</v>
      </c>
      <c r="N45" s="1715">
        <f t="shared" si="9"/>
        <v>-947</v>
      </c>
      <c r="O45" s="1087">
        <f t="shared" si="9"/>
        <v>-1011</v>
      </c>
      <c r="P45" s="1086">
        <f t="shared" si="9"/>
        <v>-1529</v>
      </c>
      <c r="Q45" s="1716">
        <f t="shared" si="3"/>
        <v>-4392</v>
      </c>
      <c r="R45" s="1196">
        <f t="shared" si="4"/>
        <v>96.804055543310568</v>
      </c>
      <c r="S45" s="1035"/>
      <c r="T45" s="1087">
        <f>T44-T39</f>
        <v>-1852</v>
      </c>
      <c r="U45" s="1087">
        <f>U44-U39</f>
        <v>-2863</v>
      </c>
      <c r="V45" s="1087">
        <f>V44-V39</f>
        <v>-4392</v>
      </c>
    </row>
    <row r="46" spans="1:22">
      <c r="A46" s="1204"/>
      <c r="V46" s="1717"/>
    </row>
    <row r="47" spans="1:22">
      <c r="A47" s="1204"/>
      <c r="V47" s="1717"/>
    </row>
    <row r="48" spans="1:22">
      <c r="A48" s="1205" t="s">
        <v>224</v>
      </c>
      <c r="Q48"/>
      <c r="R48"/>
      <c r="S48"/>
      <c r="T48"/>
      <c r="U48"/>
      <c r="V48" s="1718"/>
    </row>
    <row r="49" spans="1:22">
      <c r="A49" s="1206" t="s">
        <v>225</v>
      </c>
      <c r="Q49"/>
      <c r="R49"/>
      <c r="S49"/>
      <c r="T49"/>
      <c r="U49"/>
      <c r="V49" s="1718"/>
    </row>
    <row r="50" spans="1:22">
      <c r="A50" s="1207" t="s">
        <v>226</v>
      </c>
      <c r="Q50"/>
      <c r="R50"/>
      <c r="S50"/>
      <c r="T50"/>
      <c r="U50"/>
      <c r="V50"/>
    </row>
    <row r="51" spans="1:22">
      <c r="A51" s="1208"/>
      <c r="Q51"/>
      <c r="R51"/>
      <c r="S51"/>
      <c r="T51"/>
      <c r="U51"/>
      <c r="V51"/>
    </row>
    <row r="52" spans="1:22">
      <c r="A52" s="1204" t="s">
        <v>234</v>
      </c>
      <c r="Q52"/>
      <c r="R52"/>
      <c r="S52"/>
      <c r="T52"/>
      <c r="U52"/>
      <c r="V52"/>
    </row>
    <row r="53" spans="1:22">
      <c r="A53" s="1204"/>
      <c r="Q53"/>
      <c r="R53"/>
      <c r="S53"/>
      <c r="T53"/>
      <c r="U53"/>
      <c r="V53"/>
    </row>
    <row r="54" spans="1:22">
      <c r="A54" s="1204" t="s">
        <v>241</v>
      </c>
      <c r="Q54"/>
      <c r="R54"/>
      <c r="S54"/>
      <c r="T54"/>
      <c r="U54"/>
      <c r="V54"/>
    </row>
    <row r="55" spans="1:22">
      <c r="A55" s="1204"/>
    </row>
    <row r="56" spans="1:22">
      <c r="A56" t="s">
        <v>242</v>
      </c>
    </row>
  </sheetData>
  <mergeCells count="12">
    <mergeCell ref="M7:P7"/>
    <mergeCell ref="T7:V7"/>
    <mergeCell ref="A1:V1"/>
    <mergeCell ref="A7:A8"/>
    <mergeCell ref="B7:B8"/>
    <mergeCell ref="C7:C8"/>
    <mergeCell ref="F7:F8"/>
    <mergeCell ref="G7:G8"/>
    <mergeCell ref="H7:H8"/>
    <mergeCell ref="I7:I8"/>
    <mergeCell ref="J7:J8"/>
    <mergeCell ref="K7:L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Domov seniorů</vt:lpstr>
      <vt:lpstr>Tereza</vt:lpstr>
      <vt:lpstr>Knihovna</vt:lpstr>
      <vt:lpstr>Muzeum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Kpt.Nálepky</vt:lpstr>
      <vt:lpstr>ZŠ Kupkova</vt:lpstr>
      <vt:lpstr>ZŠ Na Valtické</vt:lpstr>
      <vt:lpstr>ZŠ Slovácká</vt:lpstr>
      <vt:lpstr>ZŠ J.Noháče</vt:lpstr>
      <vt:lpstr>ZUŠ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vasicek</dc:creator>
  <cp:lastModifiedBy>vasicek</cp:lastModifiedBy>
  <cp:lastPrinted>2016-04-21T06:46:49Z</cp:lastPrinted>
  <dcterms:created xsi:type="dcterms:W3CDTF">2016-04-21T06:45:41Z</dcterms:created>
  <dcterms:modified xsi:type="dcterms:W3CDTF">2016-04-21T07:19:47Z</dcterms:modified>
</cp:coreProperties>
</file>