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4_2016 " sheetId="1" r:id="rId1"/>
    <sheet name="Město_příjmy" sheetId="2" r:id="rId2"/>
    <sheet name="Město_výdaje " sheetId="3" r:id="rId3"/>
    <sheet name="Rezerva OEK" sheetId="4" r:id="rId4"/>
    <sheet name="Přebytky min.let" sheetId="5" r:id="rId5"/>
    <sheet name="Domov seniorů" sheetId="6" r:id="rId6"/>
    <sheet name="Tereza" sheetId="7" r:id="rId7"/>
    <sheet name="Muzeum" sheetId="8" r:id="rId8"/>
    <sheet name="Knihovna" sheetId="9" r:id="rId9"/>
  </sheets>
  <definedNames/>
  <calcPr fullCalcOnLoad="1"/>
</workbook>
</file>

<file path=xl/comments6.xml><?xml version="1.0" encoding="utf-8"?>
<comments xmlns="http://schemas.openxmlformats.org/spreadsheetml/2006/main">
  <authors>
    <author>Marcela Pardovsk?</author>
  </authors>
  <commentList>
    <comment ref="L20" authorId="0">
      <text>
        <r>
          <rPr>
            <b/>
            <sz val="9"/>
            <rFont val="Tahoma"/>
            <family val="0"/>
          </rPr>
          <t>Marcela Pardovská:</t>
        </r>
        <r>
          <rPr>
            <sz val="9"/>
            <rFont val="Tahoma"/>
            <family val="0"/>
          </rPr>
          <t xml:space="preserve">
Smlouva o poskytnutí dotace č. 34810/16/OSV
s JmK</t>
        </r>
      </text>
    </comment>
    <comment ref="N20" authorId="0">
      <text>
        <r>
          <rPr>
            <b/>
            <sz val="9"/>
            <rFont val="Tahoma"/>
            <family val="0"/>
          </rPr>
          <t>Marcela Pardovská:</t>
        </r>
        <r>
          <rPr>
            <sz val="9"/>
            <rFont val="Tahoma"/>
            <family val="0"/>
          </rPr>
          <t xml:space="preserve">
Smlouva o poskytnutí dotace JmK (MPSV) č. 035505/16/OSV</t>
        </r>
      </text>
    </comment>
    <comment ref="K22" authorId="0">
      <text>
        <r>
          <rPr>
            <b/>
            <sz val="9"/>
            <rFont val="Tahoma"/>
            <family val="0"/>
          </rPr>
          <t>Marcela Pardovská:</t>
        </r>
        <r>
          <rPr>
            <sz val="9"/>
            <rFont val="Tahoma"/>
            <family val="0"/>
          </rPr>
          <t xml:space="preserve">
platy sester za 01/16, z účelově určeného příspěvku na zdr.personál čerpání do 5/16</t>
        </r>
      </text>
    </comment>
    <comment ref="L22" authorId="0">
      <text>
        <r>
          <rPr>
            <b/>
            <sz val="9"/>
            <rFont val="Tahoma"/>
            <family val="0"/>
          </rPr>
          <t>Marcela Pardovská:</t>
        </r>
        <r>
          <rPr>
            <sz val="9"/>
            <rFont val="Tahoma"/>
            <family val="0"/>
          </rPr>
          <t xml:space="preserve">
platy sester 02/16, z účelového určeného příspěvku na zdr. Personál čerpání do 5/16
 </t>
        </r>
      </text>
    </comment>
    <comment ref="M22" authorId="0">
      <text>
        <r>
          <rPr>
            <b/>
            <sz val="9"/>
            <rFont val="Tahoma"/>
            <family val="0"/>
          </rPr>
          <t>Marcela Pardovská:</t>
        </r>
        <r>
          <rPr>
            <sz val="9"/>
            <rFont val="Tahoma"/>
            <family val="0"/>
          </rPr>
          <t xml:space="preserve">
doúčt. Provozního příspěvku na platy sester z roku 2015, mzdy 03 z provozního příspěvku 2016, celkem účelově určený na platy 
6 924 tis.
</t>
        </r>
      </text>
    </comment>
    <comment ref="N22" authorId="0">
      <text>
        <r>
          <rPr>
            <b/>
            <sz val="9"/>
            <rFont val="Tahoma"/>
            <family val="0"/>
          </rPr>
          <t>Marcela Pardovská:</t>
        </r>
        <r>
          <rPr>
            <sz val="9"/>
            <rFont val="Tahoma"/>
            <family val="0"/>
          </rPr>
          <t xml:space="preserve">
Provozní příspěvek na platy zdravotního personálu</t>
        </r>
      </text>
    </comment>
  </commentList>
</comments>
</file>

<file path=xl/comments7.xml><?xml version="1.0" encoding="utf-8"?>
<comments xmlns="http://schemas.openxmlformats.org/spreadsheetml/2006/main">
  <authors>
    <author>Ekonom</author>
    <author>Rausov? Kamila</author>
  </authors>
  <commentList>
    <comment ref="D4" authorId="0">
      <text>
        <r>
          <rPr>
            <b/>
            <sz val="8"/>
            <rFont val="Tahoma"/>
            <family val="2"/>
          </rPr>
          <t>Ekonom:</t>
        </r>
        <r>
          <rPr>
            <sz val="8"/>
            <rFont val="Tahoma"/>
            <family val="2"/>
          </rPr>
          <t xml:space="preserve">
</t>
        </r>
      </text>
    </comment>
    <comment ref="I23" authorId="1">
      <text>
        <r>
          <rPr>
            <b/>
            <sz val="9"/>
            <rFont val="Tahoma"/>
            <family val="2"/>
          </rPr>
          <t>Rausová Kamila:</t>
        </r>
        <r>
          <rPr>
            <sz val="9"/>
            <rFont val="Tahoma"/>
            <family val="2"/>
          </rPr>
          <t xml:space="preserve">
MU 24 707
ÚP   2 436</t>
        </r>
      </text>
    </comment>
  </commentList>
</comments>
</file>

<file path=xl/sharedStrings.xml><?xml version="1.0" encoding="utf-8"?>
<sst xmlns="http://schemas.openxmlformats.org/spreadsheetml/2006/main" count="1441" uniqueCount="708">
  <si>
    <t>Kraj: Jihomoravský</t>
  </si>
  <si>
    <t>Okres: Břeclav</t>
  </si>
  <si>
    <t>Město: Břeclav</t>
  </si>
  <si>
    <t xml:space="preserve">                    Tabulka doplňujících ukazatelů za období 4/2016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</si>
  <si>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</si>
  <si>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</si>
  <si>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</si>
  <si>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</si>
  <si>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</si>
  <si>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</si>
  <si>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</si>
  <si>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</si>
  <si>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</si>
  <si>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</si>
  <si>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</si>
  <si>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</si>
  <si>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</si>
  <si>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</si>
  <si>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</si>
  <si>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</si>
  <si>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</si>
  <si>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</si>
  <si>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</si>
  <si>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</si>
  <si>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</si>
  <si>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</si>
  <si>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2016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</si>
  <si>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</si>
  <si>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</si>
  <si>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</si>
  <si>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</si>
  <si>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</si>
  <si>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</si>
  <si>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</si>
  <si>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</si>
  <si>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1-4/2016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</si>
  <si>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</si>
  <si>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</si>
  <si>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</si>
  <si>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</si>
  <si>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>Ostat. neinv. přij. transfery ze SR a ESF - aktiv. politika zaměst.</t>
  </si>
  <si>
    <t>Neinv. přij.transf. ze SR</t>
  </si>
  <si>
    <t>Neinv. přij. transf. od krajů</t>
  </si>
  <si>
    <t xml:space="preserve">Neinv. přij. transf. ze SR </t>
  </si>
  <si>
    <t>Neinv. přij. transf. od mezinár. institucí</t>
  </si>
  <si>
    <t xml:space="preserve">Inv. přij. transfery ze stát. fondů </t>
  </si>
  <si>
    <t>Inv. přij. transfery ze stát. fondů</t>
  </si>
  <si>
    <t>Ostat. investič. přij. transf. ze SR</t>
  </si>
  <si>
    <t xml:space="preserve">Ostat. investič. přij. transf. ze SR 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</si>
  <si>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</si>
  <si>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</si>
  <si>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</si>
  <si>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</si>
  <si>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</si>
  <si>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</si>
  <si>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</si>
  <si>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</si>
  <si>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</si>
  <si>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</si>
  <si>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</si>
  <si>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</si>
  <si>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 xml:space="preserve">Přijaté dary na pořízení dlouhodobého maj. </t>
  </si>
  <si>
    <t>Přijaté neinvestiční dary</t>
  </si>
  <si>
    <t>Přijaté pojistné náhrady - veřejné osvětlení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</si>
  <si>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</si>
  <si>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</si>
  <si>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</si>
  <si>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</si>
  <si>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</si>
  <si>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</si>
  <si>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</si>
  <si>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</si>
  <si>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</si>
  <si>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</si>
  <si>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</si>
  <si>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</si>
  <si>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</si>
  <si>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</si>
  <si>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</si>
  <si>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</si>
  <si>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Ostat. neinv. přij. transf. ze SR -Sociálně právní ochrana dětí</t>
  </si>
  <si>
    <t>Ostat. neinv. přij. transfery ze SR - OPZ-VPP</t>
  </si>
  <si>
    <t>Neinvestič. přij. transfery ze SR - Výkon sociální práce</t>
  </si>
  <si>
    <t>Ostat. neinv. přij. transfery ze SR - Aktiv. pol. zam. ze SR a EU</t>
  </si>
  <si>
    <t>Ostat. neinv. přij. transfery ze SR - Integr. oper. program-EU</t>
  </si>
  <si>
    <t xml:space="preserve">Převody z ostatních vlastních fondů </t>
  </si>
  <si>
    <t>Neinvestič. přij. transfery od krajů -  Akceschopnost JSDH</t>
  </si>
  <si>
    <t>Ost. investič. přij. transfery ze SR - IOP-Výzva 22</t>
  </si>
  <si>
    <t xml:space="preserve">Ost. investič. přij. transfery ze SR - </t>
  </si>
  <si>
    <t xml:space="preserve">Investič. přij.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</si>
  <si>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</si>
  <si>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</si>
  <si>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</si>
  <si>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</si>
  <si>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</si>
  <si>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</si>
  <si>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 xml:space="preserve">Přijaté příspěvky na poříz. dlouhodob. maj. </t>
  </si>
  <si>
    <t>Příjmy z poskytovaných služeb - místní relace - § vnitřní správa</t>
  </si>
  <si>
    <t>Sankční platby přijaté od jiných subjektů</t>
  </si>
  <si>
    <t>Příjmy z pronájmu ostatních nemovitostí - vnitřní správa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</si>
  <si>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</si>
  <si>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</si>
  <si>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</si>
  <si>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</si>
  <si>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</si>
  <si>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</si>
  <si>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</si>
  <si>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</si>
  <si>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</si>
  <si>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</si>
  <si>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</si>
  <si>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 - Výkon pěstounské péče </t>
  </si>
  <si>
    <t>Ost. neinvest. přij. transfery ze SR - Výkon sociální práce (v ORJ 030)</t>
  </si>
  <si>
    <t>Ost. neinvest. přij. transfery ze SR-ZŠ Komenského 2</t>
  </si>
  <si>
    <t>Ost. neinvest. přij. transfery ze SR-ZŠ Kpt. Nálepky 7</t>
  </si>
  <si>
    <t>Ost. neinvest. přij. transfery ze SR-ZŠ Kupkova</t>
  </si>
  <si>
    <t>Ost. neinvest. přij. transfery ze SR-ZŠ Na Valtické 31</t>
  </si>
  <si>
    <t>Ost. neinvest. přij. transfery ze SR-ZŠ Slovácká 40</t>
  </si>
  <si>
    <t xml:space="preserve">Ost. neinvest.přij. transfery ze SR-Standardizace služeb SPOD </t>
  </si>
  <si>
    <t>Neinv. přij. transtery od obcí</t>
  </si>
  <si>
    <t>Neinv. přij. transfery od krajů</t>
  </si>
  <si>
    <t xml:space="preserve">Neinv. přij. transfery od krajů </t>
  </si>
  <si>
    <t>Neinv. přij. transfery od krajů - Zdravé municipality</t>
  </si>
  <si>
    <t>Neinv. přij. transtery od krajů - Podpora projektu Family point</t>
  </si>
  <si>
    <t>Neinv. přij. transfery od krajů - poskytování sociálních služeb</t>
  </si>
  <si>
    <t>Neinv. přij. transfery od krajů - Domov seniorů Břeclav</t>
  </si>
  <si>
    <t>Neinv. přij. transfery od krajů - ZŠ - proj. poskytování soc. stravování</t>
  </si>
  <si>
    <t>Příjmy z poskytování služeb a výrobků</t>
  </si>
  <si>
    <t>Ostatní příjmy z vlastní činnosti - Základní školy</t>
  </si>
  <si>
    <t xml:space="preserve">Odvody příspěvkových organizací - </t>
  </si>
  <si>
    <t>Příjmy z pronájmu ost. nemovit. a jejich částí - Kino Koruna</t>
  </si>
  <si>
    <t>Příjmy z pronájmu movitých věcí - Kino Koruna</t>
  </si>
  <si>
    <t>Přijaté nekapitálové příspěvky a náhrady - Zájmová činnost v kultuře</t>
  </si>
  <si>
    <t>Příjmy z pronájmu movitých věcí - Ostat. zál. kultury, církví a sděl. prostř.</t>
  </si>
  <si>
    <t>Přijaté nekapitálové příspěvky a náhrady - Ost. zál. kultury, církví ...</t>
  </si>
  <si>
    <t>Přijaté nekapitálové příspěvky a náhrady - Sport. zařízení v maj.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</si>
  <si>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</si>
  <si>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</si>
  <si>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</si>
  <si>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</si>
  <si>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</si>
  <si>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</si>
  <si>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</si>
  <si>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</si>
  <si>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Odvody příspěvkových organizací - Domov seniorů Břeclav</t>
  </si>
  <si>
    <t>Přijaté sankční popl. od jiných subjektů-ost. služby a čin. v obl. soc. prev.</t>
  </si>
  <si>
    <t>Přijaté nekapitálové příspěvky a náhrady - ostat. zál. soc. věcí</t>
  </si>
  <si>
    <t>Přijaté sankční poplatky od jiných subjektů</t>
  </si>
  <si>
    <t>Přijaté nekapitálové příspěvky-vnitřní správa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</si>
  <si>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</si>
  <si>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</si>
  <si>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</si>
  <si>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</si>
  <si>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</si>
  <si>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</si>
  <si>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</si>
  <si>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</si>
  <si>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</si>
  <si>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</si>
  <si>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Neinvestiční přijaté dotace od krajů - EVVO </t>
  </si>
  <si>
    <t xml:space="preserve">Příjmy z pronájmu ostat. nemovit. a jejich částí - Útulek Bulhary </t>
  </si>
  <si>
    <t>Přijaté sankční poplatky-rybářství</t>
  </si>
  <si>
    <t>Úhrada z vydobývaného prostoru</t>
  </si>
  <si>
    <t>Přijaté sankční poplatky-ost. správa ve vod. hospodářství</t>
  </si>
  <si>
    <t>Přijaté sankční poplatky-zach. a obnova kulturních památek</t>
  </si>
  <si>
    <t>Přijaté sankční poplatky-ost. čin. k ochraně přírody a krajiny</t>
  </si>
  <si>
    <t>Přijaté sankční poplatky-činnost místní správy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</si>
  <si>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</si>
  <si>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</si>
  <si>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</si>
  <si>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</si>
  <si>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</si>
  <si>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</si>
  <si>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</si>
  <si>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</si>
  <si>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</si>
  <si>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</si>
  <si>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</si>
  <si>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</si>
  <si>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</si>
  <si>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</si>
  <si>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</si>
  <si>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</si>
  <si>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</si>
  <si>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</si>
  <si>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SR - Asistent prev. krim. II (1-10/2015)</t>
  </si>
  <si>
    <t>Ostat. neinv. přij. transfery ze státního rozpočtu - Domovníci</t>
  </si>
  <si>
    <t>Ostat. neinv. přij. transfery ze SR - Asistent prev. krim. II (11-12/2015)</t>
  </si>
  <si>
    <t>Neinv. příjaté dotace od obcí - veřejnoprávní smlouvy</t>
  </si>
  <si>
    <t>Neinv. přij. dot. od krajů - Projekty prevence kriminality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</si>
  <si>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</si>
  <si>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</si>
  <si>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</si>
  <si>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</si>
  <si>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</si>
  <si>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poplatky-městská policie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</si>
  <si>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</si>
  <si>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</si>
  <si>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</si>
  <si>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</si>
  <si>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</si>
  <si>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</si>
  <si>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Sankční poplatky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</si>
  <si>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</si>
  <si>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</si>
  <si>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</si>
  <si>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</si>
  <si>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</si>
  <si>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</si>
  <si>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</si>
  <si>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</si>
  <si>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</si>
  <si>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</si>
  <si>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</si>
  <si>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</si>
  <si>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</si>
  <si>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</si>
  <si>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</si>
  <si>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</si>
  <si>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Odvod z výherních hracích přístrojů</t>
  </si>
  <si>
    <t xml:space="preserve">Správní poplatky </t>
  </si>
  <si>
    <t>Daň z nemovitostí</t>
  </si>
  <si>
    <t xml:space="preserve">Neinv. přijaté dotace ze SR - přísp. na výkon stát. správy 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</si>
  <si>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</si>
  <si>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</si>
  <si>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</si>
  <si>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</si>
  <si>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</si>
  <si>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</si>
  <si>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</si>
  <si>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</si>
  <si>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</si>
  <si>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</si>
  <si>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</si>
  <si>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</si>
  <si>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</si>
  <si>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</si>
  <si>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</si>
  <si>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</si>
  <si>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</si>
  <si>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</si>
  <si>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</si>
  <si>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</si>
  <si>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</si>
  <si>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</si>
  <si>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</si>
  <si>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</si>
  <si>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</si>
  <si>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</si>
  <si>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</si>
  <si>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</si>
  <si>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</si>
  <si>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</si>
  <si>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</si>
  <si>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</si>
  <si>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</si>
  <si>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</si>
  <si>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</si>
  <si>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</si>
  <si>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</si>
  <si>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</si>
  <si>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</si>
  <si>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</si>
  <si>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</si>
  <si>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</si>
  <si>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</si>
  <si>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</si>
  <si>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</si>
  <si>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</si>
  <si>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</si>
  <si>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</si>
  <si>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</si>
  <si>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</si>
  <si>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</si>
  <si>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</si>
  <si>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</si>
  <si>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</si>
  <si>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</si>
  <si>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Kontrolní součet (příjmy celkem + financování celkem=výdaje celkem)</t>
  </si>
  <si>
    <t xml:space="preserve">Město Břeclav </t>
  </si>
  <si>
    <t xml:space="preserve">                                       ROZPOČET  VÝDAJŮ  NA  ROK  2016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</si>
  <si>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</si>
  <si>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</si>
  <si>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</si>
  <si>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</si>
  <si>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</si>
  <si>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</si>
  <si>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</si>
  <si>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</si>
  <si>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</si>
  <si>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</si>
  <si>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</si>
  <si>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</si>
  <si>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</si>
  <si>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</si>
  <si>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</si>
  <si>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</si>
  <si>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</si>
  <si>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</si>
  <si>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</si>
  <si>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</si>
  <si>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</si>
  <si>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</si>
  <si>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</si>
  <si>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</si>
  <si>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</si>
  <si>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</si>
  <si>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</si>
  <si>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</si>
  <si>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</si>
  <si>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</si>
  <si>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</si>
  <si>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</si>
  <si>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</si>
  <si>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</si>
  <si>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</si>
  <si>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</si>
  <si>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</si>
  <si>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</si>
  <si>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</si>
  <si>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</si>
  <si>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</si>
  <si>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</si>
  <si>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</si>
  <si>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</si>
  <si>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</si>
  <si>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</si>
  <si>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</si>
  <si>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</si>
  <si>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</si>
  <si>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</si>
  <si>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</si>
  <si>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</si>
  <si>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</si>
  <si>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</si>
  <si>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</si>
  <si>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</si>
  <si>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</si>
  <si>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</si>
  <si>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</si>
  <si>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</si>
  <si>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</si>
  <si>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</si>
  <si>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</si>
  <si>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</si>
  <si>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</si>
  <si>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</si>
  <si>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</si>
  <si>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</si>
  <si>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</si>
  <si>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</si>
  <si>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</si>
  <si>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</si>
  <si>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</si>
  <si>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</si>
  <si>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</si>
  <si>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</si>
  <si>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</si>
  <si>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</si>
  <si>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</si>
  <si>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</si>
  <si>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</si>
  <si>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</si>
  <si>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</si>
  <si>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</si>
  <si>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</si>
  <si>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</si>
  <si>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</si>
  <si>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</si>
  <si>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</si>
  <si>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</si>
  <si>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</si>
  <si>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</si>
  <si>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</si>
  <si>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</si>
  <si>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</si>
  <si>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</si>
  <si>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</si>
  <si>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</si>
  <si>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</si>
  <si>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</si>
  <si>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</si>
  <si>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</si>
  <si>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</si>
  <si>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</si>
  <si>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</si>
  <si>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</si>
  <si>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</si>
  <si>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</si>
  <si>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</si>
  <si>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</si>
  <si>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</si>
  <si>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</si>
  <si>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</si>
  <si>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</si>
  <si>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</si>
  <si>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</si>
  <si>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</si>
  <si>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</si>
  <si>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</si>
  <si>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</si>
  <si>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</si>
  <si>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</si>
  <si>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</si>
  <si>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</si>
  <si>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</si>
  <si>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</si>
  <si>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</si>
  <si>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</si>
  <si>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</si>
  <si>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</si>
  <si>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</si>
  <si>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</si>
  <si>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</si>
  <si>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</si>
  <si>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</si>
  <si>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</si>
  <si>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</si>
  <si>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</si>
  <si>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</si>
  <si>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</si>
  <si>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</si>
  <si>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</si>
  <si>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</si>
  <si>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</si>
  <si>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</si>
  <si>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</si>
  <si>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</si>
  <si>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</si>
  <si>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Požární ochrana-dobrovolná část</t>
  </si>
  <si>
    <t>VÝDAJE ORJ 120  CELKEM</t>
  </si>
  <si>
    <t>CELKEM VÝDAJE MĚSTA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</si>
  <si>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</si>
  <si>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</si>
  <si>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</si>
  <si>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</si>
  <si>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</si>
  <si>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</si>
  <si>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</si>
  <si>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</si>
  <si>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</si>
  <si>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</si>
  <si>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</si>
  <si>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</si>
  <si>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</si>
  <si>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</si>
  <si>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</si>
  <si>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</si>
  <si>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</si>
  <si>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</si>
  <si>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</si>
  <si>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</si>
  <si>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</si>
  <si>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</si>
  <si>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Beze změn</t>
  </si>
  <si>
    <t>Fin. dar - České dráhy, a.s. na kaci "Pálavský okruh" (RM 34 dne 6.4.2016)</t>
  </si>
  <si>
    <t>Fin. podpora Židovské obci Brno na údržbu židovského hřbitova v Břeclavi (RM 34 dne 6.4.2016)</t>
  </si>
  <si>
    <t>Navýšení rozpočtu příjmů z nájemného (924 tis.) a služeb (112 tis.) - vztah na zvýšení dotací u nezisk. subj.</t>
  </si>
  <si>
    <t>120 OM</t>
  </si>
  <si>
    <t>Stav k 30.4.2016</t>
  </si>
  <si>
    <t>Parkovací dům pro kola (ZM 11-18.4.2016)</t>
  </si>
  <si>
    <t>020 ORS</t>
  </si>
  <si>
    <t>Peněž. dar k organizaci a materiál. zabezp. výstavy vín LVA dne 20.-21.5.2016 Ing. Sadílkové, Břeclav (RM 35)</t>
  </si>
  <si>
    <t>Fin. dar spolku Světlana, o. s. na pořádání benefičního koncertu dne 24.4.2016 (RM 35)</t>
  </si>
  <si>
    <t>Navýšení závaz. ukazatele PO Tereza Břeclav - akce "Otvírání Licht. stezek"</t>
  </si>
  <si>
    <t>Navýšení závaz. ukazatele PO Tereza Břeclav -"Středisko služebOtvírání Licht. stezek" - - posílení 2 pracov.</t>
  </si>
  <si>
    <t>Navýšení rozpočtu výdajů na neinvestiční transfery (RM 34)</t>
  </si>
  <si>
    <t>Navýšení rozpočtu výdajů na neinvestiční transfery (ZM 11)</t>
  </si>
  <si>
    <t>Stav k 4.5.2016</t>
  </si>
  <si>
    <t>Fin. dar Nemocnici Břeclav k zajištění 5. Dětského dne v Břeclavi (RM 36-4.5.2016)</t>
  </si>
  <si>
    <t>Fin. dar Muzejní a vlastivědné společnosti v Brně v souvislosti s vydáním knihy (RM 3-4.5.2016)</t>
  </si>
  <si>
    <t>Doplatek účelových výdajů roku 2015 na výkon SPOD (JMK - doplatek dotace)</t>
  </si>
  <si>
    <t xml:space="preserve">Stav k 18.5.2015 </t>
  </si>
  <si>
    <t>Dosud neprovedené změny rozpočtu - rezervováno</t>
  </si>
  <si>
    <t>Prevence kriminality "Paeger pro seniory II"</t>
  </si>
  <si>
    <t>?</t>
  </si>
  <si>
    <t>"Ivan Hlinka Memorial Cup 2016" (Žádost o indiv. dot. JMK 200 tis. Kč, podíl)</t>
  </si>
  <si>
    <t>Žádost o dot. z Mezinár. visegrád. fondu na "Živý folklór" (celk. nákl. 350 tis. vč. DPH, dot. 280 tis., 70 vl.podíl)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</si>
  <si>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</si>
  <si>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</si>
  <si>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</si>
  <si>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</si>
  <si>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</si>
  <si>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</si>
  <si>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</si>
  <si>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Pohanskéo - mlatová cesta - oprava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</si>
  <si>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</si>
  <si>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</si>
  <si>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</si>
  <si>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</si>
  <si>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</si>
  <si>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</si>
  <si>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</si>
  <si>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</si>
  <si>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</si>
  <si>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</si>
  <si>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</si>
  <si>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</si>
  <si>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</si>
  <si>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</si>
  <si>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</si>
  <si>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</si>
  <si>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</si>
  <si>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</si>
  <si>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</si>
  <si>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</si>
  <si>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</si>
  <si>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</si>
  <si>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</si>
  <si>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</si>
  <si>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</si>
  <si>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</si>
  <si>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</si>
  <si>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</si>
  <si>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</si>
  <si>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Stav k 30.4.2016 beze změny</t>
  </si>
  <si>
    <t>Rekonstrukce elektroinstalace MŠ Dukelských hrdinů a MŠ Slovácká (RM 34-6.4.2016)</t>
  </si>
  <si>
    <t>Zapojení nevyčerpaných prostředků r. 2015 - příspěvku na výkon pěstounské péče - do rozp. roku 2016</t>
  </si>
  <si>
    <t>Prev. krim. - MKDS 2016 (celk. nákl. 1558 tis. vč. DPH, 350 tis. dotace) - 4 kamerové body</t>
  </si>
  <si>
    <t xml:space="preserve"> </t>
  </si>
  <si>
    <t>Pasport vybraných rozvahových a výsledovkových položek - HODNOCENÍ - rok 2016</t>
  </si>
  <si>
    <t>Příloha č.7 - Pravidla vztahů Města Břeclavi k PO</t>
  </si>
  <si>
    <t xml:space="preserve">Příspěvková organizace :   </t>
  </si>
  <si>
    <t>Domov seniorů Břeclav, příspěvková org.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</si>
  <si>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</si>
  <si>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</si>
  <si>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</si>
  <si>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</si>
  <si>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</si>
  <si>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</si>
  <si>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</si>
  <si>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</si>
  <si>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R.2012</t>
  </si>
  <si>
    <t>R.2013</t>
  </si>
  <si>
    <t>R.2014</t>
  </si>
  <si>
    <t>R.2015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</si>
  <si>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</si>
  <si>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</si>
  <si>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</si>
  <si>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</si>
  <si>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</si>
  <si>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</si>
  <si>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</si>
  <si>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</si>
  <si>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</si>
  <si>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</si>
  <si>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</si>
  <si>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</si>
  <si>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</si>
  <si>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</si>
  <si>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</si>
  <si>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</si>
  <si>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</si>
  <si>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</si>
  <si>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</si>
  <si>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</si>
  <si>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</si>
  <si>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</si>
  <si>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</si>
  <si>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</si>
  <si>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</si>
  <si>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</si>
  <si>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</si>
  <si>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</si>
  <si>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</si>
  <si>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</si>
  <si>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</si>
  <si>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</si>
  <si>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</si>
  <si>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</si>
  <si>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</si>
  <si>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</si>
  <si>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</si>
  <si>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</si>
  <si>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</si>
  <si>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</si>
  <si>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</si>
  <si>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</si>
  <si>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</si>
  <si>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</si>
  <si>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</si>
  <si>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</si>
  <si>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</si>
  <si>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</si>
  <si>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</si>
  <si>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</si>
  <si>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</si>
  <si>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</si>
  <si>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</si>
  <si>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</si>
  <si>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</si>
  <si>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</si>
  <si>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</si>
  <si>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</si>
  <si>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</si>
  <si>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</si>
  <si>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</si>
  <si>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</si>
  <si>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</si>
  <si>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</si>
  <si>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</si>
  <si>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</si>
  <si>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</si>
  <si>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</si>
  <si>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</si>
  <si>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</si>
  <si>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</si>
  <si>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</si>
  <si>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</si>
  <si>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</si>
  <si>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</si>
  <si>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</si>
  <si>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</si>
  <si>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</si>
  <si>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</si>
  <si>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</si>
  <si>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</si>
  <si>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</si>
  <si>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</si>
  <si>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</si>
  <si>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</si>
  <si>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</si>
  <si>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</si>
  <si>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</si>
  <si>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Komentář: </t>
  </si>
  <si>
    <t>Pasport vybraných rozvahových a výsledovkových položek</t>
  </si>
  <si>
    <t>Rozpočet na rok 2016</t>
  </si>
  <si>
    <t xml:space="preserve"> Tereza Břeclav</t>
  </si>
  <si>
    <t>r.2016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</si>
  <si>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</si>
  <si>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</si>
  <si>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</si>
  <si>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</si>
  <si>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</si>
  <si>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</si>
  <si>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</si>
  <si>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</si>
  <si>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</si>
  <si>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</si>
  <si>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</si>
  <si>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</si>
  <si>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</si>
  <si>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</si>
  <si>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</si>
  <si>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Příloha č. 9.1</t>
  </si>
  <si>
    <t xml:space="preserve">Příloha č. 7   Pravidla vztahů města Břeclavi k PO </t>
  </si>
  <si>
    <t xml:space="preserve">Příspěvková organizace (neškolská):   </t>
  </si>
  <si>
    <t xml:space="preserve">Městské muzeum a galerie Břeclav </t>
  </si>
  <si>
    <t>Schvál. R.</t>
  </si>
  <si>
    <t>Uprav. R.</t>
  </si>
  <si>
    <t>201x</t>
  </si>
  <si>
    <t>V Břeclavi dne:</t>
  </si>
  <si>
    <t>Zpracoval:</t>
  </si>
  <si>
    <t>Schválil:</t>
  </si>
  <si>
    <t>Městská knihovna Břeclav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</si>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</sst>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color indexed="22"/>
      <name val="Arial CE"/>
      <family val="2"/>
    </font>
    <font>
      <b/>
      <sz val="10"/>
      <name val="Arial Narrow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0"/>
    </font>
    <font>
      <b/>
      <sz val="9"/>
      <name val="Tahoma"/>
      <family val="0"/>
    </font>
    <font>
      <sz val="9"/>
      <name val="Tahoma"/>
      <family val="0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/>
      <right/>
      <top style="double"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9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4" fontId="6" fillId="34" borderId="34" xfId="46" applyNumberFormat="1" applyFont="1" applyFill="1" applyBorder="1" applyAlignment="1">
      <alignment horizontal="center"/>
      <protection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/>
    </xf>
    <xf numFmtId="4" fontId="6" fillId="34" borderId="36" xfId="46" applyNumberFormat="1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right"/>
    </xf>
    <xf numFmtId="0" fontId="10" fillId="0" borderId="39" xfId="0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0" fontId="10" fillId="0" borderId="39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0" fillId="0" borderId="38" xfId="0" applyFont="1" applyFill="1" applyBorder="1" applyAlignment="1">
      <alignment/>
    </xf>
    <xf numFmtId="0" fontId="10" fillId="0" borderId="18" xfId="46" applyFont="1" applyFill="1" applyBorder="1" applyAlignment="1">
      <alignment horizontal="right"/>
      <protection/>
    </xf>
    <xf numFmtId="0" fontId="10" fillId="0" borderId="39" xfId="46" applyFont="1" applyFill="1" applyBorder="1" applyAlignment="1">
      <alignment horizontal="right"/>
      <protection/>
    </xf>
    <xf numFmtId="0" fontId="10" fillId="0" borderId="39" xfId="0" applyFont="1" applyFill="1" applyBorder="1" applyAlignment="1">
      <alignment horizontal="right"/>
    </xf>
    <xf numFmtId="0" fontId="10" fillId="0" borderId="38" xfId="0" applyFont="1" applyFill="1" applyBorder="1" applyAlignment="1">
      <alignment/>
    </xf>
    <xf numFmtId="0" fontId="10" fillId="0" borderId="39" xfId="46" applyFont="1" applyFill="1" applyBorder="1" applyAlignment="1">
      <alignment horizontal="left"/>
      <protection/>
    </xf>
    <xf numFmtId="0" fontId="10" fillId="0" borderId="15" xfId="0" applyFont="1" applyFill="1" applyBorder="1" applyAlignment="1">
      <alignment horizontal="right"/>
    </xf>
    <xf numFmtId="4" fontId="10" fillId="35" borderId="39" xfId="0" applyNumberFormat="1" applyFont="1" applyFill="1" applyBorder="1" applyAlignment="1">
      <alignment/>
    </xf>
    <xf numFmtId="0" fontId="10" fillId="0" borderId="40" xfId="46" applyFont="1" applyFill="1" applyBorder="1" applyAlignment="1">
      <alignment horizontal="right"/>
      <protection/>
    </xf>
    <xf numFmtId="0" fontId="10" fillId="0" borderId="41" xfId="46" applyFont="1" applyFill="1" applyBorder="1" applyAlignment="1">
      <alignment horizontal="right"/>
      <protection/>
    </xf>
    <xf numFmtId="4" fontId="10" fillId="0" borderId="41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42" xfId="0" applyFont="1" applyFill="1" applyBorder="1" applyAlignment="1">
      <alignment/>
    </xf>
    <xf numFmtId="4" fontId="10" fillId="0" borderId="42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15" fillId="0" borderId="38" xfId="0" applyNumberFormat="1" applyFont="1" applyFill="1" applyBorder="1" applyAlignment="1">
      <alignment/>
    </xf>
    <xf numFmtId="4" fontId="10" fillId="35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" fontId="10" fillId="35" borderId="38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 applyProtection="1">
      <alignment horizontal="right"/>
      <protection locked="0"/>
    </xf>
    <xf numFmtId="4" fontId="10" fillId="0" borderId="39" xfId="0" applyNumberFormat="1" applyFont="1" applyFill="1" applyBorder="1" applyAlignment="1" applyProtection="1">
      <alignment/>
      <protection locked="0"/>
    </xf>
    <xf numFmtId="0" fontId="6" fillId="0" borderId="39" xfId="0" applyFont="1" applyFill="1" applyBorder="1" applyAlignment="1">
      <alignment/>
    </xf>
    <xf numFmtId="4" fontId="10" fillId="35" borderId="42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4" fontId="15" fillId="35" borderId="38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0" fontId="6" fillId="0" borderId="44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4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4" fontId="6" fillId="0" borderId="39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9" fontId="6" fillId="34" borderId="3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" fontId="10" fillId="35" borderId="39" xfId="0" applyNumberFormat="1" applyFont="1" applyFill="1" applyBorder="1" applyAlignment="1">
      <alignment/>
    </xf>
    <xf numFmtId="0" fontId="10" fillId="0" borderId="39" xfId="0" applyFont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/>
    </xf>
    <xf numFmtId="0" fontId="10" fillId="0" borderId="44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0" xfId="0" applyFont="1" applyFill="1" applyBorder="1" applyAlignment="1">
      <alignment horizontal="center"/>
    </xf>
    <xf numFmtId="0" fontId="10" fillId="0" borderId="41" xfId="0" applyFont="1" applyBorder="1" applyAlignment="1">
      <alignment/>
    </xf>
    <xf numFmtId="0" fontId="10" fillId="0" borderId="18" xfId="0" applyFont="1" applyFill="1" applyBorder="1" applyAlignment="1">
      <alignment horizontal="left"/>
    </xf>
    <xf numFmtId="4" fontId="10" fillId="35" borderId="41" xfId="0" applyNumberFormat="1" applyFont="1" applyFill="1" applyBorder="1" applyAlignment="1">
      <alignment/>
    </xf>
    <xf numFmtId="0" fontId="6" fillId="0" borderId="44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47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10" fillId="0" borderId="41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47" xfId="0" applyFont="1" applyFill="1" applyBorder="1" applyAlignment="1">
      <alignment horizontal="center"/>
    </xf>
    <xf numFmtId="0" fontId="17" fillId="35" borderId="39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0" fontId="17" fillId="35" borderId="46" xfId="0" applyFont="1" applyFill="1" applyBorder="1" applyAlignment="1">
      <alignment horizontal="center"/>
    </xf>
    <xf numFmtId="0" fontId="10" fillId="0" borderId="36" xfId="0" applyFont="1" applyBorder="1" applyAlignment="1">
      <alignment/>
    </xf>
    <xf numFmtId="4" fontId="10" fillId="35" borderId="36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vertical="center"/>
    </xf>
    <xf numFmtId="4" fontId="6" fillId="0" borderId="36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36" borderId="0" xfId="0" applyNumberFormat="1" applyFont="1" applyFill="1" applyAlignment="1">
      <alignment/>
    </xf>
    <xf numFmtId="4" fontId="13" fillId="36" borderId="0" xfId="0" applyNumberFormat="1" applyFont="1" applyFill="1" applyAlignment="1">
      <alignment horizontal="right"/>
    </xf>
    <xf numFmtId="4" fontId="0" fillId="36" borderId="0" xfId="0" applyNumberFormat="1" applyFill="1" applyAlignment="1">
      <alignment/>
    </xf>
    <xf numFmtId="4" fontId="0" fillId="36" borderId="0" xfId="0" applyNumberFormat="1" applyFont="1" applyFill="1" applyAlignment="1">
      <alignment horizontal="right"/>
    </xf>
    <xf numFmtId="4" fontId="7" fillId="36" borderId="0" xfId="0" applyNumberFormat="1" applyFont="1" applyFill="1" applyAlignment="1">
      <alignment horizontal="center"/>
    </xf>
    <xf numFmtId="4" fontId="10" fillId="36" borderId="0" xfId="0" applyNumberFormat="1" applyFont="1" applyFill="1" applyAlignment="1">
      <alignment/>
    </xf>
    <xf numFmtId="4" fontId="6" fillId="36" borderId="0" xfId="0" applyNumberFormat="1" applyFont="1" applyFill="1" applyAlignment="1">
      <alignment horizontal="center"/>
    </xf>
    <xf numFmtId="4" fontId="6" fillId="36" borderId="34" xfId="46" applyNumberFormat="1" applyFont="1" applyFill="1" applyBorder="1" applyAlignment="1">
      <alignment horizontal="center"/>
      <protection/>
    </xf>
    <xf numFmtId="4" fontId="6" fillId="36" borderId="36" xfId="46" applyNumberFormat="1" applyFont="1" applyFill="1" applyBorder="1" applyAlignment="1">
      <alignment horizontal="center"/>
      <protection/>
    </xf>
    <xf numFmtId="49" fontId="6" fillId="36" borderId="36" xfId="46" applyNumberFormat="1" applyFont="1" applyFill="1" applyBorder="1" applyAlignment="1">
      <alignment horizontal="center"/>
      <protection/>
    </xf>
    <xf numFmtId="4" fontId="10" fillId="36" borderId="38" xfId="0" applyNumberFormat="1" applyFont="1" applyFill="1" applyBorder="1" applyAlignment="1">
      <alignment/>
    </xf>
    <xf numFmtId="4" fontId="10" fillId="36" borderId="39" xfId="0" applyNumberFormat="1" applyFont="1" applyFill="1" applyBorder="1" applyAlignment="1">
      <alignment/>
    </xf>
    <xf numFmtId="4" fontId="10" fillId="36" borderId="41" xfId="0" applyNumberFormat="1" applyFont="1" applyFill="1" applyBorder="1" applyAlignment="1">
      <alignment/>
    </xf>
    <xf numFmtId="4" fontId="10" fillId="36" borderId="42" xfId="0" applyNumberFormat="1" applyFont="1" applyFill="1" applyBorder="1" applyAlignment="1">
      <alignment/>
    </xf>
    <xf numFmtId="4" fontId="6" fillId="36" borderId="44" xfId="0" applyNumberFormat="1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10" fillId="36" borderId="45" xfId="0" applyNumberFormat="1" applyFont="1" applyFill="1" applyBorder="1" applyAlignment="1">
      <alignment/>
    </xf>
    <xf numFmtId="4" fontId="15" fillId="36" borderId="38" xfId="0" applyNumberFormat="1" applyFont="1" applyFill="1" applyBorder="1" applyAlignment="1">
      <alignment/>
    </xf>
    <xf numFmtId="4" fontId="10" fillId="36" borderId="38" xfId="0" applyNumberFormat="1" applyFont="1" applyFill="1" applyBorder="1" applyAlignment="1">
      <alignment/>
    </xf>
    <xf numFmtId="4" fontId="10" fillId="36" borderId="4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4" fontId="10" fillId="36" borderId="39" xfId="0" applyNumberFormat="1" applyFont="1" applyFill="1" applyBorder="1" applyAlignment="1">
      <alignment/>
    </xf>
    <xf numFmtId="4" fontId="10" fillId="36" borderId="39" xfId="0" applyNumberFormat="1" applyFont="1" applyFill="1" applyBorder="1" applyAlignment="1" applyProtection="1">
      <alignment horizontal="right"/>
      <protection locked="0"/>
    </xf>
    <xf numFmtId="4" fontId="10" fillId="36" borderId="39" xfId="0" applyNumberFormat="1" applyFont="1" applyFill="1" applyBorder="1" applyAlignment="1" applyProtection="1">
      <alignment/>
      <protection locked="0"/>
    </xf>
    <xf numFmtId="4" fontId="10" fillId="36" borderId="39" xfId="0" applyNumberFormat="1" applyFont="1" applyFill="1" applyBorder="1" applyAlignment="1">
      <alignment/>
    </xf>
    <xf numFmtId="4" fontId="10" fillId="36" borderId="18" xfId="0" applyNumberFormat="1" applyFont="1" applyFill="1" applyBorder="1" applyAlignment="1">
      <alignment/>
    </xf>
    <xf numFmtId="4" fontId="10" fillId="36" borderId="22" xfId="0" applyNumberFormat="1" applyFont="1" applyFill="1" applyBorder="1" applyAlignment="1">
      <alignment/>
    </xf>
    <xf numFmtId="4" fontId="10" fillId="36" borderId="46" xfId="0" applyNumberFormat="1" applyFont="1" applyFill="1" applyBorder="1" applyAlignment="1">
      <alignment/>
    </xf>
    <xf numFmtId="4" fontId="6" fillId="36" borderId="36" xfId="0" applyNumberFormat="1" applyFont="1" applyFill="1" applyBorder="1" applyAlignment="1">
      <alignment/>
    </xf>
    <xf numFmtId="4" fontId="10" fillId="36" borderId="0" xfId="0" applyNumberFormat="1" applyFont="1" applyFill="1" applyBorder="1" applyAlignment="1">
      <alignment/>
    </xf>
    <xf numFmtId="4" fontId="10" fillId="36" borderId="39" xfId="0" applyNumberFormat="1" applyFont="1" applyFill="1" applyBorder="1" applyAlignment="1">
      <alignment horizontal="right"/>
    </xf>
    <xf numFmtId="4" fontId="10" fillId="36" borderId="36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39" xfId="0" applyNumberFormat="1" applyFont="1" applyFill="1" applyBorder="1" applyAlignment="1">
      <alignment horizontal="center"/>
    </xf>
    <xf numFmtId="4" fontId="10" fillId="36" borderId="38" xfId="0" applyNumberFormat="1" applyFont="1" applyFill="1" applyBorder="1" applyAlignment="1">
      <alignment horizontal="right"/>
    </xf>
    <xf numFmtId="4" fontId="92" fillId="36" borderId="0" xfId="0" applyNumberFormat="1" applyFont="1" applyFill="1" applyBorder="1" applyAlignment="1">
      <alignment/>
    </xf>
    <xf numFmtId="4" fontId="93" fillId="36" borderId="0" xfId="0" applyNumberFormat="1" applyFont="1" applyFill="1" applyAlignment="1">
      <alignment/>
    </xf>
    <xf numFmtId="4" fontId="10" fillId="36" borderId="0" xfId="0" applyNumberFormat="1" applyFont="1" applyFill="1" applyBorder="1" applyAlignment="1">
      <alignment/>
    </xf>
    <xf numFmtId="4" fontId="10" fillId="36" borderId="0" xfId="0" applyNumberFormat="1" applyFont="1" applyFill="1" applyAlignment="1">
      <alignment/>
    </xf>
    <xf numFmtId="4" fontId="0" fillId="36" borderId="0" xfId="0" applyNumberFormat="1" applyFont="1" applyFill="1" applyAlignment="1">
      <alignment/>
    </xf>
    <xf numFmtId="0" fontId="16" fillId="36" borderId="0" xfId="0" applyFont="1" applyFill="1" applyAlignment="1">
      <alignment horizontal="center"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4" fontId="7" fillId="36" borderId="0" xfId="0" applyNumberFormat="1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4" fontId="6" fillId="36" borderId="0" xfId="0" applyNumberFormat="1" applyFont="1" applyFill="1" applyBorder="1" applyAlignment="1">
      <alignment/>
    </xf>
    <xf numFmtId="0" fontId="10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6" borderId="34" xfId="0" applyFont="1" applyFill="1" applyBorder="1" applyAlignment="1">
      <alignment horizontal="center"/>
    </xf>
    <xf numFmtId="49" fontId="6" fillId="36" borderId="36" xfId="0" applyNumberFormat="1" applyFont="1" applyFill="1" applyBorder="1" applyAlignment="1">
      <alignment horizontal="center"/>
    </xf>
    <xf numFmtId="4" fontId="6" fillId="36" borderId="42" xfId="0" applyNumberFormat="1" applyFont="1" applyFill="1" applyBorder="1" applyAlignment="1">
      <alignment/>
    </xf>
    <xf numFmtId="4" fontId="6" fillId="36" borderId="44" xfId="0" applyNumberFormat="1" applyFont="1" applyFill="1" applyBorder="1" applyAlignment="1">
      <alignment/>
    </xf>
    <xf numFmtId="0" fontId="94" fillId="36" borderId="0" xfId="0" applyFont="1" applyFill="1" applyAlignment="1">
      <alignment horizontal="center"/>
    </xf>
    <xf numFmtId="4" fontId="10" fillId="36" borderId="41" xfId="0" applyNumberFormat="1" applyFont="1" applyFill="1" applyBorder="1" applyAlignment="1">
      <alignment/>
    </xf>
    <xf numFmtId="4" fontId="92" fillId="36" borderId="0" xfId="0" applyNumberFormat="1" applyFont="1" applyFill="1" applyBorder="1" applyAlignment="1">
      <alignment horizontal="center"/>
    </xf>
    <xf numFmtId="3" fontId="6" fillId="36" borderId="0" xfId="0" applyNumberFormat="1" applyFont="1" applyFill="1" applyBorder="1" applyAlignment="1">
      <alignment/>
    </xf>
    <xf numFmtId="4" fontId="10" fillId="36" borderId="42" xfId="0" applyNumberFormat="1" applyFont="1" applyFill="1" applyBorder="1" applyAlignment="1">
      <alignment/>
    </xf>
    <xf numFmtId="4" fontId="10" fillId="36" borderId="36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 vertical="center"/>
    </xf>
    <xf numFmtId="0" fontId="10" fillId="36" borderId="0" xfId="0" applyFont="1" applyFill="1" applyAlignment="1">
      <alignment/>
    </xf>
    <xf numFmtId="164" fontId="13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/>
    </xf>
    <xf numFmtId="164" fontId="6" fillId="34" borderId="34" xfId="46" applyNumberFormat="1" applyFont="1" applyFill="1" applyBorder="1" applyAlignment="1">
      <alignment horizontal="center"/>
      <protection/>
    </xf>
    <xf numFmtId="164" fontId="6" fillId="34" borderId="36" xfId="46" applyNumberFormat="1" applyFont="1" applyFill="1" applyBorder="1" applyAlignment="1">
      <alignment horizontal="center"/>
      <protection/>
    </xf>
    <xf numFmtId="164" fontId="10" fillId="0" borderId="38" xfId="0" applyNumberFormat="1" applyFont="1" applyFill="1" applyBorder="1" applyAlignment="1">
      <alignment/>
    </xf>
    <xf numFmtId="164" fontId="10" fillId="0" borderId="39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10" fillId="0" borderId="45" xfId="0" applyNumberFormat="1" applyFont="1" applyFill="1" applyBorder="1" applyAlignment="1">
      <alignment/>
    </xf>
    <xf numFmtId="164" fontId="10" fillId="0" borderId="46" xfId="0" applyNumberFormat="1" applyFont="1" applyFill="1" applyBorder="1" applyAlignment="1">
      <alignment/>
    </xf>
    <xf numFmtId="164" fontId="10" fillId="35" borderId="39" xfId="0" applyNumberFormat="1" applyFont="1" applyFill="1" applyBorder="1" applyAlignment="1">
      <alignment/>
    </xf>
    <xf numFmtId="164" fontId="6" fillId="0" borderId="46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36" xfId="0" applyNumberFormat="1" applyFont="1" applyFill="1" applyBorder="1" applyAlignment="1">
      <alignment/>
    </xf>
    <xf numFmtId="164" fontId="6" fillId="0" borderId="4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10" fillId="0" borderId="39" xfId="0" applyNumberFormat="1" applyFont="1" applyFill="1" applyBorder="1" applyAlignment="1">
      <alignment/>
    </xf>
    <xf numFmtId="165" fontId="6" fillId="0" borderId="42" xfId="0" applyNumberFormat="1" applyFont="1" applyFill="1" applyBorder="1" applyAlignment="1">
      <alignment/>
    </xf>
    <xf numFmtId="165" fontId="6" fillId="0" borderId="44" xfId="0" applyNumberFormat="1" applyFont="1" applyFill="1" applyBorder="1" applyAlignment="1">
      <alignment/>
    </xf>
    <xf numFmtId="165" fontId="1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Alignment="1">
      <alignment horizontal="center"/>
    </xf>
    <xf numFmtId="165" fontId="6" fillId="34" borderId="34" xfId="0" applyNumberFormat="1" applyFont="1" applyFill="1" applyBorder="1" applyAlignment="1">
      <alignment horizontal="center"/>
    </xf>
    <xf numFmtId="165" fontId="6" fillId="34" borderId="36" xfId="0" applyNumberFormat="1" applyFont="1" applyFill="1" applyBorder="1" applyAlignment="1">
      <alignment horizontal="center"/>
    </xf>
    <xf numFmtId="165" fontId="10" fillId="0" borderId="38" xfId="0" applyNumberFormat="1" applyFont="1" applyFill="1" applyBorder="1" applyAlignment="1">
      <alignment/>
    </xf>
    <xf numFmtId="165" fontId="10" fillId="0" borderId="41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/>
    </xf>
    <xf numFmtId="165" fontId="10" fillId="0" borderId="42" xfId="0" applyNumberFormat="1" applyFont="1" applyFill="1" applyBorder="1" applyAlignment="1">
      <alignment/>
    </xf>
    <xf numFmtId="165" fontId="10" fillId="0" borderId="36" xfId="0" applyNumberFormat="1" applyFont="1" applyFill="1" applyBorder="1" applyAlignment="1">
      <alignment/>
    </xf>
    <xf numFmtId="165" fontId="10" fillId="0" borderId="46" xfId="0" applyNumberFormat="1" applyFont="1" applyFill="1" applyBorder="1" applyAlignment="1">
      <alignment/>
    </xf>
    <xf numFmtId="165" fontId="6" fillId="0" borderId="44" xfId="0" applyNumberFormat="1" applyFont="1" applyFill="1" applyBorder="1" applyAlignment="1">
      <alignment vertical="center"/>
    </xf>
    <xf numFmtId="0" fontId="7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7" fillId="34" borderId="39" xfId="48" applyFont="1" applyFill="1" applyBorder="1" applyAlignment="1">
      <alignment horizontal="center"/>
      <protection/>
    </xf>
    <xf numFmtId="1" fontId="0" fillId="0" borderId="39" xfId="48" applyNumberFormat="1" applyFont="1" applyBorder="1">
      <alignment/>
      <protection/>
    </xf>
    <xf numFmtId="0" fontId="0" fillId="0" borderId="39" xfId="48" applyFont="1" applyBorder="1">
      <alignment/>
      <protection/>
    </xf>
    <xf numFmtId="4" fontId="7" fillId="0" borderId="39" xfId="48" applyNumberFormat="1" applyFont="1" applyBorder="1">
      <alignment/>
      <protection/>
    </xf>
    <xf numFmtId="0" fontId="7" fillId="0" borderId="39" xfId="48" applyFont="1" applyBorder="1">
      <alignment/>
      <protection/>
    </xf>
    <xf numFmtId="0" fontId="7" fillId="0" borderId="39" xfId="48" applyFont="1" applyBorder="1" applyAlignment="1">
      <alignment horizontal="left"/>
      <protection/>
    </xf>
    <xf numFmtId="4" fontId="0" fillId="0" borderId="39" xfId="48" applyNumberFormat="1" applyFont="1" applyBorder="1">
      <alignment/>
      <protection/>
    </xf>
    <xf numFmtId="14" fontId="0" fillId="0" borderId="39" xfId="48" applyNumberFormat="1" applyFont="1" applyBorder="1">
      <alignment/>
      <protection/>
    </xf>
    <xf numFmtId="0" fontId="0" fillId="0" borderId="39" xfId="48" applyFont="1" applyBorder="1" applyAlignment="1">
      <alignment horizontal="left"/>
      <protection/>
    </xf>
    <xf numFmtId="14" fontId="0" fillId="0" borderId="39" xfId="48" applyNumberFormat="1" applyFont="1" applyBorder="1" applyAlignment="1">
      <alignment horizontal="right"/>
      <protection/>
    </xf>
    <xf numFmtId="0" fontId="7" fillId="0" borderId="0" xfId="48" applyFont="1">
      <alignment/>
      <protection/>
    </xf>
    <xf numFmtId="4" fontId="0" fillId="0" borderId="39" xfId="48" applyNumberFormat="1" applyFont="1" applyBorder="1" applyAlignment="1">
      <alignment horizontal="right"/>
      <protection/>
    </xf>
    <xf numFmtId="14" fontId="7" fillId="0" borderId="39" xfId="48" applyNumberFormat="1" applyFont="1" applyBorder="1">
      <alignment/>
      <protection/>
    </xf>
    <xf numFmtId="0" fontId="0" fillId="0" borderId="39" xfId="48" applyFont="1" applyBorder="1" applyAlignment="1">
      <alignment horizontal="center"/>
      <protection/>
    </xf>
    <xf numFmtId="0" fontId="0" fillId="0" borderId="39" xfId="48" applyNumberFormat="1" applyFont="1" applyBorder="1">
      <alignment/>
      <protection/>
    </xf>
    <xf numFmtId="0" fontId="7" fillId="0" borderId="39" xfId="48" applyFont="1" applyBorder="1" applyAlignment="1">
      <alignment horizontal="center"/>
      <protection/>
    </xf>
    <xf numFmtId="0" fontId="0" fillId="0" borderId="50" xfId="48" applyFont="1" applyBorder="1">
      <alignment/>
      <protection/>
    </xf>
    <xf numFmtId="4" fontId="0" fillId="0" borderId="0" xfId="48" applyNumberFormat="1" applyFont="1" applyBorder="1">
      <alignment/>
      <protection/>
    </xf>
    <xf numFmtId="0" fontId="7" fillId="0" borderId="39" xfId="48" applyNumberFormat="1" applyFont="1" applyBorder="1">
      <alignment/>
      <protection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4" fontId="95" fillId="0" borderId="0" xfId="0" applyNumberFormat="1" applyFont="1" applyAlignment="1">
      <alignment horizontal="right"/>
    </xf>
    <xf numFmtId="4" fontId="95" fillId="0" borderId="0" xfId="0" applyNumberFormat="1" applyFont="1" applyAlignment="1">
      <alignment/>
    </xf>
    <xf numFmtId="0" fontId="96" fillId="34" borderId="39" xfId="0" applyFont="1" applyFill="1" applyBorder="1" applyAlignment="1">
      <alignment horizontal="center"/>
    </xf>
    <xf numFmtId="4" fontId="96" fillId="34" borderId="39" xfId="0" applyNumberFormat="1" applyFont="1" applyFill="1" applyBorder="1" applyAlignment="1">
      <alignment/>
    </xf>
    <xf numFmtId="4" fontId="96" fillId="34" borderId="39" xfId="0" applyNumberFormat="1" applyFont="1" applyFill="1" applyBorder="1" applyAlignment="1">
      <alignment horizontal="center"/>
    </xf>
    <xf numFmtId="0" fontId="96" fillId="0" borderId="0" xfId="0" applyFont="1" applyAlignment="1">
      <alignment/>
    </xf>
    <xf numFmtId="0" fontId="95" fillId="0" borderId="39" xfId="0" applyFont="1" applyBorder="1" applyAlignment="1">
      <alignment horizontal="center"/>
    </xf>
    <xf numFmtId="14" fontId="95" fillId="0" borderId="39" xfId="0" applyNumberFormat="1" applyFont="1" applyBorder="1" applyAlignment="1">
      <alignment horizontal="center"/>
    </xf>
    <xf numFmtId="4" fontId="95" fillId="0" borderId="39" xfId="0" applyNumberFormat="1" applyFont="1" applyBorder="1" applyAlignment="1">
      <alignment horizontal="right"/>
    </xf>
    <xf numFmtId="4" fontId="96" fillId="0" borderId="39" xfId="0" applyNumberFormat="1" applyFont="1" applyBorder="1" applyAlignment="1">
      <alignment/>
    </xf>
    <xf numFmtId="0" fontId="95" fillId="0" borderId="39" xfId="0" applyFont="1" applyBorder="1" applyAlignment="1">
      <alignment/>
    </xf>
    <xf numFmtId="0" fontId="95" fillId="0" borderId="39" xfId="0" applyFont="1" applyBorder="1" applyAlignment="1">
      <alignment horizontal="left"/>
    </xf>
    <xf numFmtId="4" fontId="95" fillId="0" borderId="39" xfId="0" applyNumberFormat="1" applyFont="1" applyBorder="1" applyAlignment="1">
      <alignment/>
    </xf>
    <xf numFmtId="4" fontId="95" fillId="0" borderId="39" xfId="0" applyNumberFormat="1" applyFont="1" applyBorder="1" applyAlignment="1">
      <alignment horizontal="left"/>
    </xf>
    <xf numFmtId="4" fontId="96" fillId="0" borderId="39" xfId="0" applyNumberFormat="1" applyFont="1" applyBorder="1" applyAlignment="1">
      <alignment horizontal="right"/>
    </xf>
    <xf numFmtId="0" fontId="96" fillId="0" borderId="39" xfId="0" applyFont="1" applyBorder="1" applyAlignment="1">
      <alignment horizontal="right"/>
    </xf>
    <xf numFmtId="0" fontId="96" fillId="0" borderId="39" xfId="0" applyFont="1" applyBorder="1" applyAlignment="1">
      <alignment horizontal="left"/>
    </xf>
    <xf numFmtId="164" fontId="96" fillId="0" borderId="39" xfId="0" applyNumberFormat="1" applyFont="1" applyBorder="1" applyAlignment="1">
      <alignment horizontal="left"/>
    </xf>
    <xf numFmtId="4" fontId="96" fillId="0" borderId="39" xfId="0" applyNumberFormat="1" applyFont="1" applyBorder="1" applyAlignment="1">
      <alignment horizontal="left"/>
    </xf>
    <xf numFmtId="164" fontId="95" fillId="0" borderId="39" xfId="0" applyNumberFormat="1" applyFont="1" applyBorder="1" applyAlignment="1">
      <alignment horizontal="left"/>
    </xf>
    <xf numFmtId="0" fontId="96" fillId="0" borderId="39" xfId="0" applyFont="1" applyBorder="1" applyAlignment="1">
      <alignment horizontal="center"/>
    </xf>
    <xf numFmtId="14" fontId="96" fillId="0" borderId="39" xfId="0" applyNumberFormat="1" applyFont="1" applyBorder="1" applyAlignment="1">
      <alignment horizontal="center"/>
    </xf>
    <xf numFmtId="0" fontId="96" fillId="0" borderId="39" xfId="0" applyFont="1" applyBorder="1" applyAlignment="1">
      <alignment/>
    </xf>
    <xf numFmtId="0" fontId="95" fillId="0" borderId="0" xfId="0" applyFont="1" applyAlignment="1">
      <alignment horizontal="left"/>
    </xf>
    <xf numFmtId="14" fontId="95" fillId="0" borderId="39" xfId="0" applyNumberFormat="1" applyFont="1" applyBorder="1" applyAlignment="1">
      <alignment horizontal="left"/>
    </xf>
    <xf numFmtId="0" fontId="96" fillId="0" borderId="0" xfId="0" applyFont="1" applyAlignment="1">
      <alignment horizontal="left"/>
    </xf>
    <xf numFmtId="0" fontId="95" fillId="34" borderId="39" xfId="0" applyFont="1" applyFill="1" applyBorder="1" applyAlignment="1">
      <alignment horizontal="center"/>
    </xf>
    <xf numFmtId="4" fontId="96" fillId="34" borderId="39" xfId="0" applyNumberFormat="1" applyFont="1" applyFill="1" applyBorder="1" applyAlignment="1">
      <alignment/>
    </xf>
    <xf numFmtId="0" fontId="96" fillId="34" borderId="39" xfId="0" applyFont="1" applyFill="1" applyBorder="1" applyAlignment="1">
      <alignment horizontal="right"/>
    </xf>
    <xf numFmtId="0" fontId="95" fillId="34" borderId="3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8" fillId="35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0" fillId="37" borderId="51" xfId="0" applyFill="1" applyBorder="1" applyAlignment="1" applyProtection="1">
      <alignment/>
      <protection hidden="1"/>
    </xf>
    <xf numFmtId="0" fontId="0" fillId="37" borderId="52" xfId="0" applyFill="1" applyBorder="1" applyAlignment="1" applyProtection="1">
      <alignment/>
      <protection hidden="1"/>
    </xf>
    <xf numFmtId="0" fontId="0" fillId="37" borderId="52" xfId="0" applyFill="1" applyBorder="1" applyAlignment="1" applyProtection="1">
      <alignment horizontal="center"/>
      <protection hidden="1"/>
    </xf>
    <xf numFmtId="0" fontId="0" fillId="37" borderId="35" xfId="0" applyFill="1" applyBorder="1" applyAlignment="1" applyProtection="1">
      <alignment/>
      <protection hidden="1"/>
    </xf>
    <xf numFmtId="0" fontId="19" fillId="38" borderId="52" xfId="0" applyFont="1" applyFill="1" applyBorder="1" applyAlignment="1" applyProtection="1">
      <alignment horizontal="center"/>
      <protection hidden="1"/>
    </xf>
    <xf numFmtId="0" fontId="0" fillId="37" borderId="53" xfId="0" applyFill="1" applyBorder="1" applyAlignment="1" applyProtection="1">
      <alignment/>
      <protection hidden="1"/>
    </xf>
    <xf numFmtId="0" fontId="0" fillId="37" borderId="54" xfId="0" applyFill="1" applyBorder="1" applyAlignment="1" applyProtection="1">
      <alignment/>
      <protection hidden="1"/>
    </xf>
    <xf numFmtId="0" fontId="10" fillId="37" borderId="54" xfId="0" applyFont="1" applyFill="1" applyBorder="1" applyAlignment="1" applyProtection="1">
      <alignment horizontal="center"/>
      <protection hidden="1"/>
    </xf>
    <xf numFmtId="0" fontId="19" fillId="39" borderId="52" xfId="0" applyFont="1" applyFill="1" applyBorder="1" applyAlignment="1" applyProtection="1">
      <alignment horizontal="center"/>
      <protection hidden="1"/>
    </xf>
    <xf numFmtId="0" fontId="23" fillId="39" borderId="55" xfId="0" applyFont="1" applyFill="1" applyBorder="1" applyAlignment="1" applyProtection="1">
      <alignment horizontal="center"/>
      <protection hidden="1"/>
    </xf>
    <xf numFmtId="0" fontId="24" fillId="37" borderId="56" xfId="0" applyFont="1" applyFill="1" applyBorder="1" applyAlignment="1" applyProtection="1">
      <alignment horizontal="center"/>
      <protection hidden="1"/>
    </xf>
    <xf numFmtId="0" fontId="0" fillId="37" borderId="57" xfId="0" applyFill="1" applyBorder="1" applyAlignment="1" applyProtection="1">
      <alignment horizontal="center"/>
      <protection hidden="1"/>
    </xf>
    <xf numFmtId="0" fontId="19" fillId="38" borderId="57" xfId="0" applyFont="1" applyFill="1" applyBorder="1" applyAlignment="1" applyProtection="1">
      <alignment horizontal="center"/>
      <protection hidden="1"/>
    </xf>
    <xf numFmtId="0" fontId="0" fillId="37" borderId="58" xfId="0" applyFill="1" applyBorder="1" applyAlignment="1" applyProtection="1">
      <alignment horizontal="center"/>
      <protection hidden="1"/>
    </xf>
    <xf numFmtId="0" fontId="0" fillId="37" borderId="59" xfId="0" applyFill="1" applyBorder="1" applyAlignment="1" applyProtection="1">
      <alignment horizontal="center"/>
      <protection hidden="1"/>
    </xf>
    <xf numFmtId="0" fontId="19" fillId="39" borderId="57" xfId="0" applyFont="1" applyFill="1" applyBorder="1" applyAlignment="1" applyProtection="1">
      <alignment horizontal="center"/>
      <protection hidden="1"/>
    </xf>
    <xf numFmtId="0" fontId="23" fillId="39" borderId="60" xfId="0" applyFont="1" applyFill="1" applyBorder="1" applyAlignment="1" applyProtection="1">
      <alignment horizontal="center"/>
      <protection hidden="1"/>
    </xf>
    <xf numFmtId="0" fontId="24" fillId="0" borderId="28" xfId="0" applyFont="1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165" fontId="0" fillId="0" borderId="61" xfId="0" applyNumberFormat="1" applyBorder="1" applyAlignment="1" applyProtection="1">
      <alignment/>
      <protection hidden="1"/>
    </xf>
    <xf numFmtId="165" fontId="0" fillId="0" borderId="52" xfId="0" applyNumberFormat="1" applyFill="1" applyBorder="1" applyAlignment="1" applyProtection="1">
      <alignment horizontal="center"/>
      <protection hidden="1"/>
    </xf>
    <xf numFmtId="165" fontId="0" fillId="0" borderId="62" xfId="0" applyNumberFormat="1" applyFill="1" applyBorder="1" applyAlignment="1" applyProtection="1">
      <alignment/>
      <protection locked="0"/>
    </xf>
    <xf numFmtId="165" fontId="0" fillId="0" borderId="28" xfId="0" applyNumberFormat="1" applyFill="1" applyBorder="1" applyAlignment="1" applyProtection="1">
      <alignment/>
      <protection locked="0"/>
    </xf>
    <xf numFmtId="165" fontId="0" fillId="0" borderId="52" xfId="0" applyNumberFormat="1" applyFill="1" applyBorder="1" applyAlignment="1" applyProtection="1">
      <alignment/>
      <protection locked="0"/>
    </xf>
    <xf numFmtId="165" fontId="19" fillId="38" borderId="63" xfId="0" applyNumberFormat="1" applyFont="1" applyFill="1" applyBorder="1" applyAlignment="1" applyProtection="1">
      <alignment horizontal="right"/>
      <protection locked="0"/>
    </xf>
    <xf numFmtId="165" fontId="0" fillId="0" borderId="64" xfId="0" applyNumberFormat="1" applyBorder="1" applyAlignment="1" applyProtection="1">
      <alignment/>
      <protection locked="0"/>
    </xf>
    <xf numFmtId="165" fontId="0" fillId="0" borderId="65" xfId="0" applyNumberFormat="1" applyBorder="1" applyAlignment="1" applyProtection="1">
      <alignment/>
      <protection locked="0"/>
    </xf>
    <xf numFmtId="165" fontId="0" fillId="0" borderId="42" xfId="0" applyNumberFormat="1" applyBorder="1" applyAlignment="1" applyProtection="1">
      <alignment/>
      <protection locked="0"/>
    </xf>
    <xf numFmtId="165" fontId="0" fillId="0" borderId="42" xfId="0" applyNumberFormat="1" applyFill="1" applyBorder="1" applyAlignment="1" applyProtection="1">
      <alignment/>
      <protection locked="0"/>
    </xf>
    <xf numFmtId="165" fontId="19" fillId="39" borderId="62" xfId="0" applyNumberFormat="1" applyFont="1" applyFill="1" applyBorder="1" applyAlignment="1" applyProtection="1">
      <alignment horizontal="center"/>
      <protection hidden="1"/>
    </xf>
    <xf numFmtId="3" fontId="19" fillId="39" borderId="66" xfId="0" applyNumberFormat="1" applyFont="1" applyFill="1" applyBorder="1" applyAlignment="1" applyProtection="1">
      <alignment horizontal="center"/>
      <protection hidden="1"/>
    </xf>
    <xf numFmtId="0" fontId="24" fillId="0" borderId="67" xfId="0" applyFont="1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165" fontId="0" fillId="0" borderId="68" xfId="0" applyNumberFormat="1" applyBorder="1" applyAlignment="1" applyProtection="1">
      <alignment/>
      <protection hidden="1"/>
    </xf>
    <xf numFmtId="165" fontId="0" fillId="0" borderId="68" xfId="0" applyNumberFormat="1" applyBorder="1" applyAlignment="1" applyProtection="1">
      <alignment horizontal="center"/>
      <protection hidden="1"/>
    </xf>
    <xf numFmtId="165" fontId="0" fillId="0" borderId="68" xfId="0" applyNumberFormat="1" applyBorder="1" applyAlignment="1" applyProtection="1">
      <alignment/>
      <protection locked="0"/>
    </xf>
    <xf numFmtId="165" fontId="0" fillId="0" borderId="67" xfId="0" applyNumberFormat="1" applyBorder="1" applyAlignment="1" applyProtection="1">
      <alignment/>
      <protection locked="0"/>
    </xf>
    <xf numFmtId="165" fontId="19" fillId="38" borderId="69" xfId="0" applyNumberFormat="1" applyFont="1" applyFill="1" applyBorder="1" applyAlignment="1" applyProtection="1">
      <alignment horizontal="right"/>
      <protection locked="0"/>
    </xf>
    <xf numFmtId="165" fontId="0" fillId="0" borderId="70" xfId="0" applyNumberFormat="1" applyBorder="1" applyAlignment="1" applyProtection="1">
      <alignment/>
      <protection locked="0"/>
    </xf>
    <xf numFmtId="165" fontId="0" fillId="0" borderId="59" xfId="0" applyNumberFormat="1" applyBorder="1" applyAlignment="1" applyProtection="1">
      <alignment/>
      <protection locked="0"/>
    </xf>
    <xf numFmtId="165" fontId="0" fillId="0" borderId="71" xfId="0" applyNumberFormat="1" applyBorder="1" applyAlignment="1" applyProtection="1">
      <alignment/>
      <protection locked="0"/>
    </xf>
    <xf numFmtId="165" fontId="19" fillId="39" borderId="68" xfId="0" applyNumberFormat="1" applyFont="1" applyFill="1" applyBorder="1" applyAlignment="1" applyProtection="1">
      <alignment/>
      <protection hidden="1"/>
    </xf>
    <xf numFmtId="3" fontId="19" fillId="39" borderId="69" xfId="0" applyNumberFormat="1" applyFont="1" applyFill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/>
      <protection hidden="1"/>
    </xf>
    <xf numFmtId="0" fontId="0" fillId="0" borderId="61" xfId="0" applyBorder="1" applyAlignment="1" applyProtection="1">
      <alignment horizontal="center"/>
      <protection hidden="1"/>
    </xf>
    <xf numFmtId="3" fontId="0" fillId="0" borderId="61" xfId="0" applyNumberFormat="1" applyBorder="1" applyAlignment="1" applyProtection="1">
      <alignment/>
      <protection hidden="1"/>
    </xf>
    <xf numFmtId="3" fontId="0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3" fontId="19" fillId="38" borderId="63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73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3" fontId="19" fillId="39" borderId="72" xfId="0" applyNumberFormat="1" applyFont="1" applyFill="1" applyBorder="1" applyAlignment="1" applyProtection="1">
      <alignment horizontal="center"/>
      <protection hidden="1"/>
    </xf>
    <xf numFmtId="3" fontId="19" fillId="39" borderId="74" xfId="0" applyNumberFormat="1" applyFont="1" applyFill="1" applyBorder="1" applyAlignment="1" applyProtection="1">
      <alignment horizontal="center"/>
      <protection hidden="1"/>
    </xf>
    <xf numFmtId="0" fontId="24" fillId="0" borderId="75" xfId="0" applyFont="1" applyBorder="1" applyAlignment="1" applyProtection="1">
      <alignment/>
      <protection hidden="1"/>
    </xf>
    <xf numFmtId="0" fontId="0" fillId="0" borderId="72" xfId="0" applyBorder="1" applyAlignment="1" applyProtection="1">
      <alignment horizontal="center"/>
      <protection hidden="1"/>
    </xf>
    <xf numFmtId="3" fontId="0" fillId="0" borderId="72" xfId="0" applyNumberFormat="1" applyBorder="1" applyAlignment="1" applyProtection="1">
      <alignment/>
      <protection hidden="1"/>
    </xf>
    <xf numFmtId="0" fontId="0" fillId="0" borderId="75" xfId="0" applyBorder="1" applyAlignment="1" applyProtection="1">
      <alignment/>
      <protection locked="0"/>
    </xf>
    <xf numFmtId="3" fontId="19" fillId="38" borderId="74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76" xfId="0" applyNumberFormat="1" applyBorder="1" applyAlignment="1" applyProtection="1">
      <alignment/>
      <protection locked="0"/>
    </xf>
    <xf numFmtId="3" fontId="0" fillId="0" borderId="77" xfId="0" applyNumberFormat="1" applyBorder="1" applyAlignment="1" applyProtection="1">
      <alignment/>
      <protection locked="0"/>
    </xf>
    <xf numFmtId="0" fontId="0" fillId="0" borderId="78" xfId="0" applyBorder="1" applyAlignment="1" applyProtection="1">
      <alignment horizontal="center"/>
      <protection hidden="1"/>
    </xf>
    <xf numFmtId="3" fontId="0" fillId="0" borderId="78" xfId="0" applyNumberFormat="1" applyBorder="1" applyAlignment="1" applyProtection="1">
      <alignment/>
      <protection hidden="1"/>
    </xf>
    <xf numFmtId="3" fontId="0" fillId="0" borderId="62" xfId="0" applyNumberFormat="1" applyFont="1" applyFill="1" applyBorder="1" applyAlignment="1" applyProtection="1">
      <alignment horizontal="center"/>
      <protection hidden="1"/>
    </xf>
    <xf numFmtId="0" fontId="0" fillId="0" borderId="62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3" fontId="19" fillId="38" borderId="79" xfId="0" applyNumberFormat="1" applyFont="1" applyFill="1" applyBorder="1" applyAlignment="1" applyProtection="1">
      <alignment horizontal="center"/>
      <protection locked="0"/>
    </xf>
    <xf numFmtId="3" fontId="0" fillId="0" borderId="47" xfId="0" applyNumberFormat="1" applyBorder="1" applyAlignment="1" applyProtection="1">
      <alignment/>
      <protection locked="0"/>
    </xf>
    <xf numFmtId="3" fontId="0" fillId="0" borderId="65" xfId="0" applyNumberFormat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3" fontId="19" fillId="39" borderId="62" xfId="0" applyNumberFormat="1" applyFont="1" applyFill="1" applyBorder="1" applyAlignment="1" applyProtection="1">
      <alignment horizontal="center"/>
      <protection hidden="1"/>
    </xf>
    <xf numFmtId="0" fontId="24" fillId="39" borderId="80" xfId="0" applyFont="1" applyFill="1" applyBorder="1" applyAlignment="1" applyProtection="1">
      <alignment/>
      <protection hidden="1"/>
    </xf>
    <xf numFmtId="0" fontId="19" fillId="39" borderId="81" xfId="0" applyFont="1" applyFill="1" applyBorder="1" applyAlignment="1" applyProtection="1">
      <alignment horizontal="center"/>
      <protection hidden="1"/>
    </xf>
    <xf numFmtId="3" fontId="19" fillId="39" borderId="81" xfId="0" applyNumberFormat="1" applyFont="1" applyFill="1" applyBorder="1" applyAlignment="1" applyProtection="1">
      <alignment/>
      <protection hidden="1"/>
    </xf>
    <xf numFmtId="3" fontId="19" fillId="39" borderId="81" xfId="0" applyNumberFormat="1" applyFont="1" applyFill="1" applyBorder="1" applyAlignment="1" applyProtection="1">
      <alignment horizontal="center"/>
      <protection hidden="1"/>
    </xf>
    <xf numFmtId="0" fontId="19" fillId="39" borderId="81" xfId="0" applyFont="1" applyFill="1" applyBorder="1" applyAlignment="1" applyProtection="1">
      <alignment/>
      <protection hidden="1"/>
    </xf>
    <xf numFmtId="0" fontId="19" fillId="39" borderId="80" xfId="0" applyFont="1" applyFill="1" applyBorder="1" applyAlignment="1" applyProtection="1">
      <alignment/>
      <protection hidden="1"/>
    </xf>
    <xf numFmtId="3" fontId="19" fillId="40" borderId="82" xfId="0" applyNumberFormat="1" applyFont="1" applyFill="1" applyBorder="1" applyAlignment="1" applyProtection="1">
      <alignment horizontal="center"/>
      <protection hidden="1"/>
    </xf>
    <xf numFmtId="3" fontId="19" fillId="39" borderId="83" xfId="0" applyNumberFormat="1" applyFont="1" applyFill="1" applyBorder="1" applyAlignment="1" applyProtection="1">
      <alignment/>
      <protection locked="0"/>
    </xf>
    <xf numFmtId="3" fontId="19" fillId="39" borderId="84" xfId="0" applyNumberFormat="1" applyFont="1" applyFill="1" applyBorder="1" applyAlignment="1" applyProtection="1">
      <alignment/>
      <protection locked="0"/>
    </xf>
    <xf numFmtId="3" fontId="19" fillId="39" borderId="85" xfId="0" applyNumberFormat="1" applyFont="1" applyFill="1" applyBorder="1" applyAlignment="1" applyProtection="1">
      <alignment/>
      <protection locked="0"/>
    </xf>
    <xf numFmtId="0" fontId="19" fillId="39" borderId="84" xfId="0" applyFont="1" applyFill="1" applyBorder="1" applyAlignment="1" applyProtection="1">
      <alignment/>
      <protection locked="0"/>
    </xf>
    <xf numFmtId="0" fontId="19" fillId="39" borderId="83" xfId="0" applyFont="1" applyFill="1" applyBorder="1" applyAlignment="1" applyProtection="1">
      <alignment/>
      <protection locked="0"/>
    </xf>
    <xf numFmtId="3" fontId="19" fillId="39" borderId="82" xfId="0" applyNumberFormat="1" applyFont="1" applyFill="1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/>
      <protection hidden="1"/>
    </xf>
    <xf numFmtId="3" fontId="0" fillId="0" borderId="68" xfId="0" applyNumberFormat="1" applyFont="1" applyBorder="1" applyAlignment="1" applyProtection="1">
      <alignment horizontal="center"/>
      <protection hidden="1"/>
    </xf>
    <xf numFmtId="0" fontId="0" fillId="0" borderId="86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3" fontId="19" fillId="38" borderId="69" xfId="0" applyNumberFormat="1" applyFont="1" applyFill="1" applyBorder="1" applyAlignment="1" applyProtection="1">
      <alignment horizontal="center"/>
      <protection locked="0"/>
    </xf>
    <xf numFmtId="3" fontId="19" fillId="39" borderId="78" xfId="0" applyNumberFormat="1" applyFont="1" applyFill="1" applyBorder="1" applyAlignment="1" applyProtection="1">
      <alignment horizontal="center"/>
      <protection hidden="1"/>
    </xf>
    <xf numFmtId="3" fontId="19" fillId="39" borderId="79" xfId="0" applyNumberFormat="1" applyFont="1" applyFill="1" applyBorder="1" applyAlignment="1" applyProtection="1">
      <alignment horizontal="center"/>
      <protection hidden="1"/>
    </xf>
    <xf numFmtId="0" fontId="24" fillId="0" borderId="61" xfId="0" applyFont="1" applyBorder="1" applyAlignment="1" applyProtection="1">
      <alignment/>
      <protection hidden="1"/>
    </xf>
    <xf numFmtId="3" fontId="25" fillId="0" borderId="61" xfId="0" applyNumberFormat="1" applyFont="1" applyFill="1" applyBorder="1" applyAlignment="1" applyProtection="1">
      <alignment horizontal="center"/>
      <protection hidden="1"/>
    </xf>
    <xf numFmtId="0" fontId="0" fillId="0" borderId="87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3" fontId="26" fillId="38" borderId="63" xfId="0" applyNumberFormat="1" applyFont="1" applyFill="1" applyBorder="1" applyAlignment="1" applyProtection="1">
      <alignment/>
      <protection locked="0"/>
    </xf>
    <xf numFmtId="1" fontId="0" fillId="0" borderId="54" xfId="0" applyNumberFormat="1" applyBorder="1" applyAlignment="1" applyProtection="1">
      <alignment/>
      <protection locked="0"/>
    </xf>
    <xf numFmtId="1" fontId="0" fillId="0" borderId="73" xfId="0" applyNumberFormat="1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3" fontId="26" fillId="39" borderId="53" xfId="0" applyNumberFormat="1" applyFont="1" applyFill="1" applyBorder="1" applyAlignment="1" applyProtection="1">
      <alignment horizontal="right" indent="1"/>
      <protection hidden="1"/>
    </xf>
    <xf numFmtId="166" fontId="26" fillId="39" borderId="87" xfId="50" applyNumberFormat="1" applyFont="1" applyFill="1" applyBorder="1" applyAlignment="1" applyProtection="1">
      <alignment horizontal="center"/>
      <protection hidden="1"/>
    </xf>
    <xf numFmtId="3" fontId="25" fillId="0" borderId="72" xfId="0" applyNumberFormat="1" applyFont="1" applyFill="1" applyBorder="1" applyAlignment="1" applyProtection="1">
      <alignment horizontal="center"/>
      <protection hidden="1"/>
    </xf>
    <xf numFmtId="3" fontId="26" fillId="38" borderId="74" xfId="0" applyNumberFormat="1" applyFont="1" applyFill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 locked="0"/>
    </xf>
    <xf numFmtId="3" fontId="26" fillId="39" borderId="75" xfId="0" applyNumberFormat="1" applyFont="1" applyFill="1" applyBorder="1" applyAlignment="1" applyProtection="1">
      <alignment horizontal="right" indent="1"/>
      <protection hidden="1"/>
    </xf>
    <xf numFmtId="166" fontId="26" fillId="39" borderId="72" xfId="50" applyNumberFormat="1" applyFont="1" applyFill="1" applyBorder="1" applyAlignment="1" applyProtection="1">
      <alignment horizontal="center"/>
      <protection hidden="1"/>
    </xf>
    <xf numFmtId="3" fontId="25" fillId="0" borderId="68" xfId="0" applyNumberFormat="1" applyFont="1" applyFill="1" applyBorder="1" applyAlignment="1" applyProtection="1">
      <alignment horizontal="center"/>
      <protection hidden="1"/>
    </xf>
    <xf numFmtId="0" fontId="0" fillId="0" borderId="5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3" fontId="26" fillId="38" borderId="69" xfId="0" applyNumberFormat="1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42" xfId="0" applyNumberFormat="1" applyBorder="1" applyAlignment="1" applyProtection="1">
      <alignment/>
      <protection locked="0"/>
    </xf>
    <xf numFmtId="3" fontId="26" fillId="39" borderId="56" xfId="0" applyNumberFormat="1" applyFont="1" applyFill="1" applyBorder="1" applyAlignment="1" applyProtection="1">
      <alignment horizontal="right" indent="1"/>
      <protection hidden="1"/>
    </xf>
    <xf numFmtId="166" fontId="26" fillId="39" borderId="68" xfId="50" applyNumberFormat="1" applyFont="1" applyFill="1" applyBorder="1" applyAlignment="1" applyProtection="1">
      <alignment horizontal="center"/>
      <protection hidden="1"/>
    </xf>
    <xf numFmtId="3" fontId="25" fillId="0" borderId="61" xfId="0" applyNumberFormat="1" applyFont="1" applyFill="1" applyBorder="1" applyAlignment="1" applyProtection="1">
      <alignment horizontal="center"/>
      <protection hidden="1"/>
    </xf>
    <xf numFmtId="0" fontId="0" fillId="0" borderId="53" xfId="0" applyFill="1" applyBorder="1" applyAlignment="1" applyProtection="1">
      <alignment/>
      <protection locked="0"/>
    </xf>
    <xf numFmtId="0" fontId="0" fillId="0" borderId="87" xfId="0" applyFill="1" applyBorder="1" applyAlignment="1" applyProtection="1">
      <alignment/>
      <protection locked="0"/>
    </xf>
    <xf numFmtId="3" fontId="26" fillId="38" borderId="77" xfId="0" applyNumberFormat="1" applyFont="1" applyFill="1" applyBorder="1" applyAlignment="1" applyProtection="1">
      <alignment/>
      <protection locked="0"/>
    </xf>
    <xf numFmtId="1" fontId="0" fillId="0" borderId="64" xfId="0" applyNumberFormat="1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3" fontId="26" fillId="39" borderId="26" xfId="0" applyNumberFormat="1" applyFont="1" applyFill="1" applyBorder="1" applyAlignment="1" applyProtection="1">
      <alignment horizontal="right" indent="1"/>
      <protection hidden="1"/>
    </xf>
    <xf numFmtId="166" fontId="26" fillId="39" borderId="61" xfId="50" applyNumberFormat="1" applyFont="1" applyFill="1" applyBorder="1" applyAlignment="1" applyProtection="1">
      <alignment horizontal="center"/>
      <protection hidden="1"/>
    </xf>
    <xf numFmtId="3" fontId="25" fillId="0" borderId="72" xfId="0" applyNumberFormat="1" applyFont="1" applyFill="1" applyBorder="1" applyAlignment="1" applyProtection="1">
      <alignment horizontal="center"/>
      <protection hidden="1"/>
    </xf>
    <xf numFmtId="3" fontId="26" fillId="38" borderId="26" xfId="0" applyNumberFormat="1" applyFont="1" applyFill="1" applyBorder="1" applyAlignment="1" applyProtection="1">
      <alignment/>
      <protection locked="0"/>
    </xf>
    <xf numFmtId="1" fontId="0" fillId="0" borderId="75" xfId="0" applyNumberFormat="1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25" fillId="0" borderId="72" xfId="0" applyFont="1" applyBorder="1" applyAlignment="1" applyProtection="1">
      <alignment horizontal="center"/>
      <protection hidden="1"/>
    </xf>
    <xf numFmtId="3" fontId="25" fillId="0" borderId="78" xfId="0" applyNumberFormat="1" applyFont="1" applyFill="1" applyBorder="1" applyAlignment="1" applyProtection="1">
      <alignment horizontal="center"/>
      <protection hidden="1"/>
    </xf>
    <xf numFmtId="3" fontId="26" fillId="38" borderId="89" xfId="0" applyNumberFormat="1" applyFont="1" applyFill="1" applyBorder="1" applyAlignment="1" applyProtection="1">
      <alignment/>
      <protection locked="0"/>
    </xf>
    <xf numFmtId="1" fontId="0" fillId="0" borderId="56" xfId="0" applyNumberForma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3" fontId="26" fillId="39" borderId="89" xfId="0" applyNumberFormat="1" applyFont="1" applyFill="1" applyBorder="1" applyAlignment="1" applyProtection="1">
      <alignment horizontal="right" indent="1"/>
      <protection hidden="1"/>
    </xf>
    <xf numFmtId="166" fontId="26" fillId="39" borderId="78" xfId="50" applyNumberFormat="1" applyFont="1" applyFill="1" applyBorder="1" applyAlignment="1" applyProtection="1">
      <alignment horizontal="center"/>
      <protection hidden="1"/>
    </xf>
    <xf numFmtId="0" fontId="27" fillId="39" borderId="80" xfId="0" applyFont="1" applyFill="1" applyBorder="1" applyAlignment="1" applyProtection="1">
      <alignment/>
      <protection hidden="1"/>
    </xf>
    <xf numFmtId="0" fontId="26" fillId="39" borderId="81" xfId="0" applyFont="1" applyFill="1" applyBorder="1" applyAlignment="1" applyProtection="1">
      <alignment horizontal="center"/>
      <protection hidden="1"/>
    </xf>
    <xf numFmtId="3" fontId="26" fillId="39" borderId="81" xfId="0" applyNumberFormat="1" applyFont="1" applyFill="1" applyBorder="1" applyAlignment="1" applyProtection="1">
      <alignment/>
      <protection hidden="1"/>
    </xf>
    <xf numFmtId="3" fontId="26" fillId="39" borderId="80" xfId="0" applyNumberFormat="1" applyFont="1" applyFill="1" applyBorder="1" applyAlignment="1" applyProtection="1">
      <alignment/>
      <protection hidden="1"/>
    </xf>
    <xf numFmtId="3" fontId="26" fillId="40" borderId="82" xfId="0" applyNumberFormat="1" applyFont="1" applyFill="1" applyBorder="1" applyAlignment="1" applyProtection="1">
      <alignment/>
      <protection hidden="1"/>
    </xf>
    <xf numFmtId="3" fontId="26" fillId="39" borderId="83" xfId="0" applyNumberFormat="1" applyFont="1" applyFill="1" applyBorder="1" applyAlignment="1" applyProtection="1">
      <alignment/>
      <protection hidden="1"/>
    </xf>
    <xf numFmtId="3" fontId="26" fillId="39" borderId="84" xfId="0" applyNumberFormat="1" applyFont="1" applyFill="1" applyBorder="1" applyAlignment="1" applyProtection="1">
      <alignment/>
      <protection hidden="1"/>
    </xf>
    <xf numFmtId="3" fontId="26" fillId="39" borderId="80" xfId="0" applyNumberFormat="1" applyFont="1" applyFill="1" applyBorder="1" applyAlignment="1" applyProtection="1">
      <alignment horizontal="right" indent="1"/>
      <protection hidden="1"/>
    </xf>
    <xf numFmtId="166" fontId="26" fillId="39" borderId="81" xfId="50" applyNumberFormat="1" applyFont="1" applyFill="1" applyBorder="1" applyAlignment="1" applyProtection="1">
      <alignment horizontal="center"/>
      <protection hidden="1"/>
    </xf>
    <xf numFmtId="3" fontId="28" fillId="0" borderId="61" xfId="0" applyNumberFormat="1" applyFont="1" applyFill="1" applyBorder="1" applyAlignment="1" applyProtection="1">
      <alignment/>
      <protection locked="0"/>
    </xf>
    <xf numFmtId="3" fontId="28" fillId="0" borderId="27" xfId="0" applyNumberFormat="1" applyFont="1" applyFill="1" applyBorder="1" applyAlignment="1" applyProtection="1">
      <alignment/>
      <protection locked="0"/>
    </xf>
    <xf numFmtId="3" fontId="26" fillId="39" borderId="27" xfId="0" applyNumberFormat="1" applyFont="1" applyFill="1" applyBorder="1" applyAlignment="1" applyProtection="1">
      <alignment horizontal="right" indent="1"/>
      <protection hidden="1"/>
    </xf>
    <xf numFmtId="3" fontId="28" fillId="0" borderId="72" xfId="0" applyNumberFormat="1" applyFont="1" applyFill="1" applyBorder="1" applyAlignment="1" applyProtection="1">
      <alignment/>
      <protection locked="0"/>
    </xf>
    <xf numFmtId="3" fontId="28" fillId="0" borderId="75" xfId="0" applyNumberFormat="1" applyFont="1" applyFill="1" applyBorder="1" applyAlignment="1" applyProtection="1">
      <alignment/>
      <protection locked="0"/>
    </xf>
    <xf numFmtId="3" fontId="28" fillId="0" borderId="78" xfId="0" applyNumberFormat="1" applyFont="1" applyFill="1" applyBorder="1" applyAlignment="1" applyProtection="1">
      <alignment/>
      <protection locked="0"/>
    </xf>
    <xf numFmtId="3" fontId="26" fillId="38" borderId="79" xfId="0" applyNumberFormat="1" applyFont="1" applyFill="1" applyBorder="1" applyAlignment="1" applyProtection="1">
      <alignment/>
      <protection locked="0"/>
    </xf>
    <xf numFmtId="1" fontId="0" fillId="0" borderId="28" xfId="0" applyNumberFormat="1" applyFill="1" applyBorder="1" applyAlignment="1" applyProtection="1">
      <alignment/>
      <protection locked="0"/>
    </xf>
    <xf numFmtId="3" fontId="26" fillId="39" borderId="81" xfId="0" applyNumberFormat="1" applyFont="1" applyFill="1" applyBorder="1" applyAlignment="1" applyProtection="1">
      <alignment horizontal="center"/>
      <protection hidden="1"/>
    </xf>
    <xf numFmtId="3" fontId="26" fillId="40" borderId="81" xfId="0" applyNumberFormat="1" applyFont="1" applyFill="1" applyBorder="1" applyAlignment="1" applyProtection="1">
      <alignment/>
      <protection hidden="1"/>
    </xf>
    <xf numFmtId="3" fontId="26" fillId="39" borderId="85" xfId="0" applyNumberFormat="1" applyFont="1" applyFill="1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3" fontId="0" fillId="0" borderId="62" xfId="0" applyNumberFormat="1" applyBorder="1" applyAlignment="1" applyProtection="1">
      <alignment/>
      <protection hidden="1"/>
    </xf>
    <xf numFmtId="3" fontId="26" fillId="0" borderId="62" xfId="0" applyNumberFormat="1" applyFont="1" applyFill="1" applyBorder="1" applyAlignment="1" applyProtection="1">
      <alignment horizontal="center"/>
      <protection hidden="1"/>
    </xf>
    <xf numFmtId="3" fontId="26" fillId="0" borderId="62" xfId="0" applyNumberFormat="1" applyFont="1" applyFill="1" applyBorder="1" applyAlignment="1" applyProtection="1">
      <alignment/>
      <protection hidden="1"/>
    </xf>
    <xf numFmtId="3" fontId="26" fillId="0" borderId="81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42" xfId="0" applyNumberFormat="1" applyBorder="1" applyAlignment="1" applyProtection="1">
      <alignment/>
      <protection hidden="1"/>
    </xf>
    <xf numFmtId="3" fontId="0" fillId="0" borderId="65" xfId="0" applyNumberFormat="1" applyBorder="1" applyAlignment="1" applyProtection="1">
      <alignment/>
      <protection hidden="1"/>
    </xf>
    <xf numFmtId="3" fontId="0" fillId="0" borderId="90" xfId="0" applyNumberFormat="1" applyBorder="1" applyAlignment="1" applyProtection="1">
      <alignment/>
      <protection hidden="1"/>
    </xf>
    <xf numFmtId="3" fontId="26" fillId="0" borderId="83" xfId="0" applyNumberFormat="1" applyFont="1" applyFill="1" applyBorder="1" applyAlignment="1" applyProtection="1">
      <alignment horizontal="right" indent="1"/>
      <protection hidden="1"/>
    </xf>
    <xf numFmtId="9" fontId="26" fillId="0" borderId="83" xfId="50" applyFont="1" applyFill="1" applyBorder="1" applyAlignment="1" applyProtection="1">
      <alignment horizontal="center"/>
      <protection hidden="1"/>
    </xf>
    <xf numFmtId="0" fontId="27" fillId="39" borderId="51" xfId="0" applyFont="1" applyFill="1" applyBorder="1" applyAlignment="1" applyProtection="1">
      <alignment/>
      <protection hidden="1"/>
    </xf>
    <xf numFmtId="3" fontId="26" fillId="39" borderId="81" xfId="0" applyNumberFormat="1" applyFont="1" applyFill="1" applyBorder="1" applyAlignment="1" applyProtection="1">
      <alignment horizontal="right" indent="1"/>
      <protection hidden="1"/>
    </xf>
    <xf numFmtId="3" fontId="26" fillId="39" borderId="90" xfId="0" applyNumberFormat="1" applyFont="1" applyFill="1" applyBorder="1" applyAlignment="1" applyProtection="1">
      <alignment/>
      <protection hidden="1"/>
    </xf>
    <xf numFmtId="0" fontId="27" fillId="39" borderId="56" xfId="0" applyFont="1" applyFill="1" applyBorder="1" applyAlignment="1" applyProtection="1">
      <alignment/>
      <protection hidden="1"/>
    </xf>
    <xf numFmtId="0" fontId="26" fillId="39" borderId="57" xfId="0" applyFont="1" applyFill="1" applyBorder="1" applyAlignment="1" applyProtection="1">
      <alignment horizontal="center"/>
      <protection hidden="1"/>
    </xf>
    <xf numFmtId="3" fontId="26" fillId="39" borderId="57" xfId="0" applyNumberFormat="1" applyFont="1" applyFill="1" applyBorder="1" applyAlignment="1" applyProtection="1">
      <alignment/>
      <protection hidden="1"/>
    </xf>
    <xf numFmtId="3" fontId="26" fillId="39" borderId="57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21" fillId="41" borderId="80" xfId="0" applyFont="1" applyFill="1" applyBorder="1" applyAlignment="1">
      <alignment/>
    </xf>
    <xf numFmtId="0" fontId="22" fillId="41" borderId="83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9" fillId="0" borderId="52" xfId="0" applyFont="1" applyFill="1" applyBorder="1" applyAlignment="1">
      <alignment horizontal="center"/>
    </xf>
    <xf numFmtId="0" fontId="19" fillId="39" borderId="52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0" fillId="0" borderId="54" xfId="0" applyFont="1" applyBorder="1" applyAlignment="1">
      <alignment horizontal="center"/>
    </xf>
    <xf numFmtId="0" fontId="19" fillId="39" borderId="55" xfId="0" applyFont="1" applyFill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0" fontId="19" fillId="39" borderId="5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9" fillId="39" borderId="60" xfId="0" applyFont="1" applyFill="1" applyBorder="1" applyAlignment="1">
      <alignment horizontal="center"/>
    </xf>
    <xf numFmtId="0" fontId="24" fillId="0" borderId="28" xfId="0" applyFont="1" applyBorder="1" applyAlignment="1">
      <alignment/>
    </xf>
    <xf numFmtId="0" fontId="0" fillId="0" borderId="62" xfId="0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62" xfId="0" applyNumberFormat="1" applyFill="1" applyBorder="1" applyAlignment="1">
      <alignment/>
    </xf>
    <xf numFmtId="165" fontId="19" fillId="39" borderId="62" xfId="0" applyNumberFormat="1" applyFont="1" applyFill="1" applyBorder="1" applyAlignment="1">
      <alignment horizontal="right"/>
    </xf>
    <xf numFmtId="164" fontId="97" fillId="0" borderId="64" xfId="0" applyNumberFormat="1" applyFont="1" applyBorder="1" applyAlignment="1">
      <alignment/>
    </xf>
    <xf numFmtId="164" fontId="97" fillId="0" borderId="65" xfId="0" applyNumberFormat="1" applyFont="1" applyBorder="1" applyAlignment="1">
      <alignment/>
    </xf>
    <xf numFmtId="164" fontId="97" fillId="0" borderId="42" xfId="0" applyNumberFormat="1" applyFont="1" applyBorder="1" applyAlignment="1">
      <alignment/>
    </xf>
    <xf numFmtId="164" fontId="97" fillId="0" borderId="42" xfId="0" applyNumberFormat="1" applyFont="1" applyFill="1" applyBorder="1" applyAlignment="1">
      <alignment/>
    </xf>
    <xf numFmtId="3" fontId="19" fillId="39" borderId="62" xfId="0" applyNumberFormat="1" applyFont="1" applyFill="1" applyBorder="1" applyAlignment="1">
      <alignment horizontal="center"/>
    </xf>
    <xf numFmtId="3" fontId="19" fillId="39" borderId="66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4" fillId="0" borderId="67" xfId="0" applyFont="1" applyBorder="1" applyAlignment="1">
      <alignment/>
    </xf>
    <xf numFmtId="0" fontId="0" fillId="0" borderId="68" xfId="0" applyBorder="1" applyAlignment="1">
      <alignment/>
    </xf>
    <xf numFmtId="164" fontId="0" fillId="0" borderId="70" xfId="0" applyNumberFormat="1" applyBorder="1" applyAlignment="1">
      <alignment/>
    </xf>
    <xf numFmtId="164" fontId="0" fillId="0" borderId="68" xfId="0" applyNumberFormat="1" applyBorder="1" applyAlignment="1">
      <alignment/>
    </xf>
    <xf numFmtId="165" fontId="19" fillId="39" borderId="68" xfId="0" applyNumberFormat="1" applyFont="1" applyFill="1" applyBorder="1" applyAlignment="1">
      <alignment horizontal="right"/>
    </xf>
    <xf numFmtId="164" fontId="97" fillId="0" borderId="70" xfId="0" applyNumberFormat="1" applyFont="1" applyBorder="1" applyAlignment="1">
      <alignment/>
    </xf>
    <xf numFmtId="164" fontId="97" fillId="0" borderId="59" xfId="0" applyNumberFormat="1" applyFont="1" applyBorder="1" applyAlignment="1">
      <alignment/>
    </xf>
    <xf numFmtId="164" fontId="97" fillId="0" borderId="71" xfId="0" applyNumberFormat="1" applyFont="1" applyBorder="1" applyAlignment="1">
      <alignment/>
    </xf>
    <xf numFmtId="164" fontId="19" fillId="39" borderId="68" xfId="0" applyNumberFormat="1" applyFont="1" applyFill="1" applyBorder="1" applyAlignment="1">
      <alignment/>
    </xf>
    <xf numFmtId="3" fontId="19" fillId="39" borderId="69" xfId="0" applyNumberFormat="1" applyFont="1" applyFill="1" applyBorder="1" applyAlignment="1">
      <alignment horizontal="center"/>
    </xf>
    <xf numFmtId="0" fontId="24" fillId="0" borderId="75" xfId="0" applyFont="1" applyBorder="1" applyAlignment="1">
      <alignment/>
    </xf>
    <xf numFmtId="0" fontId="0" fillId="0" borderId="72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19" fillId="39" borderId="72" xfId="0" applyNumberFormat="1" applyFont="1" applyFill="1" applyBorder="1" applyAlignment="1">
      <alignment horizontal="center"/>
    </xf>
    <xf numFmtId="3" fontId="97" fillId="0" borderId="26" xfId="0" applyNumberFormat="1" applyFont="1" applyBorder="1" applyAlignment="1">
      <alignment/>
    </xf>
    <xf numFmtId="3" fontId="97" fillId="0" borderId="39" xfId="0" applyNumberFormat="1" applyFont="1" applyBorder="1" applyAlignment="1">
      <alignment/>
    </xf>
    <xf numFmtId="3" fontId="97" fillId="0" borderId="50" xfId="0" applyNumberFormat="1" applyFont="1" applyBorder="1" applyAlignment="1">
      <alignment/>
    </xf>
    <xf numFmtId="3" fontId="19" fillId="39" borderId="7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0" fillId="0" borderId="72" xfId="0" applyNumberFormat="1" applyBorder="1" applyAlignment="1">
      <alignment horizontal="right"/>
    </xf>
    <xf numFmtId="3" fontId="97" fillId="0" borderId="77" xfId="0" applyNumberFormat="1" applyFont="1" applyBorder="1" applyAlignment="1">
      <alignment/>
    </xf>
    <xf numFmtId="3" fontId="97" fillId="0" borderId="38" xfId="0" applyNumberFormat="1" applyFont="1" applyBorder="1" applyAlignment="1">
      <alignment/>
    </xf>
    <xf numFmtId="3" fontId="97" fillId="0" borderId="7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97" fillId="0" borderId="0" xfId="0" applyNumberFormat="1" applyFont="1" applyAlignment="1">
      <alignment/>
    </xf>
    <xf numFmtId="3" fontId="97" fillId="0" borderId="42" xfId="0" applyNumberFormat="1" applyFont="1" applyBorder="1" applyAlignment="1">
      <alignment/>
    </xf>
    <xf numFmtId="3" fontId="97" fillId="0" borderId="65" xfId="0" applyNumberFormat="1" applyFont="1" applyBorder="1" applyAlignment="1">
      <alignment/>
    </xf>
    <xf numFmtId="3" fontId="97" fillId="0" borderId="42" xfId="0" applyNumberFormat="1" applyFont="1" applyFill="1" applyBorder="1" applyAlignment="1">
      <alignment/>
    </xf>
    <xf numFmtId="0" fontId="24" fillId="39" borderId="80" xfId="0" applyFont="1" applyFill="1" applyBorder="1" applyAlignment="1">
      <alignment/>
    </xf>
    <xf numFmtId="0" fontId="19" fillId="39" borderId="81" xfId="0" applyFont="1" applyFill="1" applyBorder="1" applyAlignment="1">
      <alignment/>
    </xf>
    <xf numFmtId="3" fontId="19" fillId="39" borderId="83" xfId="0" applyNumberFormat="1" applyFont="1" applyFill="1" applyBorder="1" applyAlignment="1">
      <alignment/>
    </xf>
    <xf numFmtId="3" fontId="19" fillId="39" borderId="81" xfId="0" applyNumberFormat="1" applyFont="1" applyFill="1" applyBorder="1" applyAlignment="1">
      <alignment/>
    </xf>
    <xf numFmtId="3" fontId="19" fillId="39" borderId="81" xfId="0" applyNumberFormat="1" applyFont="1" applyFill="1" applyBorder="1" applyAlignment="1">
      <alignment horizontal="center"/>
    </xf>
    <xf numFmtId="3" fontId="19" fillId="39" borderId="84" xfId="0" applyNumberFormat="1" applyFont="1" applyFill="1" applyBorder="1" applyAlignment="1">
      <alignment/>
    </xf>
    <xf numFmtId="3" fontId="19" fillId="39" borderId="85" xfId="0" applyNumberFormat="1" applyFont="1" applyFill="1" applyBorder="1" applyAlignment="1">
      <alignment/>
    </xf>
    <xf numFmtId="3" fontId="19" fillId="39" borderId="82" xfId="0" applyNumberFormat="1" applyFont="1" applyFill="1" applyBorder="1" applyAlignment="1">
      <alignment horizontal="center"/>
    </xf>
    <xf numFmtId="0" fontId="24" fillId="0" borderId="87" xfId="0" applyFont="1" applyBorder="1" applyAlignment="1">
      <alignment/>
    </xf>
    <xf numFmtId="0" fontId="0" fillId="0" borderId="87" xfId="0" applyBorder="1" applyAlignment="1">
      <alignment/>
    </xf>
    <xf numFmtId="3" fontId="25" fillId="0" borderId="35" xfId="0" applyNumberFormat="1" applyFont="1" applyFill="1" applyBorder="1" applyAlignment="1">
      <alignment/>
    </xf>
    <xf numFmtId="3" fontId="25" fillId="0" borderId="52" xfId="0" applyNumberFormat="1" applyFont="1" applyFill="1" applyBorder="1" applyAlignment="1">
      <alignment/>
    </xf>
    <xf numFmtId="3" fontId="19" fillId="39" borderId="52" xfId="0" applyNumberFormat="1" applyFont="1" applyFill="1" applyBorder="1" applyAlignment="1">
      <alignment/>
    </xf>
    <xf numFmtId="3" fontId="97" fillId="0" borderId="54" xfId="0" applyNumberFormat="1" applyFont="1" applyBorder="1" applyAlignment="1">
      <alignment/>
    </xf>
    <xf numFmtId="3" fontId="97" fillId="0" borderId="73" xfId="0" applyNumberFormat="1" applyFont="1" applyBorder="1" applyAlignment="1">
      <alignment/>
    </xf>
    <xf numFmtId="164" fontId="19" fillId="39" borderId="55" xfId="0" applyNumberFormat="1" applyFont="1" applyFill="1" applyBorder="1" applyAlignment="1">
      <alignment/>
    </xf>
    <xf numFmtId="3" fontId="25" fillId="0" borderId="75" xfId="0" applyNumberFormat="1" applyFont="1" applyFill="1" applyBorder="1" applyAlignment="1">
      <alignment/>
    </xf>
    <xf numFmtId="3" fontId="25" fillId="0" borderId="72" xfId="0" applyNumberFormat="1" applyFont="1" applyFill="1" applyBorder="1" applyAlignment="1">
      <alignment/>
    </xf>
    <xf numFmtId="3" fontId="19" fillId="39" borderId="72" xfId="0" applyNumberFormat="1" applyFont="1" applyFill="1" applyBorder="1" applyAlignment="1">
      <alignment/>
    </xf>
    <xf numFmtId="164" fontId="19" fillId="39" borderId="74" xfId="0" applyNumberFormat="1" applyFont="1" applyFill="1" applyBorder="1" applyAlignment="1">
      <alignment/>
    </xf>
    <xf numFmtId="0" fontId="24" fillId="0" borderId="56" xfId="0" applyFont="1" applyBorder="1" applyAlignment="1">
      <alignment/>
    </xf>
    <xf numFmtId="0" fontId="0" fillId="0" borderId="57" xfId="0" applyBorder="1" applyAlignment="1">
      <alignment/>
    </xf>
    <xf numFmtId="3" fontId="25" fillId="0" borderId="58" xfId="0" applyNumberFormat="1" applyFont="1" applyFill="1" applyBorder="1" applyAlignment="1">
      <alignment/>
    </xf>
    <xf numFmtId="3" fontId="25" fillId="0" borderId="57" xfId="0" applyNumberFormat="1" applyFont="1" applyFill="1" applyBorder="1" applyAlignment="1">
      <alignment/>
    </xf>
    <xf numFmtId="3" fontId="19" fillId="39" borderId="57" xfId="0" applyNumberFormat="1" applyFont="1" applyFill="1" applyBorder="1" applyAlignment="1">
      <alignment/>
    </xf>
    <xf numFmtId="3" fontId="97" fillId="0" borderId="58" xfId="0" applyNumberFormat="1" applyFont="1" applyBorder="1" applyAlignment="1">
      <alignment/>
    </xf>
    <xf numFmtId="3" fontId="97" fillId="0" borderId="47" xfId="0" applyNumberFormat="1" applyFont="1" applyBorder="1" applyAlignment="1">
      <alignment/>
    </xf>
    <xf numFmtId="164" fontId="19" fillId="39" borderId="60" xfId="0" applyNumberFormat="1" applyFont="1" applyFill="1" applyBorder="1" applyAlignment="1">
      <alignment/>
    </xf>
    <xf numFmtId="3" fontId="25" fillId="0" borderId="89" xfId="0" applyNumberFormat="1" applyFont="1" applyFill="1" applyBorder="1" applyAlignment="1">
      <alignment/>
    </xf>
    <xf numFmtId="3" fontId="25" fillId="0" borderId="78" xfId="0" applyNumberFormat="1" applyFont="1" applyFill="1" applyBorder="1" applyAlignment="1">
      <alignment/>
    </xf>
    <xf numFmtId="3" fontId="19" fillId="39" borderId="78" xfId="0" applyNumberFormat="1" applyFont="1" applyFill="1" applyBorder="1" applyAlignment="1">
      <alignment/>
    </xf>
    <xf numFmtId="0" fontId="25" fillId="0" borderId="72" xfId="0" applyFont="1" applyBorder="1" applyAlignment="1">
      <alignment/>
    </xf>
    <xf numFmtId="0" fontId="25" fillId="0" borderId="72" xfId="0" applyFont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3" fontId="25" fillId="0" borderId="62" xfId="0" applyNumberFormat="1" applyFont="1" applyFill="1" applyBorder="1" applyAlignment="1">
      <alignment/>
    </xf>
    <xf numFmtId="3" fontId="19" fillId="39" borderId="62" xfId="0" applyNumberFormat="1" applyFont="1" applyFill="1" applyBorder="1" applyAlignment="1">
      <alignment/>
    </xf>
    <xf numFmtId="3" fontId="97" fillId="0" borderId="28" xfId="0" applyNumberFormat="1" applyFont="1" applyFill="1" applyBorder="1" applyAlignment="1">
      <alignment/>
    </xf>
    <xf numFmtId="164" fontId="19" fillId="39" borderId="66" xfId="0" applyNumberFormat="1" applyFont="1" applyFill="1" applyBorder="1" applyAlignment="1">
      <alignment/>
    </xf>
    <xf numFmtId="0" fontId="27" fillId="39" borderId="80" xfId="0" applyFont="1" applyFill="1" applyBorder="1" applyAlignment="1">
      <alignment/>
    </xf>
    <xf numFmtId="0" fontId="26" fillId="39" borderId="81" xfId="0" applyFont="1" applyFill="1" applyBorder="1" applyAlignment="1">
      <alignment/>
    </xf>
    <xf numFmtId="3" fontId="19" fillId="39" borderId="83" xfId="0" applyNumberFormat="1" applyFont="1" applyFill="1" applyBorder="1" applyAlignment="1">
      <alignment/>
    </xf>
    <xf numFmtId="3" fontId="19" fillId="39" borderId="81" xfId="0" applyNumberFormat="1" applyFont="1" applyFill="1" applyBorder="1" applyAlignment="1">
      <alignment/>
    </xf>
    <xf numFmtId="164" fontId="19" fillId="39" borderId="82" xfId="0" applyNumberFormat="1" applyFont="1" applyFill="1" applyBorder="1" applyAlignment="1">
      <alignment/>
    </xf>
    <xf numFmtId="3" fontId="25" fillId="0" borderId="77" xfId="0" applyNumberFormat="1" applyFont="1" applyFill="1" applyBorder="1" applyAlignment="1">
      <alignment/>
    </xf>
    <xf numFmtId="3" fontId="25" fillId="0" borderId="61" xfId="0" applyNumberFormat="1" applyFont="1" applyFill="1" applyBorder="1" applyAlignment="1">
      <alignment/>
    </xf>
    <xf numFmtId="3" fontId="19" fillId="39" borderId="6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/>
    </xf>
    <xf numFmtId="3" fontId="97" fillId="0" borderId="0" xfId="0" applyNumberFormat="1" applyFont="1" applyBorder="1" applyAlignment="1">
      <alignment/>
    </xf>
    <xf numFmtId="3" fontId="19" fillId="39" borderId="82" xfId="0" applyNumberFormat="1" applyFont="1" applyFill="1" applyBorder="1" applyAlignment="1">
      <alignment/>
    </xf>
    <xf numFmtId="0" fontId="26" fillId="39" borderId="81" xfId="0" applyFont="1" applyFill="1" applyBorder="1" applyAlignment="1">
      <alignment horizontal="right"/>
    </xf>
    <xf numFmtId="3" fontId="19" fillId="39" borderId="8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4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37" borderId="51" xfId="0" applyFill="1" applyBorder="1" applyAlignment="1">
      <alignment/>
    </xf>
    <xf numFmtId="0" fontId="0" fillId="37" borderId="52" xfId="0" applyFill="1" applyBorder="1" applyAlignment="1">
      <alignment/>
    </xf>
    <xf numFmtId="0" fontId="0" fillId="37" borderId="52" xfId="0" applyFill="1" applyBorder="1" applyAlignment="1">
      <alignment horizontal="center"/>
    </xf>
    <xf numFmtId="0" fontId="0" fillId="37" borderId="52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19" fillId="38" borderId="52" xfId="0" applyFont="1" applyFill="1" applyBorder="1" applyAlignment="1">
      <alignment horizontal="center"/>
    </xf>
    <xf numFmtId="0" fontId="19" fillId="38" borderId="55" xfId="0" applyFont="1" applyFill="1" applyBorder="1" applyAlignment="1">
      <alignment horizontal="center"/>
    </xf>
    <xf numFmtId="0" fontId="0" fillId="37" borderId="53" xfId="0" applyFill="1" applyBorder="1" applyAlignment="1">
      <alignment/>
    </xf>
    <xf numFmtId="0" fontId="0" fillId="37" borderId="54" xfId="0" applyFill="1" applyBorder="1" applyAlignment="1">
      <alignment/>
    </xf>
    <xf numFmtId="0" fontId="10" fillId="37" borderId="54" xfId="0" applyFont="1" applyFill="1" applyBorder="1" applyAlignment="1">
      <alignment horizontal="center"/>
    </xf>
    <xf numFmtId="0" fontId="24" fillId="37" borderId="56" xfId="0" applyFont="1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7" borderId="57" xfId="0" applyFont="1" applyFill="1" applyBorder="1" applyAlignment="1">
      <alignment horizontal="center"/>
    </xf>
    <xf numFmtId="0" fontId="0" fillId="37" borderId="60" xfId="0" applyFont="1" applyFill="1" applyBorder="1" applyAlignment="1">
      <alignment horizontal="center"/>
    </xf>
    <xf numFmtId="0" fontId="19" fillId="38" borderId="57" xfId="0" applyFont="1" applyFill="1" applyBorder="1" applyAlignment="1">
      <alignment horizontal="center"/>
    </xf>
    <xf numFmtId="0" fontId="19" fillId="38" borderId="60" xfId="0" applyFont="1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0" fillId="0" borderId="61" xfId="0" applyBorder="1" applyAlignment="1">
      <alignment/>
    </xf>
    <xf numFmtId="165" fontId="0" fillId="0" borderId="61" xfId="0" applyNumberFormat="1" applyBorder="1" applyAlignment="1">
      <alignment/>
    </xf>
    <xf numFmtId="165" fontId="0" fillId="0" borderId="25" xfId="0" applyNumberFormat="1" applyFill="1" applyBorder="1" applyAlignment="1">
      <alignment horizontal="center"/>
    </xf>
    <xf numFmtId="165" fontId="0" fillId="0" borderId="52" xfId="0" applyNumberForma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 locked="0"/>
    </xf>
    <xf numFmtId="165" fontId="19" fillId="38" borderId="61" xfId="0" applyNumberFormat="1" applyFont="1" applyFill="1" applyBorder="1" applyAlignment="1">
      <alignment horizontal="right"/>
    </xf>
    <xf numFmtId="165" fontId="19" fillId="38" borderId="63" xfId="0" applyNumberFormat="1" applyFont="1" applyFill="1" applyBorder="1" applyAlignment="1">
      <alignment horizontal="right"/>
    </xf>
    <xf numFmtId="165" fontId="19" fillId="39" borderId="62" xfId="0" applyNumberFormat="1" applyFont="1" applyFill="1" applyBorder="1" applyAlignment="1">
      <alignment horizontal="center"/>
    </xf>
    <xf numFmtId="165" fontId="0" fillId="0" borderId="68" xfId="0" applyNumberFormat="1" applyBorder="1" applyAlignment="1">
      <alignment/>
    </xf>
    <xf numFmtId="165" fontId="0" fillId="0" borderId="70" xfId="0" applyNumberFormat="1" applyBorder="1" applyAlignment="1">
      <alignment horizontal="center"/>
    </xf>
    <xf numFmtId="165" fontId="19" fillId="38" borderId="68" xfId="0" applyNumberFormat="1" applyFont="1" applyFill="1" applyBorder="1" applyAlignment="1">
      <alignment horizontal="right"/>
    </xf>
    <xf numFmtId="165" fontId="19" fillId="38" borderId="69" xfId="0" applyNumberFormat="1" applyFont="1" applyFill="1" applyBorder="1" applyAlignment="1">
      <alignment horizontal="right"/>
    </xf>
    <xf numFmtId="165" fontId="19" fillId="39" borderId="68" xfId="0" applyNumberFormat="1" applyFont="1" applyFill="1" applyBorder="1" applyAlignment="1">
      <alignment/>
    </xf>
    <xf numFmtId="0" fontId="24" fillId="0" borderId="27" xfId="0" applyFont="1" applyBorder="1" applyAlignment="1">
      <alignment/>
    </xf>
    <xf numFmtId="0" fontId="0" fillId="0" borderId="61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19" fillId="38" borderId="61" xfId="0" applyNumberFormat="1" applyFont="1" applyFill="1" applyBorder="1" applyAlignment="1">
      <alignment horizontal="center"/>
    </xf>
    <xf numFmtId="3" fontId="19" fillId="38" borderId="63" xfId="0" applyNumberFormat="1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3" fontId="19" fillId="38" borderId="72" xfId="0" applyNumberFormat="1" applyFont="1" applyFill="1" applyBorder="1" applyAlignment="1">
      <alignment horizontal="center"/>
    </xf>
    <xf numFmtId="3" fontId="19" fillId="38" borderId="74" xfId="0" applyNumberFormat="1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3" fontId="0" fillId="0" borderId="78" xfId="0" applyNumberFormat="1" applyBorder="1" applyAlignment="1">
      <alignment/>
    </xf>
    <xf numFmtId="3" fontId="0" fillId="0" borderId="25" xfId="0" applyNumberFormat="1" applyFill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3" fontId="19" fillId="38" borderId="78" xfId="0" applyNumberFormat="1" applyFont="1" applyFill="1" applyBorder="1" applyAlignment="1">
      <alignment horizontal="center"/>
    </xf>
    <xf numFmtId="3" fontId="19" fillId="38" borderId="79" xfId="0" applyNumberFormat="1" applyFont="1" applyFill="1" applyBorder="1" applyAlignment="1">
      <alignment horizontal="center"/>
    </xf>
    <xf numFmtId="0" fontId="19" fillId="39" borderId="81" xfId="0" applyFont="1" applyFill="1" applyBorder="1" applyAlignment="1">
      <alignment horizontal="center"/>
    </xf>
    <xf numFmtId="3" fontId="19" fillId="39" borderId="83" xfId="0" applyNumberFormat="1" applyFont="1" applyFill="1" applyBorder="1" applyAlignment="1">
      <alignment horizontal="center"/>
    </xf>
    <xf numFmtId="3" fontId="19" fillId="38" borderId="81" xfId="0" applyNumberFormat="1" applyFont="1" applyFill="1" applyBorder="1" applyAlignment="1">
      <alignment horizontal="center"/>
    </xf>
    <xf numFmtId="3" fontId="19" fillId="38" borderId="82" xfId="0" applyNumberFormat="1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3" fontId="0" fillId="0" borderId="68" xfId="0" applyNumberFormat="1" applyBorder="1" applyAlignment="1">
      <alignment/>
    </xf>
    <xf numFmtId="3" fontId="0" fillId="0" borderId="67" xfId="0" applyNumberFormat="1" applyBorder="1" applyAlignment="1">
      <alignment horizontal="center"/>
    </xf>
    <xf numFmtId="3" fontId="19" fillId="38" borderId="68" xfId="0" applyNumberFormat="1" applyFont="1" applyFill="1" applyBorder="1" applyAlignment="1">
      <alignment horizontal="center"/>
    </xf>
    <xf numFmtId="3" fontId="19" fillId="38" borderId="69" xfId="0" applyNumberFormat="1" applyFont="1" applyFill="1" applyBorder="1" applyAlignment="1">
      <alignment horizontal="center"/>
    </xf>
    <xf numFmtId="3" fontId="19" fillId="39" borderId="78" xfId="0" applyNumberFormat="1" applyFont="1" applyFill="1" applyBorder="1" applyAlignment="1">
      <alignment horizontal="center"/>
    </xf>
    <xf numFmtId="3" fontId="19" fillId="39" borderId="79" xfId="0" applyNumberFormat="1" applyFont="1" applyFill="1" applyBorder="1" applyAlignment="1">
      <alignment horizontal="center"/>
    </xf>
    <xf numFmtId="0" fontId="24" fillId="0" borderId="61" xfId="0" applyFont="1" applyBorder="1" applyAlignment="1">
      <alignment/>
    </xf>
    <xf numFmtId="3" fontId="28" fillId="0" borderId="61" xfId="0" applyNumberFormat="1" applyFont="1" applyFill="1" applyBorder="1" applyAlignment="1">
      <alignment horizontal="center"/>
    </xf>
    <xf numFmtId="3" fontId="28" fillId="0" borderId="87" xfId="0" applyNumberFormat="1" applyFont="1" applyFill="1" applyBorder="1" applyAlignment="1" applyProtection="1">
      <alignment/>
      <protection locked="0"/>
    </xf>
    <xf numFmtId="3" fontId="26" fillId="38" borderId="61" xfId="0" applyNumberFormat="1" applyFont="1" applyFill="1" applyBorder="1" applyAlignment="1" applyProtection="1">
      <alignment/>
      <protection locked="0"/>
    </xf>
    <xf numFmtId="3" fontId="26" fillId="39" borderId="53" xfId="0" applyNumberFormat="1" applyFont="1" applyFill="1" applyBorder="1" applyAlignment="1">
      <alignment/>
    </xf>
    <xf numFmtId="3" fontId="26" fillId="39" borderId="52" xfId="0" applyNumberFormat="1" applyFont="1" applyFill="1" applyBorder="1" applyAlignment="1">
      <alignment/>
    </xf>
    <xf numFmtId="3" fontId="28" fillId="0" borderId="72" xfId="0" applyNumberFormat="1" applyFont="1" applyFill="1" applyBorder="1" applyAlignment="1">
      <alignment horizontal="center"/>
    </xf>
    <xf numFmtId="3" fontId="28" fillId="0" borderId="72" xfId="0" applyNumberFormat="1" applyFont="1" applyFill="1" applyBorder="1" applyAlignment="1" applyProtection="1">
      <alignment/>
      <protection locked="0"/>
    </xf>
    <xf numFmtId="3" fontId="26" fillId="38" borderId="72" xfId="0" applyNumberFormat="1" applyFont="1" applyFill="1" applyBorder="1" applyAlignment="1" applyProtection="1">
      <alignment/>
      <protection locked="0"/>
    </xf>
    <xf numFmtId="3" fontId="26" fillId="39" borderId="75" xfId="0" applyNumberFormat="1" applyFont="1" applyFill="1" applyBorder="1" applyAlignment="1">
      <alignment/>
    </xf>
    <xf numFmtId="3" fontId="26" fillId="39" borderId="72" xfId="0" applyNumberFormat="1" applyFont="1" applyFill="1" applyBorder="1" applyAlignment="1">
      <alignment/>
    </xf>
    <xf numFmtId="3" fontId="28" fillId="0" borderId="68" xfId="0" applyNumberFormat="1" applyFont="1" applyFill="1" applyBorder="1" applyAlignment="1">
      <alignment horizontal="center"/>
    </xf>
    <xf numFmtId="3" fontId="28" fillId="0" borderId="68" xfId="0" applyNumberFormat="1" applyFont="1" applyFill="1" applyBorder="1" applyAlignment="1" applyProtection="1">
      <alignment/>
      <protection locked="0"/>
    </xf>
    <xf numFmtId="3" fontId="26" fillId="38" borderId="68" xfId="0" applyNumberFormat="1" applyFont="1" applyFill="1" applyBorder="1" applyAlignment="1" applyProtection="1">
      <alignment/>
      <protection locked="0"/>
    </xf>
    <xf numFmtId="3" fontId="26" fillId="39" borderId="56" xfId="0" applyNumberFormat="1" applyFont="1" applyFill="1" applyBorder="1" applyAlignment="1">
      <alignment/>
    </xf>
    <xf numFmtId="3" fontId="26" fillId="39" borderId="68" xfId="0" applyNumberFormat="1" applyFont="1" applyFill="1" applyBorder="1" applyAlignment="1">
      <alignment/>
    </xf>
    <xf numFmtId="3" fontId="28" fillId="0" borderId="61" xfId="0" applyNumberFormat="1" applyFont="1" applyFill="1" applyBorder="1" applyAlignment="1">
      <alignment horizontal="center"/>
    </xf>
    <xf numFmtId="3" fontId="26" fillId="39" borderId="26" xfId="0" applyNumberFormat="1" applyFont="1" applyFill="1" applyBorder="1" applyAlignment="1">
      <alignment/>
    </xf>
    <xf numFmtId="3" fontId="28" fillId="0" borderId="72" xfId="0" applyNumberFormat="1" applyFont="1" applyFill="1" applyBorder="1" applyAlignment="1">
      <alignment horizontal="center"/>
    </xf>
    <xf numFmtId="0" fontId="25" fillId="0" borderId="72" xfId="0" applyFont="1" applyBorder="1" applyAlignment="1">
      <alignment horizontal="center"/>
    </xf>
    <xf numFmtId="3" fontId="28" fillId="0" borderId="78" xfId="0" applyNumberFormat="1" applyFont="1" applyFill="1" applyBorder="1" applyAlignment="1">
      <alignment horizontal="center"/>
    </xf>
    <xf numFmtId="0" fontId="0" fillId="0" borderId="58" xfId="0" applyFill="1" applyBorder="1" applyAlignment="1" applyProtection="1">
      <alignment/>
      <protection locked="0"/>
    </xf>
    <xf numFmtId="3" fontId="26" fillId="38" borderId="78" xfId="0" applyNumberFormat="1" applyFont="1" applyFill="1" applyBorder="1" applyAlignment="1" applyProtection="1">
      <alignment/>
      <protection locked="0"/>
    </xf>
    <xf numFmtId="3" fontId="26" fillId="39" borderId="89" xfId="0" applyNumberFormat="1" applyFont="1" applyFill="1" applyBorder="1" applyAlignment="1">
      <alignment/>
    </xf>
    <xf numFmtId="3" fontId="26" fillId="39" borderId="78" xfId="0" applyNumberFormat="1" applyFont="1" applyFill="1" applyBorder="1" applyAlignment="1">
      <alignment/>
    </xf>
    <xf numFmtId="0" fontId="26" fillId="39" borderId="81" xfId="0" applyFont="1" applyFill="1" applyBorder="1" applyAlignment="1">
      <alignment horizontal="center"/>
    </xf>
    <xf numFmtId="3" fontId="26" fillId="39" borderId="81" xfId="0" applyNumberFormat="1" applyFont="1" applyFill="1" applyBorder="1" applyAlignment="1">
      <alignment/>
    </xf>
    <xf numFmtId="3" fontId="26" fillId="39" borderId="81" xfId="0" applyNumberFormat="1" applyFont="1" applyFill="1" applyBorder="1" applyAlignment="1">
      <alignment horizontal="center"/>
    </xf>
    <xf numFmtId="3" fontId="26" fillId="39" borderId="81" xfId="0" applyNumberFormat="1" applyFont="1" applyFill="1" applyBorder="1" applyAlignment="1" applyProtection="1">
      <alignment/>
      <protection locked="0"/>
    </xf>
    <xf numFmtId="3" fontId="26" fillId="39" borderId="83" xfId="0" applyNumberFormat="1" applyFont="1" applyFill="1" applyBorder="1" applyAlignment="1" applyProtection="1">
      <alignment/>
      <protection locked="0"/>
    </xf>
    <xf numFmtId="3" fontId="26" fillId="38" borderId="81" xfId="0" applyNumberFormat="1" applyFont="1" applyFill="1" applyBorder="1" applyAlignment="1" applyProtection="1">
      <alignment/>
      <protection/>
    </xf>
    <xf numFmtId="3" fontId="26" fillId="38" borderId="82" xfId="0" applyNumberFormat="1" applyFont="1" applyFill="1" applyBorder="1" applyAlignment="1" applyProtection="1">
      <alignment/>
      <protection/>
    </xf>
    <xf numFmtId="3" fontId="26" fillId="39" borderId="83" xfId="0" applyNumberFormat="1" applyFont="1" applyFill="1" applyBorder="1" applyAlignment="1">
      <alignment/>
    </xf>
    <xf numFmtId="3" fontId="26" fillId="39" borderId="84" xfId="0" applyNumberFormat="1" applyFont="1" applyFill="1" applyBorder="1" applyAlignment="1">
      <alignment/>
    </xf>
    <xf numFmtId="3" fontId="26" fillId="39" borderId="85" xfId="0" applyNumberFormat="1" applyFont="1" applyFill="1" applyBorder="1" applyAlignment="1">
      <alignment/>
    </xf>
    <xf numFmtId="3" fontId="26" fillId="39" borderId="80" xfId="0" applyNumberFormat="1" applyFont="1" applyFill="1" applyBorder="1" applyAlignment="1">
      <alignment/>
    </xf>
    <xf numFmtId="3" fontId="26" fillId="39" borderId="27" xfId="0" applyNumberFormat="1" applyFont="1" applyFill="1" applyBorder="1" applyAlignment="1">
      <alignment/>
    </xf>
    <xf numFmtId="3" fontId="26" fillId="39" borderId="61" xfId="0" applyNumberFormat="1" applyFont="1" applyFill="1" applyBorder="1" applyAlignment="1">
      <alignment/>
    </xf>
    <xf numFmtId="3" fontId="28" fillId="0" borderId="86" xfId="0" applyNumberFormat="1" applyFont="1" applyFill="1" applyBorder="1" applyAlignment="1" applyProtection="1">
      <alignment/>
      <protection locked="0"/>
    </xf>
    <xf numFmtId="3" fontId="26" fillId="39" borderId="80" xfId="0" applyNumberFormat="1" applyFont="1" applyFill="1" applyBorder="1" applyAlignment="1" applyProtection="1">
      <alignment/>
      <protection locked="0"/>
    </xf>
    <xf numFmtId="3" fontId="26" fillId="38" borderId="85" xfId="0" applyNumberFormat="1" applyFont="1" applyFill="1" applyBorder="1" applyAlignment="1" applyProtection="1">
      <alignment/>
      <protection/>
    </xf>
    <xf numFmtId="3" fontId="0" fillId="0" borderId="62" xfId="0" applyNumberFormat="1" applyBorder="1" applyAlignment="1">
      <alignment/>
    </xf>
    <xf numFmtId="3" fontId="26" fillId="0" borderId="62" xfId="0" applyNumberFormat="1" applyFont="1" applyFill="1" applyBorder="1" applyAlignment="1">
      <alignment horizontal="center"/>
    </xf>
    <xf numFmtId="3" fontId="26" fillId="0" borderId="28" xfId="0" applyNumberFormat="1" applyFont="1" applyFill="1" applyBorder="1" applyAlignment="1" applyProtection="1">
      <alignment/>
      <protection locked="0"/>
    </xf>
    <xf numFmtId="3" fontId="26" fillId="0" borderId="81" xfId="0" applyNumberFormat="1" applyFont="1" applyFill="1" applyBorder="1" applyAlignment="1" applyProtection="1">
      <alignment/>
      <protection locked="0"/>
    </xf>
    <xf numFmtId="3" fontId="26" fillId="0" borderId="82" xfId="0" applyNumberFormat="1" applyFont="1" applyFill="1" applyBorder="1" applyAlignment="1" applyProtection="1">
      <alignment/>
      <protection locked="0"/>
    </xf>
    <xf numFmtId="3" fontId="0" fillId="0" borderId="42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6" fillId="0" borderId="81" xfId="0" applyNumberFormat="1" applyFont="1" applyFill="1" applyBorder="1" applyAlignment="1">
      <alignment/>
    </xf>
    <xf numFmtId="164" fontId="26" fillId="0" borderId="82" xfId="0" applyNumberFormat="1" applyFont="1" applyFill="1" applyBorder="1" applyAlignment="1">
      <alignment/>
    </xf>
    <xf numFmtId="0" fontId="27" fillId="39" borderId="51" xfId="0" applyFont="1" applyFill="1" applyBorder="1" applyAlignment="1">
      <alignment/>
    </xf>
    <xf numFmtId="3" fontId="26" fillId="39" borderId="90" xfId="0" applyNumberFormat="1" applyFont="1" applyFill="1" applyBorder="1" applyAlignment="1">
      <alignment/>
    </xf>
    <xf numFmtId="0" fontId="27" fillId="39" borderId="56" xfId="0" applyFont="1" applyFill="1" applyBorder="1" applyAlignment="1">
      <alignment/>
    </xf>
    <xf numFmtId="0" fontId="26" fillId="39" borderId="57" xfId="0" applyFont="1" applyFill="1" applyBorder="1" applyAlignment="1">
      <alignment horizontal="center"/>
    </xf>
    <xf numFmtId="3" fontId="26" fillId="39" borderId="57" xfId="0" applyNumberFormat="1" applyFont="1" applyFill="1" applyBorder="1" applyAlignment="1">
      <alignment/>
    </xf>
    <xf numFmtId="3" fontId="26" fillId="39" borderId="57" xfId="0" applyNumberFormat="1" applyFont="1" applyFill="1" applyBorder="1" applyAlignment="1">
      <alignment horizontal="center"/>
    </xf>
    <xf numFmtId="3" fontId="26" fillId="39" borderId="56" xfId="0" applyNumberFormat="1" applyFont="1" applyFill="1" applyBorder="1" applyAlignment="1" applyProtection="1">
      <alignment/>
      <protection locked="0"/>
    </xf>
    <xf numFmtId="0" fontId="27" fillId="39" borderId="0" xfId="0" applyFont="1" applyFill="1" applyBorder="1" applyAlignment="1">
      <alignment/>
    </xf>
    <xf numFmtId="0" fontId="3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91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4" fillId="0" borderId="0" xfId="46" applyFont="1" applyFill="1" applyAlignment="1">
      <alignment/>
      <protection/>
    </xf>
    <xf numFmtId="0" fontId="7" fillId="0" borderId="0" xfId="48" applyFont="1" applyAlignment="1">
      <alignment horizontal="center"/>
      <protection/>
    </xf>
    <xf numFmtId="0" fontId="7" fillId="0" borderId="77" xfId="48" applyFont="1" applyBorder="1" applyAlignment="1">
      <alignment horizontal="right"/>
      <protection/>
    </xf>
    <xf numFmtId="0" fontId="96" fillId="0" borderId="0" xfId="0" applyFont="1" applyAlignment="1">
      <alignment horizontal="center"/>
    </xf>
    <xf numFmtId="0" fontId="95" fillId="0" borderId="0" xfId="0" applyFont="1" applyAlignment="1">
      <alignment horizontal="left"/>
    </xf>
    <xf numFmtId="0" fontId="95" fillId="0" borderId="0" xfId="0" applyFont="1" applyAlignment="1">
      <alignment/>
    </xf>
    <xf numFmtId="0" fontId="31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right"/>
      <protection hidden="1"/>
    </xf>
    <xf numFmtId="0" fontId="21" fillId="37" borderId="18" xfId="0" applyFont="1" applyFill="1" applyBorder="1" applyAlignment="1" applyProtection="1">
      <alignment horizontal="left"/>
      <protection hidden="1"/>
    </xf>
    <xf numFmtId="0" fontId="21" fillId="37" borderId="26" xfId="0" applyFont="1" applyFill="1" applyBorder="1" applyAlignment="1" applyProtection="1">
      <alignment horizontal="left"/>
      <protection hidden="1"/>
    </xf>
    <xf numFmtId="0" fontId="21" fillId="37" borderId="50" xfId="0" applyFont="1" applyFill="1" applyBorder="1" applyAlignment="1" applyProtection="1">
      <alignment horizontal="left"/>
      <protection hidden="1"/>
    </xf>
    <xf numFmtId="0" fontId="39" fillId="0" borderId="0" xfId="0" applyFont="1" applyAlignment="1">
      <alignment horizontal="right"/>
    </xf>
    <xf numFmtId="0" fontId="18" fillId="37" borderId="80" xfId="0" applyFont="1" applyFill="1" applyBorder="1" applyAlignment="1">
      <alignment/>
    </xf>
    <xf numFmtId="0" fontId="11" fillId="37" borderId="83" xfId="0" applyFont="1" applyFill="1" applyBorder="1" applyAlignment="1">
      <alignment/>
    </xf>
    <xf numFmtId="0" fontId="11" fillId="37" borderId="82" xfId="0" applyFont="1" applyFill="1" applyBorder="1" applyAlignment="1">
      <alignment/>
    </xf>
    <xf numFmtId="0" fontId="2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41" borderId="80" xfId="0" applyFont="1" applyFill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22" fillId="36" borderId="0" xfId="0" applyFont="1" applyFill="1" applyBorder="1" applyAlignment="1">
      <alignment/>
    </xf>
    <xf numFmtId="0" fontId="64" fillId="0" borderId="51" xfId="0" applyFont="1" applyBorder="1" applyAlignment="1">
      <alignment/>
    </xf>
    <xf numFmtId="0" fontId="64" fillId="0" borderId="55" xfId="0" applyFont="1" applyBorder="1" applyAlignment="1">
      <alignment/>
    </xf>
    <xf numFmtId="0" fontId="0" fillId="0" borderId="55" xfId="0" applyBorder="1" applyAlignment="1">
      <alignment/>
    </xf>
    <xf numFmtId="0" fontId="23" fillId="39" borderId="55" xfId="0" applyFont="1" applyFill="1" applyBorder="1" applyAlignment="1">
      <alignment horizontal="center"/>
    </xf>
    <xf numFmtId="0" fontId="64" fillId="0" borderId="53" xfId="0" applyFont="1" applyBorder="1" applyAlignment="1">
      <alignment/>
    </xf>
    <xf numFmtId="0" fontId="64" fillId="0" borderId="54" xfId="0" applyFont="1" applyBorder="1" applyAlignment="1">
      <alignment/>
    </xf>
    <xf numFmtId="0" fontId="67" fillId="0" borderId="54" xfId="0" applyFont="1" applyBorder="1" applyAlignment="1">
      <alignment horizontal="center"/>
    </xf>
    <xf numFmtId="0" fontId="23" fillId="39" borderId="52" xfId="0" applyFont="1" applyFill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68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39" borderId="60" xfId="0" applyFont="1" applyFill="1" applyBorder="1" applyAlignment="1">
      <alignment horizontal="center"/>
    </xf>
    <xf numFmtId="0" fontId="64" fillId="0" borderId="58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0" fontId="23" fillId="39" borderId="57" xfId="0" applyFont="1" applyFill="1" applyBorder="1" applyAlignment="1">
      <alignment horizontal="center"/>
    </xf>
    <xf numFmtId="0" fontId="64" fillId="0" borderId="28" xfId="0" applyFont="1" applyBorder="1" applyAlignment="1">
      <alignment vertical="center"/>
    </xf>
    <xf numFmtId="0" fontId="23" fillId="0" borderId="66" xfId="0" applyFont="1" applyBorder="1" applyAlignment="1">
      <alignment/>
    </xf>
    <xf numFmtId="0" fontId="0" fillId="0" borderId="66" xfId="0" applyBorder="1" applyAlignment="1">
      <alignment/>
    </xf>
    <xf numFmtId="165" fontId="0" fillId="0" borderId="66" xfId="0" applyNumberFormat="1" applyBorder="1" applyAlignment="1">
      <alignment/>
    </xf>
    <xf numFmtId="0" fontId="69" fillId="0" borderId="62" xfId="0" applyFont="1" applyFill="1" applyBorder="1" applyAlignment="1">
      <alignment/>
    </xf>
    <xf numFmtId="0" fontId="69" fillId="0" borderId="91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" fontId="70" fillId="39" borderId="52" xfId="0" applyNumberFormat="1" applyFont="1" applyFill="1" applyBorder="1" applyAlignment="1">
      <alignment horizontal="right" vertical="center"/>
    </xf>
    <xf numFmtId="3" fontId="69" fillId="0" borderId="64" xfId="0" applyNumberFormat="1" applyFont="1" applyBorder="1" applyAlignment="1">
      <alignment vertical="center"/>
    </xf>
    <xf numFmtId="3" fontId="69" fillId="0" borderId="65" xfId="0" applyNumberFormat="1" applyFont="1" applyBorder="1" applyAlignment="1">
      <alignment vertical="center"/>
    </xf>
    <xf numFmtId="3" fontId="69" fillId="0" borderId="42" xfId="0" applyNumberFormat="1" applyFont="1" applyBorder="1" applyAlignment="1">
      <alignment vertical="center"/>
    </xf>
    <xf numFmtId="0" fontId="69" fillId="0" borderId="42" xfId="0" applyFont="1" applyBorder="1" applyAlignment="1">
      <alignment vertical="center"/>
    </xf>
    <xf numFmtId="0" fontId="69" fillId="0" borderId="42" xfId="0" applyFont="1" applyFill="1" applyBorder="1" applyAlignment="1">
      <alignment vertical="center"/>
    </xf>
    <xf numFmtId="3" fontId="70" fillId="39" borderId="62" xfId="0" applyNumberFormat="1" applyFont="1" applyFill="1" applyBorder="1" applyAlignment="1">
      <alignment horizontal="center" vertical="center"/>
    </xf>
    <xf numFmtId="3" fontId="70" fillId="39" borderId="66" xfId="0" applyNumberFormat="1" applyFont="1" applyFill="1" applyBorder="1" applyAlignment="1">
      <alignment horizontal="center" vertical="center"/>
    </xf>
    <xf numFmtId="0" fontId="64" fillId="0" borderId="67" xfId="0" applyFont="1" applyBorder="1" applyAlignment="1">
      <alignment vertical="center"/>
    </xf>
    <xf numFmtId="0" fontId="23" fillId="0" borderId="69" xfId="0" applyFont="1" applyBorder="1" applyAlignment="1">
      <alignment/>
    </xf>
    <xf numFmtId="0" fontId="0" fillId="0" borderId="69" xfId="0" applyBorder="1" applyAlignment="1">
      <alignment/>
    </xf>
    <xf numFmtId="165" fontId="0" fillId="0" borderId="69" xfId="0" applyNumberFormat="1" applyBorder="1" applyAlignment="1">
      <alignment/>
    </xf>
    <xf numFmtId="2" fontId="69" fillId="0" borderId="68" xfId="0" applyNumberFormat="1" applyFont="1" applyBorder="1" applyAlignment="1">
      <alignment/>
    </xf>
    <xf numFmtId="2" fontId="69" fillId="0" borderId="93" xfId="0" applyNumberFormat="1" applyFont="1" applyBorder="1" applyAlignment="1">
      <alignment vertical="center"/>
    </xf>
    <xf numFmtId="2" fontId="69" fillId="0" borderId="70" xfId="0" applyNumberFormat="1" applyFont="1" applyBorder="1" applyAlignment="1">
      <alignment vertical="center"/>
    </xf>
    <xf numFmtId="2" fontId="70" fillId="39" borderId="68" xfId="0" applyNumberFormat="1" applyFont="1" applyFill="1" applyBorder="1" applyAlignment="1">
      <alignment horizontal="right" vertical="center"/>
    </xf>
    <xf numFmtId="4" fontId="69" fillId="0" borderId="70" xfId="0" applyNumberFormat="1" applyFont="1" applyBorder="1" applyAlignment="1">
      <alignment vertical="center"/>
    </xf>
    <xf numFmtId="4" fontId="69" fillId="0" borderId="59" xfId="0" applyNumberFormat="1" applyFont="1" applyBorder="1" applyAlignment="1">
      <alignment vertical="center"/>
    </xf>
    <xf numFmtId="4" fontId="69" fillId="0" borderId="71" xfId="0" applyNumberFormat="1" applyFont="1" applyBorder="1" applyAlignment="1">
      <alignment vertical="center"/>
    </xf>
    <xf numFmtId="2" fontId="69" fillId="0" borderId="59" xfId="0" applyNumberFormat="1" applyFont="1" applyBorder="1" applyAlignment="1">
      <alignment vertical="center"/>
    </xf>
    <xf numFmtId="164" fontId="70" fillId="39" borderId="68" xfId="0" applyNumberFormat="1" applyFont="1" applyFill="1" applyBorder="1" applyAlignment="1">
      <alignment vertical="center"/>
    </xf>
    <xf numFmtId="3" fontId="70" fillId="39" borderId="69" xfId="0" applyNumberFormat="1" applyFont="1" applyFill="1" applyBorder="1" applyAlignment="1">
      <alignment horizontal="center" vertical="center"/>
    </xf>
    <xf numFmtId="0" fontId="64" fillId="0" borderId="75" xfId="0" applyFont="1" applyBorder="1" applyAlignment="1">
      <alignment vertical="center"/>
    </xf>
    <xf numFmtId="0" fontId="71" fillId="0" borderId="74" xfId="0" applyFont="1" applyBorder="1" applyAlignment="1">
      <alignment horizontal="center" vertical="center"/>
    </xf>
    <xf numFmtId="3" fontId="0" fillId="0" borderId="74" xfId="0" applyNumberFormat="1" applyBorder="1" applyAlignment="1">
      <alignment/>
    </xf>
    <xf numFmtId="3" fontId="69" fillId="0" borderId="87" xfId="0" applyNumberFormat="1" applyFont="1" applyBorder="1" applyAlignment="1">
      <alignment/>
    </xf>
    <xf numFmtId="3" fontId="69" fillId="0" borderId="20" xfId="0" applyNumberFormat="1" applyFont="1" applyBorder="1" applyAlignment="1">
      <alignment vertical="center"/>
    </xf>
    <xf numFmtId="3" fontId="69" fillId="0" borderId="26" xfId="0" applyNumberFormat="1" applyFont="1" applyBorder="1" applyAlignment="1">
      <alignment vertical="center"/>
    </xf>
    <xf numFmtId="3" fontId="70" fillId="39" borderId="72" xfId="0" applyNumberFormat="1" applyFont="1" applyFill="1" applyBorder="1" applyAlignment="1">
      <alignment horizontal="center" vertical="center"/>
    </xf>
    <xf numFmtId="3" fontId="69" fillId="0" borderId="73" xfId="0" applyNumberFormat="1" applyFont="1" applyBorder="1" applyAlignment="1">
      <alignment vertical="center"/>
    </xf>
    <xf numFmtId="3" fontId="69" fillId="0" borderId="50" xfId="0" applyNumberFormat="1" applyFont="1" applyBorder="1" applyAlignment="1">
      <alignment vertical="center"/>
    </xf>
    <xf numFmtId="3" fontId="69" fillId="0" borderId="39" xfId="0" applyNumberFormat="1" applyFont="1" applyBorder="1" applyAlignment="1">
      <alignment vertical="center"/>
    </xf>
    <xf numFmtId="3" fontId="70" fillId="39" borderId="74" xfId="0" applyNumberFormat="1" applyFont="1" applyFill="1" applyBorder="1" applyAlignment="1">
      <alignment horizontal="center" vertical="center"/>
    </xf>
    <xf numFmtId="0" fontId="23" fillId="0" borderId="74" xfId="0" applyFont="1" applyBorder="1" applyAlignment="1">
      <alignment/>
    </xf>
    <xf numFmtId="3" fontId="0" fillId="0" borderId="63" xfId="0" applyNumberFormat="1" applyBorder="1" applyAlignment="1">
      <alignment/>
    </xf>
    <xf numFmtId="3" fontId="69" fillId="0" borderId="72" xfId="0" applyNumberFormat="1" applyFont="1" applyBorder="1" applyAlignment="1">
      <alignment/>
    </xf>
    <xf numFmtId="3" fontId="69" fillId="0" borderId="77" xfId="0" applyNumberFormat="1" applyFont="1" applyBorder="1" applyAlignment="1">
      <alignment vertical="center"/>
    </xf>
    <xf numFmtId="3" fontId="69" fillId="0" borderId="38" xfId="0" applyNumberFormat="1" applyFont="1" applyBorder="1" applyAlignment="1">
      <alignment vertical="center"/>
    </xf>
    <xf numFmtId="3" fontId="69" fillId="0" borderId="76" xfId="0" applyNumberFormat="1" applyFont="1" applyBorder="1" applyAlignment="1">
      <alignment vertical="center"/>
    </xf>
    <xf numFmtId="0" fontId="71" fillId="0" borderId="66" xfId="0" applyFont="1" applyBorder="1" applyAlignment="1">
      <alignment horizontal="center" vertical="center"/>
    </xf>
    <xf numFmtId="3" fontId="0" fillId="0" borderId="66" xfId="0" applyNumberFormat="1" applyBorder="1" applyAlignment="1">
      <alignment/>
    </xf>
    <xf numFmtId="3" fontId="69" fillId="0" borderId="62" xfId="0" applyNumberFormat="1" applyFont="1" applyFill="1" applyBorder="1" applyAlignment="1">
      <alignment/>
    </xf>
    <xf numFmtId="3" fontId="69" fillId="0" borderId="24" xfId="0" applyNumberFormat="1" applyFont="1" applyFill="1" applyBorder="1" applyAlignment="1">
      <alignment vertical="center"/>
    </xf>
    <xf numFmtId="3" fontId="69" fillId="0" borderId="65" xfId="0" applyNumberFormat="1" applyFont="1" applyFill="1" applyBorder="1" applyAlignment="1">
      <alignment vertical="center"/>
    </xf>
    <xf numFmtId="3" fontId="69" fillId="0" borderId="0" xfId="0" applyNumberFormat="1" applyFont="1" applyAlignment="1">
      <alignment vertical="center"/>
    </xf>
    <xf numFmtId="3" fontId="69" fillId="0" borderId="42" xfId="0" applyNumberFormat="1" applyFont="1" applyFill="1" applyBorder="1" applyAlignment="1">
      <alignment vertical="center"/>
    </xf>
    <xf numFmtId="0" fontId="23" fillId="39" borderId="80" xfId="0" applyFont="1" applyFill="1" applyBorder="1" applyAlignment="1">
      <alignment vertical="center"/>
    </xf>
    <xf numFmtId="0" fontId="23" fillId="39" borderId="82" xfId="0" applyFont="1" applyFill="1" applyBorder="1" applyAlignment="1">
      <alignment/>
    </xf>
    <xf numFmtId="0" fontId="72" fillId="39" borderId="82" xfId="0" applyFont="1" applyFill="1" applyBorder="1" applyAlignment="1">
      <alignment horizontal="center" vertical="center"/>
    </xf>
    <xf numFmtId="3" fontId="70" fillId="39" borderId="81" xfId="0" applyNumberFormat="1" applyFont="1" applyFill="1" applyBorder="1" applyAlignment="1">
      <alignment/>
    </xf>
    <xf numFmtId="3" fontId="70" fillId="39" borderId="94" xfId="0" applyNumberFormat="1" applyFont="1" applyFill="1" applyBorder="1" applyAlignment="1">
      <alignment vertical="center"/>
    </xf>
    <xf numFmtId="3" fontId="70" fillId="39" borderId="83" xfId="0" applyNumberFormat="1" applyFont="1" applyFill="1" applyBorder="1" applyAlignment="1">
      <alignment vertical="center"/>
    </xf>
    <xf numFmtId="3" fontId="70" fillId="39" borderId="81" xfId="0" applyNumberFormat="1" applyFont="1" applyFill="1" applyBorder="1" applyAlignment="1">
      <alignment horizontal="center" vertical="center"/>
    </xf>
    <xf numFmtId="3" fontId="70" fillId="39" borderId="84" xfId="0" applyNumberFormat="1" applyFont="1" applyFill="1" applyBorder="1" applyAlignment="1">
      <alignment vertical="center"/>
    </xf>
    <xf numFmtId="3" fontId="70" fillId="39" borderId="85" xfId="0" applyNumberFormat="1" applyFont="1" applyFill="1" applyBorder="1" applyAlignment="1">
      <alignment vertical="center"/>
    </xf>
    <xf numFmtId="3" fontId="70" fillId="39" borderId="82" xfId="0" applyNumberFormat="1" applyFont="1" applyFill="1" applyBorder="1" applyAlignment="1">
      <alignment horizontal="center" vertical="center"/>
    </xf>
    <xf numFmtId="3" fontId="69" fillId="0" borderId="68" xfId="0" applyNumberFormat="1" applyFont="1" applyBorder="1" applyAlignment="1">
      <alignment/>
    </xf>
    <xf numFmtId="3" fontId="70" fillId="39" borderId="68" xfId="0" applyNumberFormat="1" applyFont="1" applyFill="1" applyBorder="1" applyAlignment="1">
      <alignment horizontal="center" vertical="center"/>
    </xf>
    <xf numFmtId="0" fontId="64" fillId="0" borderId="53" xfId="0" applyFont="1" applyBorder="1" applyAlignment="1">
      <alignment vertical="center"/>
    </xf>
    <xf numFmtId="0" fontId="73" fillId="0" borderId="95" xfId="0" applyFont="1" applyBorder="1" applyAlignment="1">
      <alignment horizontal="center"/>
    </xf>
    <xf numFmtId="3" fontId="0" fillId="0" borderId="95" xfId="0" applyNumberFormat="1" applyBorder="1" applyAlignment="1">
      <alignment/>
    </xf>
    <xf numFmtId="3" fontId="69" fillId="0" borderId="87" xfId="0" applyNumberFormat="1" applyFont="1" applyFill="1" applyBorder="1" applyAlignment="1">
      <alignment/>
    </xf>
    <xf numFmtId="3" fontId="69" fillId="0" borderId="64" xfId="0" applyNumberFormat="1" applyFont="1" applyFill="1" applyBorder="1" applyAlignment="1">
      <alignment/>
    </xf>
    <xf numFmtId="3" fontId="69" fillId="0" borderId="95" xfId="0" applyNumberFormat="1" applyFont="1" applyFill="1" applyBorder="1" applyAlignment="1">
      <alignment/>
    </xf>
    <xf numFmtId="3" fontId="70" fillId="39" borderId="55" xfId="0" applyNumberFormat="1" applyFont="1" applyFill="1" applyBorder="1" applyAlignment="1">
      <alignment vertical="center"/>
    </xf>
    <xf numFmtId="3" fontId="69" fillId="0" borderId="54" xfId="0" applyNumberFormat="1" applyFont="1" applyBorder="1" applyAlignment="1">
      <alignment vertical="center"/>
    </xf>
    <xf numFmtId="3" fontId="70" fillId="39" borderId="52" xfId="0" applyNumberFormat="1" applyFont="1" applyFill="1" applyBorder="1" applyAlignment="1">
      <alignment vertical="center"/>
    </xf>
    <xf numFmtId="164" fontId="70" fillId="39" borderId="55" xfId="0" applyNumberFormat="1" applyFont="1" applyFill="1" applyBorder="1" applyAlignment="1">
      <alignment vertical="center"/>
    </xf>
    <xf numFmtId="0" fontId="73" fillId="0" borderId="74" xfId="0" applyFont="1" applyBorder="1" applyAlignment="1">
      <alignment horizontal="center"/>
    </xf>
    <xf numFmtId="3" fontId="69" fillId="0" borderId="72" xfId="0" applyNumberFormat="1" applyFont="1" applyFill="1" applyBorder="1" applyAlignment="1">
      <alignment/>
    </xf>
    <xf numFmtId="3" fontId="69" fillId="0" borderId="20" xfId="0" applyNumberFormat="1" applyFont="1" applyFill="1" applyBorder="1" applyAlignment="1">
      <alignment/>
    </xf>
    <xf numFmtId="3" fontId="69" fillId="0" borderId="74" xfId="0" applyNumberFormat="1" applyFont="1" applyFill="1" applyBorder="1" applyAlignment="1">
      <alignment/>
    </xf>
    <xf numFmtId="3" fontId="70" fillId="39" borderId="74" xfId="0" applyNumberFormat="1" applyFont="1" applyFill="1" applyBorder="1" applyAlignment="1">
      <alignment vertical="center"/>
    </xf>
    <xf numFmtId="3" fontId="70" fillId="39" borderId="72" xfId="0" applyNumberFormat="1" applyFont="1" applyFill="1" applyBorder="1" applyAlignment="1">
      <alignment vertical="center"/>
    </xf>
    <xf numFmtId="164" fontId="70" fillId="39" borderId="74" xfId="0" applyNumberFormat="1" applyFont="1" applyFill="1" applyBorder="1" applyAlignment="1">
      <alignment vertical="center"/>
    </xf>
    <xf numFmtId="0" fontId="64" fillId="0" borderId="56" xfId="0" applyFont="1" applyBorder="1" applyAlignment="1">
      <alignment vertical="center"/>
    </xf>
    <xf numFmtId="0" fontId="73" fillId="0" borderId="60" xfId="0" applyFont="1" applyBorder="1" applyAlignment="1">
      <alignment horizontal="center"/>
    </xf>
    <xf numFmtId="3" fontId="0" fillId="0" borderId="60" xfId="0" applyNumberFormat="1" applyBorder="1" applyAlignment="1">
      <alignment/>
    </xf>
    <xf numFmtId="3" fontId="69" fillId="0" borderId="57" xfId="0" applyNumberFormat="1" applyFont="1" applyFill="1" applyBorder="1" applyAlignment="1">
      <alignment/>
    </xf>
    <xf numFmtId="3" fontId="70" fillId="39" borderId="69" xfId="0" applyNumberFormat="1" applyFont="1" applyFill="1" applyBorder="1" applyAlignment="1">
      <alignment vertical="center"/>
    </xf>
    <xf numFmtId="3" fontId="69" fillId="0" borderId="58" xfId="0" applyNumberFormat="1" applyFont="1" applyBorder="1" applyAlignment="1">
      <alignment vertical="center"/>
    </xf>
    <xf numFmtId="3" fontId="69" fillId="0" borderId="47" xfId="0" applyNumberFormat="1" applyFont="1" applyBorder="1" applyAlignment="1">
      <alignment vertical="center"/>
    </xf>
    <xf numFmtId="3" fontId="70" fillId="39" borderId="57" xfId="0" applyNumberFormat="1" applyFont="1" applyFill="1" applyBorder="1" applyAlignment="1">
      <alignment vertical="center"/>
    </xf>
    <xf numFmtId="164" fontId="70" fillId="39" borderId="60" xfId="0" applyNumberFormat="1" applyFont="1" applyFill="1" applyBorder="1" applyAlignment="1">
      <alignment vertical="center"/>
    </xf>
    <xf numFmtId="0" fontId="64" fillId="0" borderId="95" xfId="0" applyFont="1" applyBorder="1" applyAlignment="1">
      <alignment horizontal="center" vertical="center"/>
    </xf>
    <xf numFmtId="3" fontId="70" fillId="39" borderId="63" xfId="0" applyNumberFormat="1" applyFont="1" applyFill="1" applyBorder="1" applyAlignment="1">
      <alignment vertical="center"/>
    </xf>
    <xf numFmtId="0" fontId="64" fillId="0" borderId="66" xfId="0" applyFont="1" applyBorder="1" applyAlignment="1">
      <alignment horizontal="center" vertical="center"/>
    </xf>
    <xf numFmtId="3" fontId="69" fillId="0" borderId="61" xfId="0" applyNumberFormat="1" applyFont="1" applyFill="1" applyBorder="1" applyAlignment="1">
      <alignment/>
    </xf>
    <xf numFmtId="0" fontId="64" fillId="0" borderId="74" xfId="0" applyFont="1" applyBorder="1" applyAlignment="1">
      <alignment horizontal="center" vertical="center"/>
    </xf>
    <xf numFmtId="0" fontId="64" fillId="0" borderId="69" xfId="0" applyFont="1" applyBorder="1" applyAlignment="1">
      <alignment horizontal="center" vertical="center"/>
    </xf>
    <xf numFmtId="3" fontId="70" fillId="39" borderId="79" xfId="0" applyNumberFormat="1" applyFont="1" applyFill="1" applyBorder="1" applyAlignment="1">
      <alignment vertical="center"/>
    </xf>
    <xf numFmtId="3" fontId="69" fillId="0" borderId="28" xfId="0" applyNumberFormat="1" applyFont="1" applyFill="1" applyBorder="1" applyAlignment="1">
      <alignment vertical="center"/>
    </xf>
    <xf numFmtId="3" fontId="70" fillId="39" borderId="62" xfId="0" applyNumberFormat="1" applyFont="1" applyFill="1" applyBorder="1" applyAlignment="1">
      <alignment vertical="center"/>
    </xf>
    <xf numFmtId="164" fontId="70" fillId="39" borderId="66" xfId="0" applyNumberFormat="1" applyFont="1" applyFill="1" applyBorder="1" applyAlignment="1">
      <alignment vertical="center"/>
    </xf>
    <xf numFmtId="0" fontId="70" fillId="39" borderId="80" xfId="0" applyFont="1" applyFill="1" applyBorder="1" applyAlignment="1">
      <alignment vertical="center"/>
    </xf>
    <xf numFmtId="0" fontId="64" fillId="39" borderId="66" xfId="0" applyFont="1" applyFill="1" applyBorder="1" applyAlignment="1">
      <alignment horizontal="center" vertical="center"/>
    </xf>
    <xf numFmtId="0" fontId="71" fillId="39" borderId="82" xfId="0" applyFont="1" applyFill="1" applyBorder="1" applyAlignment="1">
      <alignment horizontal="center" vertical="center"/>
    </xf>
    <xf numFmtId="3" fontId="26" fillId="39" borderId="82" xfId="0" applyNumberFormat="1" applyFont="1" applyFill="1" applyBorder="1" applyAlignment="1">
      <alignment/>
    </xf>
    <xf numFmtId="3" fontId="70" fillId="39" borderId="82" xfId="0" applyNumberFormat="1" applyFont="1" applyFill="1" applyBorder="1" applyAlignment="1">
      <alignment vertical="center"/>
    </xf>
    <xf numFmtId="3" fontId="70" fillId="39" borderId="81" xfId="0" applyNumberFormat="1" applyFont="1" applyFill="1" applyBorder="1" applyAlignment="1">
      <alignment vertical="center"/>
    </xf>
    <xf numFmtId="164" fontId="70" fillId="39" borderId="82" xfId="0" applyNumberFormat="1" applyFont="1" applyFill="1" applyBorder="1" applyAlignment="1">
      <alignment vertical="center"/>
    </xf>
    <xf numFmtId="0" fontId="71" fillId="0" borderId="74" xfId="0" applyFont="1" applyBorder="1" applyAlignment="1">
      <alignment/>
    </xf>
    <xf numFmtId="0" fontId="71" fillId="0" borderId="69" xfId="0" applyFont="1" applyBorder="1" applyAlignment="1">
      <alignment/>
    </xf>
    <xf numFmtId="0" fontId="71" fillId="0" borderId="66" xfId="0" applyFont="1" applyBorder="1" applyAlignment="1">
      <alignment horizontal="center"/>
    </xf>
    <xf numFmtId="0" fontId="70" fillId="39" borderId="66" xfId="0" applyFont="1" applyFill="1" applyBorder="1" applyAlignment="1">
      <alignment/>
    </xf>
    <xf numFmtId="0" fontId="23" fillId="0" borderId="82" xfId="0" applyFont="1" applyBorder="1" applyAlignment="1">
      <alignment/>
    </xf>
    <xf numFmtId="3" fontId="70" fillId="0" borderId="62" xfId="0" applyNumberFormat="1" applyFont="1" applyFill="1" applyBorder="1" applyAlignment="1">
      <alignment/>
    </xf>
    <xf numFmtId="3" fontId="70" fillId="39" borderId="66" xfId="0" applyNumberFormat="1" applyFont="1" applyFill="1" applyBorder="1" applyAlignment="1">
      <alignment vertical="center"/>
    </xf>
    <xf numFmtId="3" fontId="69" fillId="0" borderId="0" xfId="0" applyNumberFormat="1" applyFont="1" applyBorder="1" applyAlignment="1">
      <alignment vertical="center"/>
    </xf>
    <xf numFmtId="0" fontId="69" fillId="39" borderId="80" xfId="0" applyFont="1" applyFill="1" applyBorder="1" applyAlignment="1">
      <alignment vertical="center"/>
    </xf>
    <xf numFmtId="0" fontId="70" fillId="39" borderId="82" xfId="0" applyFont="1" applyFill="1" applyBorder="1" applyAlignment="1">
      <alignment/>
    </xf>
    <xf numFmtId="0" fontId="72" fillId="39" borderId="82" xfId="0" applyFont="1" applyFill="1" applyBorder="1" applyAlignment="1">
      <alignment horizontal="center"/>
    </xf>
    <xf numFmtId="0" fontId="74" fillId="39" borderId="82" xfId="0" applyFont="1" applyFill="1" applyBorder="1" applyAlignment="1">
      <alignment horizontal="center"/>
    </xf>
    <xf numFmtId="3" fontId="70" fillId="39" borderId="80" xfId="0" applyNumberFormat="1" applyFont="1" applyFill="1" applyBorder="1" applyAlignment="1">
      <alignment vertical="center"/>
    </xf>
    <xf numFmtId="0" fontId="67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Rezerva 2004 ORJ 110 - k 3110200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G32" sqref="G32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823" t="s">
        <v>3</v>
      </c>
      <c r="B6" s="824"/>
      <c r="C6" s="825"/>
      <c r="D6" s="825"/>
      <c r="E6" s="825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826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827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12</v>
      </c>
      <c r="C11" s="14">
        <v>322680</v>
      </c>
      <c r="D11" s="14">
        <v>322681</v>
      </c>
      <c r="E11" s="14">
        <v>102720.5</v>
      </c>
      <c r="F11" s="15">
        <f>(E11/D11)*100</f>
        <v>31.833451613203135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13</v>
      </c>
      <c r="C12" s="17">
        <v>56786</v>
      </c>
      <c r="D12" s="17">
        <v>57868.3</v>
      </c>
      <c r="E12" s="17">
        <v>23524.8</v>
      </c>
      <c r="F12" s="18">
        <f>(E12/D12)*100</f>
        <v>40.6523087769988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14</v>
      </c>
      <c r="C13" s="17">
        <v>15251</v>
      </c>
      <c r="D13" s="17">
        <v>14844</v>
      </c>
      <c r="E13" s="17">
        <v>1252</v>
      </c>
      <c r="F13" s="18">
        <f>(E13/D13)*100</f>
        <v>8.434384263001887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15</v>
      </c>
      <c r="C14" s="17">
        <v>40120</v>
      </c>
      <c r="D14" s="17">
        <v>42915.7</v>
      </c>
      <c r="E14" s="17">
        <f>149740.8-127992.8</f>
        <v>21747.999999999985</v>
      </c>
      <c r="F14" s="18">
        <f>(E14/D14)*100</f>
        <v>50.67609289840311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16</v>
      </c>
      <c r="C15" s="21">
        <f>SUM(C11:C14)</f>
        <v>434837</v>
      </c>
      <c r="D15" s="21">
        <f>SUM(D11:D14)</f>
        <v>438309</v>
      </c>
      <c r="E15" s="21">
        <f>SUM(E11:E14)</f>
        <v>149245.3</v>
      </c>
      <c r="F15" s="22">
        <f>(E15/D15)*100</f>
        <v>34.050247656333774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17</v>
      </c>
      <c r="C17" s="17">
        <v>412223</v>
      </c>
      <c r="D17" s="17">
        <v>424610.4</v>
      </c>
      <c r="E17" s="17">
        <f>261307.5-127992.8</f>
        <v>133314.7</v>
      </c>
      <c r="F17" s="18">
        <f>(E17/D17)*100</f>
        <v>31.396946471400604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18</v>
      </c>
      <c r="C18" s="17">
        <v>73540</v>
      </c>
      <c r="D18" s="17">
        <v>71286.2</v>
      </c>
      <c r="E18" s="17">
        <v>2663.1</v>
      </c>
      <c r="F18" s="18">
        <f>(E18/D18)*100</f>
        <v>3.735786168992035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19</v>
      </c>
      <c r="C19" s="21">
        <f>SUM(C17:C18)</f>
        <v>485763</v>
      </c>
      <c r="D19" s="21">
        <f>SUM(D17:D18)</f>
        <v>495896.60000000003</v>
      </c>
      <c r="E19" s="21">
        <f>SUM(E17:E18)</f>
        <v>135977.80000000002</v>
      </c>
      <c r="F19" s="22">
        <f>(E19/D19)*100</f>
        <v>27.420595341851506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12.75">
      <c r="B22" s="30" t="s">
        <v>21</v>
      </c>
      <c r="C22" s="33"/>
      <c r="D22" s="33"/>
      <c r="E22" s="33">
        <v>13267.5</v>
      </c>
      <c r="F22" s="34"/>
    </row>
    <row r="23" spans="2:6" ht="15" customHeight="1" thickBot="1">
      <c r="B23" s="35" t="s">
        <v>22</v>
      </c>
      <c r="C23" s="36">
        <v>50926</v>
      </c>
      <c r="D23" s="36">
        <v>57587.6</v>
      </c>
      <c r="E23" s="36"/>
      <c r="F23" s="37"/>
    </row>
    <row r="26" ht="12.75">
      <c r="B26" s="38" t="s">
        <v>23</v>
      </c>
    </row>
    <row r="27" spans="2:5" ht="12.75">
      <c r="B27" s="38" t="s">
        <v>24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2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3"/>
  <sheetViews>
    <sheetView zoomScale="80" zoomScaleNormal="80" zoomScalePageLayoutView="0" workbookViewId="0" topLeftCell="A76">
      <selection activeCell="F126" sqref="F126"/>
    </sheetView>
  </sheetViews>
  <sheetFormatPr defaultColWidth="16.7109375" defaultRowHeight="12.75"/>
  <cols>
    <col min="1" max="1" width="7.57421875" style="42" customWidth="1"/>
    <col min="2" max="3" width="10.28125" style="42" customWidth="1"/>
    <col min="4" max="4" width="76.8515625" style="42" customWidth="1"/>
    <col min="5" max="5" width="16.7109375" style="66" customWidth="1"/>
    <col min="6" max="7" width="16.7109375" style="259" customWidth="1"/>
    <col min="8" max="8" width="11.421875" style="307" customWidth="1"/>
    <col min="9" max="9" width="9.140625" style="42" customWidth="1"/>
    <col min="10" max="10" width="24.8515625" style="42" customWidth="1"/>
    <col min="11" max="236" width="9.140625" style="42" customWidth="1"/>
    <col min="237" max="237" width="7.57421875" style="42" customWidth="1"/>
    <col min="238" max="239" width="10.28125" style="42" customWidth="1"/>
    <col min="240" max="240" width="76.8515625" style="42" customWidth="1"/>
    <col min="241" max="16384" width="16.7109375" style="42" customWidth="1"/>
  </cols>
  <sheetData>
    <row r="1" spans="1:8" ht="21.75" customHeight="1">
      <c r="A1" s="828" t="s">
        <v>25</v>
      </c>
      <c r="B1" s="825"/>
      <c r="C1" s="825"/>
      <c r="D1" s="40"/>
      <c r="E1" s="41"/>
      <c r="F1" s="218"/>
      <c r="G1" s="219"/>
      <c r="H1" s="282"/>
    </row>
    <row r="2" spans="1:8" ht="12.75" customHeight="1">
      <c r="A2" s="43"/>
      <c r="B2" s="44"/>
      <c r="C2" s="43"/>
      <c r="D2" s="45"/>
      <c r="E2" s="41"/>
      <c r="F2" s="218"/>
      <c r="G2" s="218"/>
      <c r="H2" s="283"/>
    </row>
    <row r="3" spans="1:8" s="44" customFormat="1" ht="24" customHeight="1">
      <c r="A3" s="829" t="s">
        <v>26</v>
      </c>
      <c r="B3" s="829"/>
      <c r="C3" s="829"/>
      <c r="D3" s="825"/>
      <c r="E3" s="825"/>
      <c r="F3" s="220"/>
      <c r="G3" s="220"/>
      <c r="H3" s="284"/>
    </row>
    <row r="4" spans="1:8" s="44" customFormat="1" ht="15" customHeight="1" hidden="1">
      <c r="A4" s="46"/>
      <c r="B4" s="46"/>
      <c r="C4" s="46"/>
      <c r="D4" s="46"/>
      <c r="E4" s="47"/>
      <c r="F4" s="221"/>
      <c r="G4" s="222"/>
      <c r="H4" s="285"/>
    </row>
    <row r="5" spans="1:8" ht="15" customHeight="1" thickBot="1">
      <c r="A5" s="48"/>
      <c r="B5" s="48"/>
      <c r="C5" s="48"/>
      <c r="D5" s="48"/>
      <c r="E5" s="49"/>
      <c r="F5" s="223"/>
      <c r="G5" s="224" t="s">
        <v>4</v>
      </c>
      <c r="H5" s="286"/>
    </row>
    <row r="6" spans="1:8" ht="15.75">
      <c r="A6" s="50" t="s">
        <v>27</v>
      </c>
      <c r="B6" s="50" t="s">
        <v>28</v>
      </c>
      <c r="C6" s="50" t="s">
        <v>29</v>
      </c>
      <c r="D6" s="51" t="s">
        <v>30</v>
      </c>
      <c r="E6" s="52" t="s">
        <v>31</v>
      </c>
      <c r="F6" s="225" t="s">
        <v>31</v>
      </c>
      <c r="G6" s="225" t="s">
        <v>8</v>
      </c>
      <c r="H6" s="287" t="s">
        <v>32</v>
      </c>
    </row>
    <row r="7" spans="1:8" ht="15.75" customHeight="1" thickBot="1">
      <c r="A7" s="53"/>
      <c r="B7" s="53"/>
      <c r="C7" s="53"/>
      <c r="D7" s="54"/>
      <c r="E7" s="55" t="s">
        <v>33</v>
      </c>
      <c r="F7" s="226" t="s">
        <v>34</v>
      </c>
      <c r="G7" s="227" t="s">
        <v>35</v>
      </c>
      <c r="H7" s="288" t="s">
        <v>11</v>
      </c>
    </row>
    <row r="8" spans="1:8" ht="15.75" customHeight="1" thickTop="1">
      <c r="A8" s="56">
        <v>20</v>
      </c>
      <c r="B8" s="57"/>
      <c r="C8" s="57"/>
      <c r="D8" s="58" t="s">
        <v>36</v>
      </c>
      <c r="E8" s="59"/>
      <c r="F8" s="228"/>
      <c r="G8" s="228"/>
      <c r="H8" s="289"/>
    </row>
    <row r="9" spans="1:8" ht="15.75" customHeight="1">
      <c r="A9" s="56"/>
      <c r="B9" s="57"/>
      <c r="C9" s="57"/>
      <c r="D9" s="58"/>
      <c r="E9" s="59"/>
      <c r="F9" s="228"/>
      <c r="G9" s="228"/>
      <c r="H9" s="289"/>
    </row>
    <row r="10" spans="1:8" ht="15.75" customHeight="1" hidden="1">
      <c r="A10" s="56"/>
      <c r="B10" s="57"/>
      <c r="C10" s="60">
        <v>2420</v>
      </c>
      <c r="D10" s="61" t="s">
        <v>37</v>
      </c>
      <c r="E10" s="62"/>
      <c r="F10" s="229"/>
      <c r="G10" s="229">
        <v>0</v>
      </c>
      <c r="H10" s="290" t="e">
        <f>(#REF!/F10)*100</f>
        <v>#REF!</v>
      </c>
    </row>
    <row r="11" spans="1:8" ht="15.75" customHeight="1" hidden="1">
      <c r="A11" s="63"/>
      <c r="B11" s="57"/>
      <c r="C11" s="60">
        <v>4113</v>
      </c>
      <c r="D11" s="61" t="s">
        <v>38</v>
      </c>
      <c r="E11" s="62"/>
      <c r="F11" s="229"/>
      <c r="G11" s="229">
        <v>0</v>
      </c>
      <c r="H11" s="290" t="e">
        <f>(#REF!/F11)*100</f>
        <v>#REF!</v>
      </c>
    </row>
    <row r="12" spans="1:8" ht="15.75" customHeight="1" hidden="1">
      <c r="A12" s="63"/>
      <c r="B12" s="57"/>
      <c r="C12" s="60">
        <v>4113</v>
      </c>
      <c r="D12" s="61" t="s">
        <v>38</v>
      </c>
      <c r="E12" s="62"/>
      <c r="F12" s="229"/>
      <c r="G12" s="229">
        <v>0</v>
      </c>
      <c r="H12" s="290" t="e">
        <f>(#REF!/F12)*100</f>
        <v>#REF!</v>
      </c>
    </row>
    <row r="13" spans="1:8" ht="15.75" customHeight="1" hidden="1">
      <c r="A13" s="63"/>
      <c r="B13" s="57"/>
      <c r="C13" s="60">
        <v>4116</v>
      </c>
      <c r="D13" s="61" t="s">
        <v>39</v>
      </c>
      <c r="E13" s="62"/>
      <c r="F13" s="229"/>
      <c r="G13" s="229">
        <v>0</v>
      </c>
      <c r="H13" s="290" t="e">
        <f>(#REF!/F13)*100</f>
        <v>#REF!</v>
      </c>
    </row>
    <row r="14" spans="1:10" ht="15.75" hidden="1">
      <c r="A14" s="63"/>
      <c r="B14" s="57"/>
      <c r="C14" s="64">
        <v>4116</v>
      </c>
      <c r="D14" s="65" t="s">
        <v>40</v>
      </c>
      <c r="E14" s="62"/>
      <c r="F14" s="229"/>
      <c r="G14" s="229">
        <v>0</v>
      </c>
      <c r="H14" s="290" t="e">
        <f>(#REF!/F14)*100</f>
        <v>#REF!</v>
      </c>
      <c r="J14" s="66"/>
    </row>
    <row r="15" spans="1:8" ht="15.75" customHeight="1" hidden="1">
      <c r="A15" s="63"/>
      <c r="B15" s="57"/>
      <c r="C15" s="60">
        <v>4116</v>
      </c>
      <c r="D15" s="61" t="s">
        <v>38</v>
      </c>
      <c r="E15" s="62"/>
      <c r="F15" s="229"/>
      <c r="G15" s="229">
        <v>0</v>
      </c>
      <c r="H15" s="290" t="e">
        <f>(#REF!/F15)*100</f>
        <v>#REF!</v>
      </c>
    </row>
    <row r="16" spans="1:8" ht="15.75" customHeight="1" hidden="1">
      <c r="A16" s="63"/>
      <c r="B16" s="57"/>
      <c r="C16" s="60">
        <v>4116</v>
      </c>
      <c r="D16" s="61" t="s">
        <v>38</v>
      </c>
      <c r="E16" s="62"/>
      <c r="F16" s="229"/>
      <c r="G16" s="229">
        <v>0</v>
      </c>
      <c r="H16" s="290" t="e">
        <f>(#REF!/F16)*100</f>
        <v>#REF!</v>
      </c>
    </row>
    <row r="17" spans="1:8" ht="15.75" customHeight="1" hidden="1">
      <c r="A17" s="63"/>
      <c r="B17" s="57"/>
      <c r="C17" s="60">
        <v>4116</v>
      </c>
      <c r="D17" s="67" t="s">
        <v>41</v>
      </c>
      <c r="E17" s="59"/>
      <c r="F17" s="228"/>
      <c r="G17" s="229">
        <v>0</v>
      </c>
      <c r="H17" s="290" t="e">
        <f>(#REF!/F17)*100</f>
        <v>#REF!</v>
      </c>
    </row>
    <row r="18" spans="1:8" ht="15" hidden="1">
      <c r="A18" s="68"/>
      <c r="B18" s="69"/>
      <c r="C18" s="70">
        <v>4116</v>
      </c>
      <c r="D18" s="67" t="s">
        <v>41</v>
      </c>
      <c r="E18" s="62"/>
      <c r="F18" s="229"/>
      <c r="G18" s="229">
        <v>0</v>
      </c>
      <c r="H18" s="290" t="e">
        <f>(#REF!/F18)*100</f>
        <v>#REF!</v>
      </c>
    </row>
    <row r="19" spans="1:8" ht="15.75" hidden="1">
      <c r="A19" s="63"/>
      <c r="B19" s="57"/>
      <c r="C19" s="60">
        <v>4122</v>
      </c>
      <c r="D19" s="71" t="s">
        <v>42</v>
      </c>
      <c r="E19" s="62"/>
      <c r="F19" s="229"/>
      <c r="G19" s="229">
        <v>0</v>
      </c>
      <c r="H19" s="290" t="e">
        <f>(#REF!/F19)*100</f>
        <v>#REF!</v>
      </c>
    </row>
    <row r="20" spans="1:8" ht="15" hidden="1">
      <c r="A20" s="68"/>
      <c r="B20" s="69"/>
      <c r="C20" s="70">
        <v>4116</v>
      </c>
      <c r="D20" s="72" t="s">
        <v>43</v>
      </c>
      <c r="E20" s="62"/>
      <c r="F20" s="229"/>
      <c r="G20" s="229">
        <v>0</v>
      </c>
      <c r="H20" s="290" t="e">
        <f>(#REF!/F20)*100</f>
        <v>#REF!</v>
      </c>
    </row>
    <row r="21" spans="1:10" ht="15.75" customHeight="1" hidden="1">
      <c r="A21" s="63"/>
      <c r="B21" s="57"/>
      <c r="C21" s="60">
        <v>4122</v>
      </c>
      <c r="D21" s="67" t="s">
        <v>42</v>
      </c>
      <c r="E21" s="59"/>
      <c r="F21" s="228"/>
      <c r="G21" s="229">
        <v>0</v>
      </c>
      <c r="H21" s="290" t="e">
        <f>(#REF!/F21)*100</f>
        <v>#REF!</v>
      </c>
      <c r="J21" s="66"/>
    </row>
    <row r="22" spans="1:8" ht="15.75" hidden="1">
      <c r="A22" s="63"/>
      <c r="B22" s="57"/>
      <c r="C22" s="60">
        <v>4152</v>
      </c>
      <c r="D22" s="71" t="s">
        <v>44</v>
      </c>
      <c r="E22" s="62"/>
      <c r="F22" s="229"/>
      <c r="G22" s="229">
        <v>0</v>
      </c>
      <c r="H22" s="290" t="e">
        <f>(#REF!/F22)*100</f>
        <v>#REF!</v>
      </c>
    </row>
    <row r="23" spans="1:10" ht="15.75" customHeight="1" hidden="1">
      <c r="A23" s="63"/>
      <c r="B23" s="57"/>
      <c r="C23" s="60">
        <v>4213</v>
      </c>
      <c r="D23" s="67" t="s">
        <v>45</v>
      </c>
      <c r="E23" s="59"/>
      <c r="F23" s="228"/>
      <c r="G23" s="229">
        <v>0</v>
      </c>
      <c r="H23" s="290" t="e">
        <f>(#REF!/F23)*100</f>
        <v>#REF!</v>
      </c>
      <c r="J23" s="66"/>
    </row>
    <row r="24" spans="1:10" ht="15.75" customHeight="1" hidden="1">
      <c r="A24" s="63"/>
      <c r="B24" s="57"/>
      <c r="C24" s="60">
        <v>4213</v>
      </c>
      <c r="D24" s="67" t="s">
        <v>45</v>
      </c>
      <c r="E24" s="59"/>
      <c r="F24" s="228"/>
      <c r="G24" s="229">
        <v>0</v>
      </c>
      <c r="H24" s="290" t="e">
        <f>(#REF!/F24)*100</f>
        <v>#REF!</v>
      </c>
      <c r="J24" s="66"/>
    </row>
    <row r="25" spans="1:9" ht="15.75" customHeight="1" hidden="1">
      <c r="A25" s="63"/>
      <c r="B25" s="57"/>
      <c r="C25" s="60">
        <v>4213</v>
      </c>
      <c r="D25" s="67" t="s">
        <v>46</v>
      </c>
      <c r="E25" s="59"/>
      <c r="F25" s="228"/>
      <c r="G25" s="229">
        <v>0</v>
      </c>
      <c r="H25" s="290" t="e">
        <f>(#REF!/F25)*100</f>
        <v>#REF!</v>
      </c>
      <c r="I25" s="66"/>
    </row>
    <row r="26" spans="1:9" ht="15.75" customHeight="1" hidden="1">
      <c r="A26" s="63"/>
      <c r="B26" s="57"/>
      <c r="C26" s="60">
        <v>4213</v>
      </c>
      <c r="D26" s="67" t="s">
        <v>45</v>
      </c>
      <c r="E26" s="59"/>
      <c r="F26" s="228"/>
      <c r="G26" s="229">
        <v>0</v>
      </c>
      <c r="H26" s="290" t="e">
        <f>(#REF!/F26)*100</f>
        <v>#REF!</v>
      </c>
      <c r="I26" s="66"/>
    </row>
    <row r="27" spans="1:9" ht="15.75" customHeight="1" hidden="1">
      <c r="A27" s="63"/>
      <c r="B27" s="57"/>
      <c r="C27" s="60">
        <v>4213</v>
      </c>
      <c r="D27" s="67" t="s">
        <v>45</v>
      </c>
      <c r="E27" s="59"/>
      <c r="F27" s="228"/>
      <c r="G27" s="229">
        <v>0</v>
      </c>
      <c r="H27" s="290" t="e">
        <f>(#REF!/F27)*100</f>
        <v>#REF!</v>
      </c>
      <c r="I27" s="66"/>
    </row>
    <row r="28" spans="1:8" ht="15.75" customHeight="1" hidden="1">
      <c r="A28" s="63"/>
      <c r="B28" s="57"/>
      <c r="C28" s="60">
        <v>4213</v>
      </c>
      <c r="D28" s="67" t="s">
        <v>46</v>
      </c>
      <c r="E28" s="59"/>
      <c r="F28" s="228"/>
      <c r="G28" s="229">
        <v>0</v>
      </c>
      <c r="H28" s="290" t="e">
        <f>(#REF!/F28)*100</f>
        <v>#REF!</v>
      </c>
    </row>
    <row r="29" spans="1:8" ht="15" customHeight="1" hidden="1">
      <c r="A29" s="70"/>
      <c r="B29" s="65"/>
      <c r="C29" s="65">
        <v>4213</v>
      </c>
      <c r="D29" s="65" t="s">
        <v>46</v>
      </c>
      <c r="E29" s="62"/>
      <c r="F29" s="229"/>
      <c r="G29" s="229">
        <v>0</v>
      </c>
      <c r="H29" s="290" t="e">
        <f>(#REF!/F29)*100</f>
        <v>#REF!</v>
      </c>
    </row>
    <row r="30" spans="1:8" ht="15" customHeight="1" hidden="1">
      <c r="A30" s="73"/>
      <c r="B30" s="71"/>
      <c r="C30" s="65">
        <v>4213</v>
      </c>
      <c r="D30" s="65" t="s">
        <v>46</v>
      </c>
      <c r="E30" s="59"/>
      <c r="F30" s="228"/>
      <c r="G30" s="229">
        <v>0</v>
      </c>
      <c r="H30" s="290" t="e">
        <f>(#REF!/F30)*100</f>
        <v>#REF!</v>
      </c>
    </row>
    <row r="31" spans="1:8" ht="15.75" customHeight="1" hidden="1">
      <c r="A31" s="63"/>
      <c r="B31" s="57"/>
      <c r="C31" s="60">
        <v>4213</v>
      </c>
      <c r="D31" s="67" t="s">
        <v>46</v>
      </c>
      <c r="E31" s="59"/>
      <c r="F31" s="228"/>
      <c r="G31" s="229">
        <v>0</v>
      </c>
      <c r="H31" s="290" t="e">
        <f>(#REF!/F31)*100</f>
        <v>#REF!</v>
      </c>
    </row>
    <row r="32" spans="1:8" ht="15.75" customHeight="1" hidden="1">
      <c r="A32" s="63"/>
      <c r="B32" s="57"/>
      <c r="C32" s="60">
        <v>4213</v>
      </c>
      <c r="D32" s="67" t="s">
        <v>46</v>
      </c>
      <c r="E32" s="59"/>
      <c r="F32" s="228"/>
      <c r="G32" s="229">
        <v>0</v>
      </c>
      <c r="H32" s="290" t="e">
        <f>(#REF!/F32)*100</f>
        <v>#REF!</v>
      </c>
    </row>
    <row r="33" spans="1:10" ht="15.75" customHeight="1" hidden="1">
      <c r="A33" s="63"/>
      <c r="B33" s="57"/>
      <c r="C33" s="60">
        <v>4216</v>
      </c>
      <c r="D33" s="67" t="s">
        <v>47</v>
      </c>
      <c r="E33" s="59"/>
      <c r="F33" s="228"/>
      <c r="G33" s="229">
        <v>0</v>
      </c>
      <c r="H33" s="290" t="e">
        <f>(#REF!/F33)*100</f>
        <v>#REF!</v>
      </c>
      <c r="J33" s="66"/>
    </row>
    <row r="34" spans="1:10" ht="15.75" customHeight="1" hidden="1">
      <c r="A34" s="63"/>
      <c r="B34" s="57"/>
      <c r="C34" s="60">
        <v>4216</v>
      </c>
      <c r="D34" s="67" t="s">
        <v>47</v>
      </c>
      <c r="E34" s="59"/>
      <c r="F34" s="228"/>
      <c r="G34" s="229">
        <v>0</v>
      </c>
      <c r="H34" s="290" t="e">
        <f>(#REF!/F34)*100</f>
        <v>#REF!</v>
      </c>
      <c r="J34" s="66"/>
    </row>
    <row r="35" spans="1:10" ht="15.75" customHeight="1" hidden="1">
      <c r="A35" s="63"/>
      <c r="B35" s="57"/>
      <c r="C35" s="60">
        <v>4216</v>
      </c>
      <c r="D35" s="67" t="s">
        <v>47</v>
      </c>
      <c r="E35" s="59"/>
      <c r="F35" s="228"/>
      <c r="G35" s="229">
        <v>0</v>
      </c>
      <c r="H35" s="290" t="e">
        <f>(#REF!/F35)*100</f>
        <v>#REF!</v>
      </c>
      <c r="J35" s="66"/>
    </row>
    <row r="36" spans="1:9" ht="15.75" customHeight="1" hidden="1">
      <c r="A36" s="63"/>
      <c r="B36" s="57"/>
      <c r="C36" s="60">
        <v>4216</v>
      </c>
      <c r="D36" s="67" t="s">
        <v>48</v>
      </c>
      <c r="E36" s="59"/>
      <c r="F36" s="228"/>
      <c r="G36" s="229">
        <v>0</v>
      </c>
      <c r="H36" s="290" t="e">
        <f>(#REF!/F36)*100</f>
        <v>#REF!</v>
      </c>
      <c r="I36" s="66"/>
    </row>
    <row r="37" spans="1:9" ht="15.75" customHeight="1" hidden="1">
      <c r="A37" s="63"/>
      <c r="B37" s="57"/>
      <c r="C37" s="60">
        <v>4216</v>
      </c>
      <c r="D37" s="67" t="s">
        <v>47</v>
      </c>
      <c r="E37" s="59"/>
      <c r="F37" s="229"/>
      <c r="G37" s="229">
        <v>0</v>
      </c>
      <c r="H37" s="290" t="e">
        <f>(#REF!/F37)*100</f>
        <v>#REF!</v>
      </c>
      <c r="I37" s="66"/>
    </row>
    <row r="38" spans="1:8" ht="15.75" customHeight="1" hidden="1">
      <c r="A38" s="63"/>
      <c r="B38" s="57"/>
      <c r="C38" s="60">
        <v>4216</v>
      </c>
      <c r="D38" s="67" t="s">
        <v>47</v>
      </c>
      <c r="E38" s="59"/>
      <c r="F38" s="228"/>
      <c r="G38" s="229">
        <v>0</v>
      </c>
      <c r="H38" s="290" t="e">
        <f>(#REF!/F38)*100</f>
        <v>#REF!</v>
      </c>
    </row>
    <row r="39" spans="1:8" ht="15.75" customHeight="1" hidden="1">
      <c r="A39" s="63"/>
      <c r="B39" s="57"/>
      <c r="C39" s="60">
        <v>4216</v>
      </c>
      <c r="D39" s="67" t="s">
        <v>48</v>
      </c>
      <c r="E39" s="59"/>
      <c r="F39" s="228"/>
      <c r="G39" s="229">
        <v>0</v>
      </c>
      <c r="H39" s="290" t="e">
        <f>(#REF!/F39)*100</f>
        <v>#REF!</v>
      </c>
    </row>
    <row r="40" spans="1:8" ht="15.75" customHeight="1" hidden="1">
      <c r="A40" s="63"/>
      <c r="B40" s="57"/>
      <c r="C40" s="60">
        <v>4216</v>
      </c>
      <c r="D40" s="67" t="s">
        <v>48</v>
      </c>
      <c r="E40" s="59"/>
      <c r="F40" s="228"/>
      <c r="G40" s="229">
        <v>0</v>
      </c>
      <c r="H40" s="290" t="e">
        <f>(#REF!/F40)*100</f>
        <v>#REF!</v>
      </c>
    </row>
    <row r="41" spans="1:8" ht="15" customHeight="1" hidden="1">
      <c r="A41" s="70"/>
      <c r="B41" s="65"/>
      <c r="C41" s="65">
        <v>4216</v>
      </c>
      <c r="D41" s="65" t="s">
        <v>48</v>
      </c>
      <c r="E41" s="62"/>
      <c r="F41" s="229"/>
      <c r="G41" s="229">
        <v>0</v>
      </c>
      <c r="H41" s="290" t="e">
        <f>(#REF!/F41)*100</f>
        <v>#REF!</v>
      </c>
    </row>
    <row r="42" spans="1:8" ht="15" hidden="1">
      <c r="A42" s="68"/>
      <c r="B42" s="69"/>
      <c r="C42" s="70">
        <v>4216</v>
      </c>
      <c r="D42" s="65" t="s">
        <v>47</v>
      </c>
      <c r="E42" s="62"/>
      <c r="F42" s="229"/>
      <c r="G42" s="229">
        <v>0</v>
      </c>
      <c r="H42" s="290" t="e">
        <f>(#REF!/F42)*100</f>
        <v>#REF!</v>
      </c>
    </row>
    <row r="43" spans="1:8" ht="15.75" customHeight="1" hidden="1">
      <c r="A43" s="63"/>
      <c r="B43" s="57"/>
      <c r="C43" s="60">
        <v>4216</v>
      </c>
      <c r="D43" s="67" t="s">
        <v>47</v>
      </c>
      <c r="E43" s="59"/>
      <c r="F43" s="228"/>
      <c r="G43" s="229">
        <v>0</v>
      </c>
      <c r="H43" s="290" t="e">
        <f>(#REF!/F43)*100</f>
        <v>#REF!</v>
      </c>
    </row>
    <row r="44" spans="1:8" ht="15.75" hidden="1">
      <c r="A44" s="63"/>
      <c r="B44" s="57"/>
      <c r="C44" s="64">
        <v>4216</v>
      </c>
      <c r="D44" s="71" t="s">
        <v>47</v>
      </c>
      <c r="E44" s="62"/>
      <c r="F44" s="229"/>
      <c r="G44" s="229">
        <v>0</v>
      </c>
      <c r="H44" s="290" t="e">
        <f>(#REF!/F44)*100</f>
        <v>#REF!</v>
      </c>
    </row>
    <row r="45" spans="1:8" ht="15.75" hidden="1">
      <c r="A45" s="63"/>
      <c r="B45" s="57"/>
      <c r="C45" s="64">
        <v>4216</v>
      </c>
      <c r="D45" s="71" t="s">
        <v>48</v>
      </c>
      <c r="E45" s="62"/>
      <c r="F45" s="229"/>
      <c r="G45" s="229">
        <v>0</v>
      </c>
      <c r="H45" s="290" t="e">
        <f>(#REF!/F45)*100</f>
        <v>#REF!</v>
      </c>
    </row>
    <row r="46" spans="1:8" ht="15.75" hidden="1">
      <c r="A46" s="63"/>
      <c r="B46" s="57"/>
      <c r="C46" s="64">
        <v>4216</v>
      </c>
      <c r="D46" s="72" t="s">
        <v>47</v>
      </c>
      <c r="E46" s="62"/>
      <c r="F46" s="229"/>
      <c r="G46" s="229">
        <v>0</v>
      </c>
      <c r="H46" s="290" t="e">
        <f>(#REF!/F46)*100</f>
        <v>#REF!</v>
      </c>
    </row>
    <row r="47" spans="1:8" ht="15" hidden="1">
      <c r="A47" s="69"/>
      <c r="B47" s="69"/>
      <c r="C47" s="64">
        <v>4216</v>
      </c>
      <c r="D47" s="72" t="s">
        <v>47</v>
      </c>
      <c r="E47" s="62"/>
      <c r="F47" s="229"/>
      <c r="G47" s="229">
        <v>0</v>
      </c>
      <c r="H47" s="290" t="e">
        <f>(#REF!/F47)*100</f>
        <v>#REF!</v>
      </c>
    </row>
    <row r="48" spans="1:8" ht="15" hidden="1">
      <c r="A48" s="75"/>
      <c r="B48" s="76"/>
      <c r="C48" s="70">
        <v>4216</v>
      </c>
      <c r="D48" s="72" t="s">
        <v>47</v>
      </c>
      <c r="E48" s="77"/>
      <c r="F48" s="230"/>
      <c r="G48" s="229">
        <v>0</v>
      </c>
      <c r="H48" s="290" t="e">
        <f>(#REF!/F48)*100</f>
        <v>#REF!</v>
      </c>
    </row>
    <row r="49" spans="1:8" ht="15" hidden="1">
      <c r="A49" s="75"/>
      <c r="B49" s="76"/>
      <c r="C49" s="70">
        <v>4222</v>
      </c>
      <c r="D49" s="72" t="s">
        <v>49</v>
      </c>
      <c r="E49" s="77"/>
      <c r="F49" s="230"/>
      <c r="G49" s="229">
        <v>0</v>
      </c>
      <c r="H49" s="290" t="e">
        <f>(#REF!/F49)*100</f>
        <v>#REF!</v>
      </c>
    </row>
    <row r="50" spans="1:8" ht="15" hidden="1">
      <c r="A50" s="75"/>
      <c r="B50" s="76"/>
      <c r="C50" s="70">
        <v>4222</v>
      </c>
      <c r="D50" s="72" t="s">
        <v>49</v>
      </c>
      <c r="E50" s="77"/>
      <c r="F50" s="230"/>
      <c r="G50" s="229">
        <v>0</v>
      </c>
      <c r="H50" s="290" t="e">
        <f>(#REF!/F50)*100</f>
        <v>#REF!</v>
      </c>
    </row>
    <row r="51" spans="1:8" ht="15" hidden="1">
      <c r="A51" s="75"/>
      <c r="B51" s="76"/>
      <c r="C51" s="70">
        <v>4222</v>
      </c>
      <c r="D51" s="72" t="s">
        <v>50</v>
      </c>
      <c r="E51" s="77"/>
      <c r="F51" s="230"/>
      <c r="G51" s="229">
        <v>0</v>
      </c>
      <c r="H51" s="290" t="e">
        <f>(#REF!/F51)*100</f>
        <v>#REF!</v>
      </c>
    </row>
    <row r="52" spans="1:8" ht="15" hidden="1">
      <c r="A52" s="68"/>
      <c r="B52" s="69"/>
      <c r="C52" s="70">
        <v>4222</v>
      </c>
      <c r="D52" s="72" t="s">
        <v>51</v>
      </c>
      <c r="E52" s="62"/>
      <c r="F52" s="229"/>
      <c r="G52" s="229">
        <v>0</v>
      </c>
      <c r="H52" s="290" t="e">
        <f>(#REF!/F52)*100</f>
        <v>#REF!</v>
      </c>
    </row>
    <row r="53" spans="1:8" ht="15" hidden="1">
      <c r="A53" s="75"/>
      <c r="B53" s="76"/>
      <c r="C53" s="70">
        <v>4223</v>
      </c>
      <c r="D53" s="72" t="s">
        <v>52</v>
      </c>
      <c r="E53" s="77"/>
      <c r="F53" s="230"/>
      <c r="G53" s="229">
        <v>0</v>
      </c>
      <c r="H53" s="290" t="e">
        <f>(#REF!/F53)*100</f>
        <v>#REF!</v>
      </c>
    </row>
    <row r="54" spans="1:8" ht="15" hidden="1">
      <c r="A54" s="75"/>
      <c r="B54" s="76"/>
      <c r="C54" s="70">
        <v>4232</v>
      </c>
      <c r="D54" s="72" t="s">
        <v>53</v>
      </c>
      <c r="E54" s="77"/>
      <c r="F54" s="230"/>
      <c r="G54" s="229">
        <v>0</v>
      </c>
      <c r="H54" s="290" t="e">
        <f>(#REF!/F54)*100</f>
        <v>#REF!</v>
      </c>
    </row>
    <row r="55" spans="1:8" ht="15" hidden="1">
      <c r="A55" s="75"/>
      <c r="B55" s="76"/>
      <c r="C55" s="70">
        <v>4232</v>
      </c>
      <c r="D55" s="72" t="s">
        <v>53</v>
      </c>
      <c r="E55" s="77"/>
      <c r="F55" s="230"/>
      <c r="G55" s="229">
        <v>0</v>
      </c>
      <c r="H55" s="290" t="e">
        <f>(#REF!/F55)*100</f>
        <v>#REF!</v>
      </c>
    </row>
    <row r="56" spans="1:8" ht="15" hidden="1">
      <c r="A56" s="75"/>
      <c r="B56" s="76">
        <v>2212</v>
      </c>
      <c r="C56" s="70">
        <v>2322</v>
      </c>
      <c r="D56" s="72" t="s">
        <v>54</v>
      </c>
      <c r="E56" s="77"/>
      <c r="F56" s="230"/>
      <c r="G56" s="230">
        <v>0</v>
      </c>
      <c r="H56" s="290" t="e">
        <f>(#REF!/F56)*100</f>
        <v>#REF!</v>
      </c>
    </row>
    <row r="57" spans="1:8" ht="15" customHeight="1" hidden="1">
      <c r="A57" s="75"/>
      <c r="B57" s="76">
        <v>2212</v>
      </c>
      <c r="C57" s="70">
        <v>2324</v>
      </c>
      <c r="D57" s="72" t="s">
        <v>55</v>
      </c>
      <c r="E57" s="77"/>
      <c r="F57" s="230"/>
      <c r="G57" s="230">
        <v>0</v>
      </c>
      <c r="H57" s="290" t="e">
        <f>(#REF!/F57)*100</f>
        <v>#REF!</v>
      </c>
    </row>
    <row r="58" spans="1:8" ht="15" customHeight="1" hidden="1">
      <c r="A58" s="75"/>
      <c r="B58" s="76">
        <v>2219</v>
      </c>
      <c r="C58" s="78">
        <v>2321</v>
      </c>
      <c r="D58" s="72" t="s">
        <v>56</v>
      </c>
      <c r="E58" s="77"/>
      <c r="F58" s="230"/>
      <c r="G58" s="230">
        <v>0</v>
      </c>
      <c r="H58" s="290" t="e">
        <f>(#REF!/F58)*100</f>
        <v>#REF!</v>
      </c>
    </row>
    <row r="59" spans="1:8" ht="15" customHeight="1" hidden="1">
      <c r="A59" s="75"/>
      <c r="B59" s="76">
        <v>2219</v>
      </c>
      <c r="C59" s="70">
        <v>2324</v>
      </c>
      <c r="D59" s="72" t="s">
        <v>57</v>
      </c>
      <c r="E59" s="77"/>
      <c r="F59" s="230"/>
      <c r="G59" s="230">
        <v>0</v>
      </c>
      <c r="H59" s="290" t="e">
        <f>(#REF!/F59)*100</f>
        <v>#REF!</v>
      </c>
    </row>
    <row r="60" spans="1:8" ht="15" customHeight="1" hidden="1">
      <c r="A60" s="75"/>
      <c r="B60" s="76">
        <v>2221</v>
      </c>
      <c r="C60" s="78">
        <v>2329</v>
      </c>
      <c r="D60" s="72" t="s">
        <v>58</v>
      </c>
      <c r="E60" s="77"/>
      <c r="F60" s="230"/>
      <c r="G60" s="230">
        <v>0</v>
      </c>
      <c r="H60" s="290" t="e">
        <f>(#REF!/F60)*100</f>
        <v>#REF!</v>
      </c>
    </row>
    <row r="61" spans="1:8" ht="15" customHeight="1">
      <c r="A61" s="79">
        <v>1094</v>
      </c>
      <c r="B61" s="65">
        <v>2249</v>
      </c>
      <c r="C61" s="65">
        <v>2324</v>
      </c>
      <c r="D61" s="65" t="s">
        <v>59</v>
      </c>
      <c r="E61" s="74">
        <v>24</v>
      </c>
      <c r="F61" s="229">
        <v>0</v>
      </c>
      <c r="G61" s="230">
        <v>0</v>
      </c>
      <c r="H61" s="290" t="e">
        <f>(G61/F61)*100</f>
        <v>#DIV/0!</v>
      </c>
    </row>
    <row r="62" spans="1:8" ht="15" customHeight="1">
      <c r="A62" s="79">
        <v>1094</v>
      </c>
      <c r="B62" s="65">
        <v>2249</v>
      </c>
      <c r="C62" s="65">
        <v>3122</v>
      </c>
      <c r="D62" s="65" t="s">
        <v>60</v>
      </c>
      <c r="E62" s="74">
        <v>407</v>
      </c>
      <c r="F62" s="229">
        <v>0</v>
      </c>
      <c r="G62" s="230">
        <v>0</v>
      </c>
      <c r="H62" s="290" t="e">
        <f aca="true" t="shared" si="0" ref="H62:H72">(G62/F62)*100</f>
        <v>#DIV/0!</v>
      </c>
    </row>
    <row r="63" spans="1:8" ht="15" customHeight="1">
      <c r="A63" s="79"/>
      <c r="B63" s="65">
        <v>3421</v>
      </c>
      <c r="C63" s="65">
        <v>2321</v>
      </c>
      <c r="D63" s="65" t="s">
        <v>61</v>
      </c>
      <c r="E63" s="74">
        <v>0</v>
      </c>
      <c r="F63" s="229">
        <v>0</v>
      </c>
      <c r="G63" s="230">
        <v>30</v>
      </c>
      <c r="H63" s="290" t="e">
        <f t="shared" si="0"/>
        <v>#DIV/0!</v>
      </c>
    </row>
    <row r="64" spans="1:8" ht="15" customHeight="1" hidden="1">
      <c r="A64" s="79"/>
      <c r="B64" s="65">
        <v>3421</v>
      </c>
      <c r="C64" s="65">
        <v>3121</v>
      </c>
      <c r="D64" s="65" t="s">
        <v>62</v>
      </c>
      <c r="E64" s="74"/>
      <c r="F64" s="229"/>
      <c r="G64" s="230">
        <v>0</v>
      </c>
      <c r="H64" s="290" t="e">
        <f t="shared" si="0"/>
        <v>#DIV/0!</v>
      </c>
    </row>
    <row r="65" spans="1:8" ht="15" customHeight="1" hidden="1">
      <c r="A65" s="79"/>
      <c r="B65" s="65">
        <v>3631</v>
      </c>
      <c r="C65" s="65">
        <v>2322</v>
      </c>
      <c r="D65" s="65" t="s">
        <v>63</v>
      </c>
      <c r="E65" s="74"/>
      <c r="F65" s="229"/>
      <c r="G65" s="230">
        <v>0</v>
      </c>
      <c r="H65" s="290" t="e">
        <f t="shared" si="0"/>
        <v>#DIV/0!</v>
      </c>
    </row>
    <row r="66" spans="1:8" ht="15" customHeight="1">
      <c r="A66" s="80"/>
      <c r="B66" s="70">
        <v>3631</v>
      </c>
      <c r="C66" s="65">
        <v>2324</v>
      </c>
      <c r="D66" s="65" t="s">
        <v>64</v>
      </c>
      <c r="E66" s="74">
        <v>0</v>
      </c>
      <c r="F66" s="229">
        <v>0</v>
      </c>
      <c r="G66" s="230">
        <v>33.9</v>
      </c>
      <c r="H66" s="290" t="e">
        <f t="shared" si="0"/>
        <v>#DIV/0!</v>
      </c>
    </row>
    <row r="67" spans="1:8" ht="15" customHeight="1" hidden="1">
      <c r="A67" s="75"/>
      <c r="B67" s="76">
        <v>3322</v>
      </c>
      <c r="C67" s="78">
        <v>2324</v>
      </c>
      <c r="D67" s="72" t="s">
        <v>65</v>
      </c>
      <c r="E67" s="77"/>
      <c r="F67" s="230"/>
      <c r="G67" s="230">
        <v>0</v>
      </c>
      <c r="H67" s="290" t="e">
        <f t="shared" si="0"/>
        <v>#DIV/0!</v>
      </c>
    </row>
    <row r="68" spans="1:8" ht="15" hidden="1">
      <c r="A68" s="79"/>
      <c r="B68" s="65">
        <v>3412</v>
      </c>
      <c r="C68" s="65">
        <v>2321</v>
      </c>
      <c r="D68" s="65" t="s">
        <v>66</v>
      </c>
      <c r="E68" s="74"/>
      <c r="F68" s="229"/>
      <c r="G68" s="230">
        <v>0</v>
      </c>
      <c r="H68" s="290" t="e">
        <f t="shared" si="0"/>
        <v>#DIV/0!</v>
      </c>
    </row>
    <row r="69" spans="1:8" ht="15" hidden="1">
      <c r="A69" s="75"/>
      <c r="B69" s="76">
        <v>3635</v>
      </c>
      <c r="C69" s="70">
        <v>3122</v>
      </c>
      <c r="D69" s="72" t="s">
        <v>67</v>
      </c>
      <c r="E69" s="77"/>
      <c r="F69" s="230"/>
      <c r="G69" s="230">
        <v>0</v>
      </c>
      <c r="H69" s="290" t="e">
        <f t="shared" si="0"/>
        <v>#DIV/0!</v>
      </c>
    </row>
    <row r="70" spans="1:8" ht="15" hidden="1">
      <c r="A70" s="75"/>
      <c r="B70" s="76">
        <v>3699</v>
      </c>
      <c r="C70" s="70">
        <v>2111</v>
      </c>
      <c r="D70" s="72" t="s">
        <v>68</v>
      </c>
      <c r="E70" s="77"/>
      <c r="F70" s="230"/>
      <c r="G70" s="230">
        <v>0</v>
      </c>
      <c r="H70" s="290" t="e">
        <f t="shared" si="0"/>
        <v>#DIV/0!</v>
      </c>
    </row>
    <row r="71" spans="1:8" ht="15" hidden="1">
      <c r="A71" s="80"/>
      <c r="B71" s="70">
        <v>3725</v>
      </c>
      <c r="C71" s="65">
        <v>2321</v>
      </c>
      <c r="D71" s="65" t="s">
        <v>69</v>
      </c>
      <c r="E71" s="74"/>
      <c r="F71" s="229"/>
      <c r="G71" s="230">
        <v>0</v>
      </c>
      <c r="H71" s="290" t="e">
        <f t="shared" si="0"/>
        <v>#DIV/0!</v>
      </c>
    </row>
    <row r="72" spans="1:8" ht="15">
      <c r="A72" s="80"/>
      <c r="B72" s="70">
        <v>3725</v>
      </c>
      <c r="C72" s="65">
        <v>2324</v>
      </c>
      <c r="D72" s="65" t="s">
        <v>70</v>
      </c>
      <c r="E72" s="74">
        <v>2000</v>
      </c>
      <c r="F72" s="229">
        <v>2000</v>
      </c>
      <c r="G72" s="229">
        <v>821.5</v>
      </c>
      <c r="H72" s="290">
        <f t="shared" si="0"/>
        <v>41.075</v>
      </c>
    </row>
    <row r="73" spans="1:8" ht="15" hidden="1">
      <c r="A73" s="68"/>
      <c r="B73" s="69">
        <v>6399</v>
      </c>
      <c r="C73" s="70">
        <v>2222</v>
      </c>
      <c r="D73" s="72" t="s">
        <v>71</v>
      </c>
      <c r="E73" s="62"/>
      <c r="F73" s="229"/>
      <c r="G73" s="230">
        <v>0</v>
      </c>
      <c r="H73" s="290" t="e">
        <f>(#REF!/F73)*100</f>
        <v>#REF!</v>
      </c>
    </row>
    <row r="74" spans="1:8" ht="15.75" thickBot="1">
      <c r="A74" s="81"/>
      <c r="B74" s="82"/>
      <c r="C74" s="82"/>
      <c r="D74" s="82"/>
      <c r="E74" s="83"/>
      <c r="F74" s="231"/>
      <c r="G74" s="231"/>
      <c r="H74" s="291"/>
    </row>
    <row r="75" spans="1:8" s="48" customFormat="1" ht="21.75" customHeight="1" thickBot="1" thickTop="1">
      <c r="A75" s="84"/>
      <c r="B75" s="85"/>
      <c r="C75" s="85"/>
      <c r="D75" s="86" t="s">
        <v>72</v>
      </c>
      <c r="E75" s="87">
        <f>SUM(E10:E74)</f>
        <v>2431</v>
      </c>
      <c r="F75" s="232">
        <f>SUM(F10:F74)</f>
        <v>2000</v>
      </c>
      <c r="G75" s="232">
        <f>SUM(G10:G74)</f>
        <v>885.4</v>
      </c>
      <c r="H75" s="292">
        <f>(G75/F75)*100</f>
        <v>44.269999999999996</v>
      </c>
    </row>
    <row r="76" spans="1:8" ht="15" customHeight="1">
      <c r="A76" s="88"/>
      <c r="B76" s="88"/>
      <c r="C76" s="88"/>
      <c r="D76" s="45"/>
      <c r="E76" s="89"/>
      <c r="F76" s="233"/>
      <c r="G76" s="219"/>
      <c r="H76" s="282"/>
    </row>
    <row r="77" spans="1:8" ht="15" customHeight="1" hidden="1">
      <c r="A77" s="88"/>
      <c r="B77" s="88"/>
      <c r="C77" s="88"/>
      <c r="D77" s="45"/>
      <c r="E77" s="89"/>
      <c r="F77" s="233"/>
      <c r="G77" s="233"/>
      <c r="H77" s="293"/>
    </row>
    <row r="78" spans="1:8" ht="15" customHeight="1" thickBot="1">
      <c r="A78" s="88"/>
      <c r="B78" s="88"/>
      <c r="C78" s="88"/>
      <c r="D78" s="45"/>
      <c r="E78" s="89"/>
      <c r="F78" s="233"/>
      <c r="G78" s="233"/>
      <c r="H78" s="293"/>
    </row>
    <row r="79" spans="1:8" ht="15.75">
      <c r="A79" s="50" t="s">
        <v>27</v>
      </c>
      <c r="B79" s="50" t="s">
        <v>28</v>
      </c>
      <c r="C79" s="50" t="s">
        <v>29</v>
      </c>
      <c r="D79" s="51" t="s">
        <v>30</v>
      </c>
      <c r="E79" s="52" t="s">
        <v>31</v>
      </c>
      <c r="F79" s="225" t="s">
        <v>31</v>
      </c>
      <c r="G79" s="225" t="s">
        <v>8</v>
      </c>
      <c r="H79" s="287" t="s">
        <v>32</v>
      </c>
    </row>
    <row r="80" spans="1:8" ht="15.75" customHeight="1" thickBot="1">
      <c r="A80" s="53"/>
      <c r="B80" s="53"/>
      <c r="C80" s="53"/>
      <c r="D80" s="54"/>
      <c r="E80" s="55" t="s">
        <v>33</v>
      </c>
      <c r="F80" s="226" t="s">
        <v>34</v>
      </c>
      <c r="G80" s="227" t="s">
        <v>35</v>
      </c>
      <c r="H80" s="288" t="s">
        <v>11</v>
      </c>
    </row>
    <row r="81" spans="1:8" ht="16.5" customHeight="1" thickTop="1">
      <c r="A81" s="56">
        <v>30</v>
      </c>
      <c r="B81" s="57"/>
      <c r="C81" s="57"/>
      <c r="D81" s="58" t="s">
        <v>73</v>
      </c>
      <c r="E81" s="90"/>
      <c r="F81" s="234"/>
      <c r="G81" s="234"/>
      <c r="H81" s="294"/>
    </row>
    <row r="82" spans="1:8" ht="15" customHeight="1">
      <c r="A82" s="91"/>
      <c r="B82" s="92"/>
      <c r="C82" s="92"/>
      <c r="D82" s="92"/>
      <c r="E82" s="62"/>
      <c r="F82" s="229"/>
      <c r="G82" s="229"/>
      <c r="H82" s="290"/>
    </row>
    <row r="83" spans="1:8" ht="15">
      <c r="A83" s="79"/>
      <c r="B83" s="65"/>
      <c r="C83" s="65">
        <v>1361</v>
      </c>
      <c r="D83" s="65" t="s">
        <v>74</v>
      </c>
      <c r="E83" s="93">
        <v>0</v>
      </c>
      <c r="F83" s="235">
        <v>0</v>
      </c>
      <c r="G83" s="235">
        <v>0.4</v>
      </c>
      <c r="H83" s="290" t="e">
        <f aca="true" t="shared" si="1" ref="H83:H116">(G83/F83)*100</f>
        <v>#DIV/0!</v>
      </c>
    </row>
    <row r="84" spans="1:8" ht="15" hidden="1">
      <c r="A84" s="79"/>
      <c r="B84" s="65"/>
      <c r="C84" s="65">
        <v>2460</v>
      </c>
      <c r="D84" s="65" t="s">
        <v>75</v>
      </c>
      <c r="E84" s="93"/>
      <c r="F84" s="235"/>
      <c r="G84" s="235">
        <v>0</v>
      </c>
      <c r="H84" s="290" t="e">
        <f t="shared" si="1"/>
        <v>#DIV/0!</v>
      </c>
    </row>
    <row r="85" spans="1:8" ht="15" hidden="1">
      <c r="A85" s="79">
        <v>98008</v>
      </c>
      <c r="B85" s="65"/>
      <c r="C85" s="65">
        <v>4111</v>
      </c>
      <c r="D85" s="65" t="s">
        <v>76</v>
      </c>
      <c r="E85" s="74"/>
      <c r="F85" s="229"/>
      <c r="G85" s="235">
        <v>0</v>
      </c>
      <c r="H85" s="290" t="e">
        <f t="shared" si="1"/>
        <v>#DIV/0!</v>
      </c>
    </row>
    <row r="86" spans="1:8" ht="15" customHeight="1" hidden="1">
      <c r="A86" s="79">
        <v>98071</v>
      </c>
      <c r="B86" s="65"/>
      <c r="C86" s="65">
        <v>4111</v>
      </c>
      <c r="D86" s="65" t="s">
        <v>77</v>
      </c>
      <c r="E86" s="93"/>
      <c r="F86" s="235"/>
      <c r="G86" s="235">
        <v>0</v>
      </c>
      <c r="H86" s="290" t="e">
        <f t="shared" si="1"/>
        <v>#DIV/0!</v>
      </c>
    </row>
    <row r="87" spans="1:8" ht="15" customHeight="1" hidden="1">
      <c r="A87" s="79">
        <v>98187</v>
      </c>
      <c r="B87" s="65"/>
      <c r="C87" s="65">
        <v>4111</v>
      </c>
      <c r="D87" s="65" t="s">
        <v>78</v>
      </c>
      <c r="E87" s="93"/>
      <c r="F87" s="235"/>
      <c r="G87" s="235">
        <v>0</v>
      </c>
      <c r="H87" s="290" t="e">
        <f t="shared" si="1"/>
        <v>#DIV/0!</v>
      </c>
    </row>
    <row r="88" spans="1:8" ht="15" hidden="1">
      <c r="A88" s="79">
        <v>98348</v>
      </c>
      <c r="B88" s="65"/>
      <c r="C88" s="65">
        <v>4111</v>
      </c>
      <c r="D88" s="65" t="s">
        <v>79</v>
      </c>
      <c r="E88" s="94"/>
      <c r="F88" s="228"/>
      <c r="G88" s="235">
        <v>0</v>
      </c>
      <c r="H88" s="290" t="e">
        <f t="shared" si="1"/>
        <v>#DIV/0!</v>
      </c>
    </row>
    <row r="89" spans="1:8" ht="15">
      <c r="A89" s="79">
        <v>13011</v>
      </c>
      <c r="B89" s="65"/>
      <c r="C89" s="65">
        <v>4116</v>
      </c>
      <c r="D89" s="65" t="s">
        <v>80</v>
      </c>
      <c r="E89" s="93">
        <v>0</v>
      </c>
      <c r="F89" s="235">
        <v>0</v>
      </c>
      <c r="G89" s="235">
        <v>2750</v>
      </c>
      <c r="H89" s="290" t="e">
        <f t="shared" si="1"/>
        <v>#DIV/0!</v>
      </c>
    </row>
    <row r="90" spans="1:8" ht="15" customHeight="1">
      <c r="A90" s="65">
        <v>13013</v>
      </c>
      <c r="B90" s="65"/>
      <c r="C90" s="65">
        <v>4116</v>
      </c>
      <c r="D90" s="65" t="s">
        <v>81</v>
      </c>
      <c r="E90" s="62">
        <v>0</v>
      </c>
      <c r="F90" s="229">
        <f>13.6+63.3</f>
        <v>76.89999999999999</v>
      </c>
      <c r="G90" s="235">
        <f>5.9+27.6</f>
        <v>33.5</v>
      </c>
      <c r="H90" s="290">
        <f t="shared" si="1"/>
        <v>43.56306892067621</v>
      </c>
    </row>
    <row r="91" spans="1:8" ht="15" hidden="1">
      <c r="A91" s="79">
        <v>13015</v>
      </c>
      <c r="B91" s="65"/>
      <c r="C91" s="65">
        <v>4116</v>
      </c>
      <c r="D91" s="65" t="s">
        <v>82</v>
      </c>
      <c r="E91" s="93"/>
      <c r="F91" s="235"/>
      <c r="G91" s="235">
        <v>0</v>
      </c>
      <c r="H91" s="290" t="e">
        <f t="shared" si="1"/>
        <v>#DIV/0!</v>
      </c>
    </row>
    <row r="92" spans="1:8" ht="14.25" customHeight="1">
      <c r="A92" s="79">
        <v>13101</v>
      </c>
      <c r="B92" s="65"/>
      <c r="C92" s="65">
        <v>4116</v>
      </c>
      <c r="D92" s="65" t="s">
        <v>83</v>
      </c>
      <c r="E92" s="93">
        <v>0</v>
      </c>
      <c r="F92" s="235">
        <v>11</v>
      </c>
      <c r="G92" s="235">
        <v>11</v>
      </c>
      <c r="H92" s="290">
        <f t="shared" si="1"/>
        <v>100</v>
      </c>
    </row>
    <row r="93" spans="1:8" ht="15">
      <c r="A93" s="79">
        <v>17871</v>
      </c>
      <c r="B93" s="65"/>
      <c r="C93" s="65">
        <v>4116</v>
      </c>
      <c r="D93" s="65" t="s">
        <v>84</v>
      </c>
      <c r="E93" s="93">
        <v>4940</v>
      </c>
      <c r="F93" s="235">
        <v>0</v>
      </c>
      <c r="G93" s="235">
        <v>0</v>
      </c>
      <c r="H93" s="290" t="e">
        <f t="shared" si="1"/>
        <v>#DIV/0!</v>
      </c>
    </row>
    <row r="94" spans="1:8" ht="15" customHeight="1" hidden="1">
      <c r="A94" s="65"/>
      <c r="B94" s="65"/>
      <c r="C94" s="65">
        <v>4116</v>
      </c>
      <c r="D94" s="65" t="s">
        <v>39</v>
      </c>
      <c r="E94" s="62"/>
      <c r="F94" s="229"/>
      <c r="G94" s="235">
        <v>0</v>
      </c>
      <c r="H94" s="290" t="e">
        <f t="shared" si="1"/>
        <v>#DIV/0!</v>
      </c>
    </row>
    <row r="95" spans="1:8" ht="15" customHeight="1" hidden="1">
      <c r="A95" s="65"/>
      <c r="B95" s="65"/>
      <c r="C95" s="65">
        <v>4116</v>
      </c>
      <c r="D95" s="65" t="s">
        <v>39</v>
      </c>
      <c r="E95" s="62"/>
      <c r="F95" s="229"/>
      <c r="G95" s="235">
        <v>0</v>
      </c>
      <c r="H95" s="290" t="e">
        <f t="shared" si="1"/>
        <v>#DIV/0!</v>
      </c>
    </row>
    <row r="96" spans="1:8" ht="15" customHeight="1" hidden="1">
      <c r="A96" s="65"/>
      <c r="B96" s="65"/>
      <c r="C96" s="65">
        <v>4116</v>
      </c>
      <c r="D96" s="65" t="s">
        <v>39</v>
      </c>
      <c r="E96" s="62"/>
      <c r="F96" s="229"/>
      <c r="G96" s="235">
        <v>0</v>
      </c>
      <c r="H96" s="290" t="e">
        <f t="shared" si="1"/>
        <v>#DIV/0!</v>
      </c>
    </row>
    <row r="97" spans="1:8" ht="15" customHeight="1" hidden="1">
      <c r="A97" s="79"/>
      <c r="B97" s="65"/>
      <c r="C97" s="65">
        <v>4132</v>
      </c>
      <c r="D97" s="65" t="s">
        <v>85</v>
      </c>
      <c r="E97" s="93"/>
      <c r="F97" s="235"/>
      <c r="G97" s="235">
        <v>0</v>
      </c>
      <c r="H97" s="290" t="e">
        <f t="shared" si="1"/>
        <v>#DIV/0!</v>
      </c>
    </row>
    <row r="98" spans="1:8" ht="15" customHeight="1" hidden="1">
      <c r="A98" s="79">
        <v>14004</v>
      </c>
      <c r="B98" s="65"/>
      <c r="C98" s="65">
        <v>4122</v>
      </c>
      <c r="D98" s="65" t="s">
        <v>86</v>
      </c>
      <c r="E98" s="62"/>
      <c r="F98" s="229"/>
      <c r="G98" s="235">
        <v>0</v>
      </c>
      <c r="H98" s="290" t="e">
        <f t="shared" si="1"/>
        <v>#DIV/0!</v>
      </c>
    </row>
    <row r="99" spans="1:8" ht="15">
      <c r="A99" s="95">
        <v>17871</v>
      </c>
      <c r="B99" s="71"/>
      <c r="C99" s="71">
        <v>4216</v>
      </c>
      <c r="D99" s="65" t="s">
        <v>87</v>
      </c>
      <c r="E99" s="93">
        <v>0</v>
      </c>
      <c r="F99" s="235">
        <v>4940</v>
      </c>
      <c r="G99" s="235">
        <v>4913.9</v>
      </c>
      <c r="H99" s="290">
        <f t="shared" si="1"/>
        <v>99.47165991902833</v>
      </c>
    </row>
    <row r="100" spans="1:8" ht="15" customHeight="1" hidden="1">
      <c r="A100" s="65"/>
      <c r="B100" s="65"/>
      <c r="C100" s="65">
        <v>4216</v>
      </c>
      <c r="D100" s="65" t="s">
        <v>88</v>
      </c>
      <c r="E100" s="62"/>
      <c r="F100" s="229"/>
      <c r="G100" s="235">
        <v>0</v>
      </c>
      <c r="H100" s="290" t="e">
        <f t="shared" si="1"/>
        <v>#DIV/0!</v>
      </c>
    </row>
    <row r="101" spans="1:8" ht="15" customHeight="1" hidden="1">
      <c r="A101" s="65"/>
      <c r="B101" s="65"/>
      <c r="C101" s="65">
        <v>4152</v>
      </c>
      <c r="D101" s="71" t="s">
        <v>44</v>
      </c>
      <c r="E101" s="62"/>
      <c r="F101" s="229"/>
      <c r="G101" s="235">
        <v>0</v>
      </c>
      <c r="H101" s="290" t="e">
        <f t="shared" si="1"/>
        <v>#DIV/0!</v>
      </c>
    </row>
    <row r="102" spans="1:8" ht="15" customHeight="1" hidden="1">
      <c r="A102" s="79"/>
      <c r="B102" s="65"/>
      <c r="C102" s="65">
        <v>4222</v>
      </c>
      <c r="D102" s="65" t="s">
        <v>89</v>
      </c>
      <c r="E102" s="93"/>
      <c r="F102" s="235"/>
      <c r="G102" s="235">
        <v>0</v>
      </c>
      <c r="H102" s="290" t="e">
        <f t="shared" si="1"/>
        <v>#DIV/0!</v>
      </c>
    </row>
    <row r="103" spans="1:8" ht="15">
      <c r="A103" s="79"/>
      <c r="B103" s="65">
        <v>3341</v>
      </c>
      <c r="C103" s="65">
        <v>2111</v>
      </c>
      <c r="D103" s="65" t="s">
        <v>90</v>
      </c>
      <c r="E103" s="96">
        <v>1</v>
      </c>
      <c r="F103" s="236">
        <v>1</v>
      </c>
      <c r="G103" s="235">
        <v>0.6</v>
      </c>
      <c r="H103" s="290">
        <f t="shared" si="1"/>
        <v>60</v>
      </c>
    </row>
    <row r="104" spans="1:8" ht="15">
      <c r="A104" s="79"/>
      <c r="B104" s="65">
        <v>3349</v>
      </c>
      <c r="C104" s="65">
        <v>2111</v>
      </c>
      <c r="D104" s="65" t="s">
        <v>91</v>
      </c>
      <c r="E104" s="96">
        <v>650</v>
      </c>
      <c r="F104" s="236">
        <v>650</v>
      </c>
      <c r="G104" s="235">
        <v>241.2</v>
      </c>
      <c r="H104" s="290">
        <f t="shared" si="1"/>
        <v>37.10769230769231</v>
      </c>
    </row>
    <row r="105" spans="1:8" ht="15">
      <c r="A105" s="79"/>
      <c r="B105" s="65">
        <v>5512</v>
      </c>
      <c r="C105" s="65">
        <v>2111</v>
      </c>
      <c r="D105" s="65" t="s">
        <v>92</v>
      </c>
      <c r="E105" s="62">
        <v>0</v>
      </c>
      <c r="F105" s="229">
        <v>0</v>
      </c>
      <c r="G105" s="235">
        <v>6.1</v>
      </c>
      <c r="H105" s="290" t="e">
        <f t="shared" si="1"/>
        <v>#DIV/0!</v>
      </c>
    </row>
    <row r="106" spans="1:8" ht="15" hidden="1">
      <c r="A106" s="79"/>
      <c r="B106" s="65">
        <v>5512</v>
      </c>
      <c r="C106" s="65">
        <v>2322</v>
      </c>
      <c r="D106" s="65" t="s">
        <v>93</v>
      </c>
      <c r="E106" s="62"/>
      <c r="F106" s="229"/>
      <c r="G106" s="235">
        <v>0</v>
      </c>
      <c r="H106" s="290" t="e">
        <f t="shared" si="1"/>
        <v>#DIV/0!</v>
      </c>
    </row>
    <row r="107" spans="1:8" ht="15">
      <c r="A107" s="79"/>
      <c r="B107" s="65">
        <v>5512</v>
      </c>
      <c r="C107" s="65">
        <v>2324</v>
      </c>
      <c r="D107" s="65" t="s">
        <v>94</v>
      </c>
      <c r="E107" s="62">
        <v>0</v>
      </c>
      <c r="F107" s="229">
        <v>0</v>
      </c>
      <c r="G107" s="235">
        <v>43.3</v>
      </c>
      <c r="H107" s="290" t="e">
        <f t="shared" si="1"/>
        <v>#DIV/0!</v>
      </c>
    </row>
    <row r="108" spans="1:8" ht="15" hidden="1">
      <c r="A108" s="79"/>
      <c r="B108" s="65">
        <v>5512</v>
      </c>
      <c r="C108" s="65">
        <v>3113</v>
      </c>
      <c r="D108" s="65" t="s">
        <v>95</v>
      </c>
      <c r="E108" s="62"/>
      <c r="F108" s="229"/>
      <c r="G108" s="235">
        <v>0</v>
      </c>
      <c r="H108" s="290" t="e">
        <f t="shared" si="1"/>
        <v>#DIV/0!</v>
      </c>
    </row>
    <row r="109" spans="1:8" ht="15" hidden="1">
      <c r="A109" s="79"/>
      <c r="B109" s="65">
        <v>5512</v>
      </c>
      <c r="C109" s="65">
        <v>3122</v>
      </c>
      <c r="D109" s="65" t="s">
        <v>96</v>
      </c>
      <c r="E109" s="62"/>
      <c r="F109" s="229"/>
      <c r="G109" s="235">
        <v>0</v>
      </c>
      <c r="H109" s="290" t="e">
        <f t="shared" si="1"/>
        <v>#DIV/0!</v>
      </c>
    </row>
    <row r="110" spans="1:8" ht="15">
      <c r="A110" s="79"/>
      <c r="B110" s="65">
        <v>6171</v>
      </c>
      <c r="C110" s="65">
        <v>2111</v>
      </c>
      <c r="D110" s="65" t="s">
        <v>97</v>
      </c>
      <c r="E110" s="96">
        <v>130</v>
      </c>
      <c r="F110" s="236">
        <v>130</v>
      </c>
      <c r="G110" s="235">
        <v>51</v>
      </c>
      <c r="H110" s="290">
        <f t="shared" si="1"/>
        <v>39.23076923076923</v>
      </c>
    </row>
    <row r="111" spans="1:8" ht="15" hidden="1">
      <c r="A111" s="79"/>
      <c r="B111" s="65">
        <v>6171</v>
      </c>
      <c r="C111" s="65">
        <v>2212</v>
      </c>
      <c r="D111" s="65" t="s">
        <v>98</v>
      </c>
      <c r="E111" s="62"/>
      <c r="F111" s="229"/>
      <c r="G111" s="235">
        <v>0</v>
      </c>
      <c r="H111" s="290" t="e">
        <f t="shared" si="1"/>
        <v>#DIV/0!</v>
      </c>
    </row>
    <row r="112" spans="1:8" ht="15">
      <c r="A112" s="79"/>
      <c r="B112" s="65">
        <v>6171</v>
      </c>
      <c r="C112" s="65">
        <v>2132</v>
      </c>
      <c r="D112" s="65" t="s">
        <v>99</v>
      </c>
      <c r="E112" s="74">
        <v>80</v>
      </c>
      <c r="F112" s="229">
        <v>80</v>
      </c>
      <c r="G112" s="235">
        <v>0</v>
      </c>
      <c r="H112" s="290">
        <f t="shared" si="1"/>
        <v>0</v>
      </c>
    </row>
    <row r="113" spans="1:8" ht="15" hidden="1">
      <c r="A113" s="79"/>
      <c r="B113" s="65">
        <v>6171</v>
      </c>
      <c r="C113" s="65">
        <v>2133</v>
      </c>
      <c r="D113" s="65" t="s">
        <v>100</v>
      </c>
      <c r="E113" s="97"/>
      <c r="F113" s="236"/>
      <c r="G113" s="235">
        <v>0</v>
      </c>
      <c r="H113" s="290" t="e">
        <f t="shared" si="1"/>
        <v>#DIV/0!</v>
      </c>
    </row>
    <row r="114" spans="1:8" ht="15" hidden="1">
      <c r="A114" s="79"/>
      <c r="B114" s="65">
        <v>6171</v>
      </c>
      <c r="C114" s="65">
        <v>2310</v>
      </c>
      <c r="D114" s="65" t="s">
        <v>101</v>
      </c>
      <c r="E114" s="74"/>
      <c r="F114" s="229"/>
      <c r="G114" s="235">
        <v>0</v>
      </c>
      <c r="H114" s="290" t="e">
        <f t="shared" si="1"/>
        <v>#DIV/0!</v>
      </c>
    </row>
    <row r="115" spans="1:8" ht="15">
      <c r="A115" s="79"/>
      <c r="B115" s="65">
        <v>6171</v>
      </c>
      <c r="C115" s="65">
        <v>2322</v>
      </c>
      <c r="D115" s="65" t="s">
        <v>102</v>
      </c>
      <c r="E115" s="74">
        <v>0</v>
      </c>
      <c r="F115" s="229">
        <v>0</v>
      </c>
      <c r="G115" s="235">
        <v>0</v>
      </c>
      <c r="H115" s="290" t="e">
        <f t="shared" si="1"/>
        <v>#DIV/0!</v>
      </c>
    </row>
    <row r="116" spans="1:8" ht="15">
      <c r="A116" s="79"/>
      <c r="B116" s="65">
        <v>6171</v>
      </c>
      <c r="C116" s="65">
        <v>2324</v>
      </c>
      <c r="D116" s="65" t="s">
        <v>103</v>
      </c>
      <c r="E116" s="74">
        <v>0</v>
      </c>
      <c r="F116" s="229">
        <v>70.3</v>
      </c>
      <c r="G116" s="235">
        <v>542</v>
      </c>
      <c r="H116" s="290">
        <f t="shared" si="1"/>
        <v>770.9815078236131</v>
      </c>
    </row>
    <row r="117" spans="1:8" ht="15" hidden="1">
      <c r="A117" s="79"/>
      <c r="B117" s="65">
        <v>6171</v>
      </c>
      <c r="C117" s="65">
        <v>2329</v>
      </c>
      <c r="D117" s="65" t="s">
        <v>104</v>
      </c>
      <c r="E117" s="74"/>
      <c r="F117" s="229"/>
      <c r="G117" s="235">
        <v>0</v>
      </c>
      <c r="H117" s="290" t="e">
        <f>(#REF!/F117)*100</f>
        <v>#REF!</v>
      </c>
    </row>
    <row r="118" spans="1:8" ht="15" hidden="1">
      <c r="A118" s="79"/>
      <c r="B118" s="65">
        <v>6409</v>
      </c>
      <c r="C118" s="65">
        <v>2328</v>
      </c>
      <c r="D118" s="65" t="s">
        <v>105</v>
      </c>
      <c r="E118" s="74"/>
      <c r="F118" s="229"/>
      <c r="G118" s="235">
        <v>0</v>
      </c>
      <c r="H118" s="290" t="e">
        <f>(#REF!/F118)*100</f>
        <v>#REF!</v>
      </c>
    </row>
    <row r="119" spans="1:8" ht="15" hidden="1">
      <c r="A119" s="79"/>
      <c r="B119" s="65"/>
      <c r="C119" s="65"/>
      <c r="D119" s="65"/>
      <c r="E119" s="74"/>
      <c r="F119" s="229"/>
      <c r="G119" s="235">
        <v>0</v>
      </c>
      <c r="H119" s="290" t="e">
        <f>(#REF!/F119)*100</f>
        <v>#REF!</v>
      </c>
    </row>
    <row r="120" spans="1:8" ht="15.75" thickBot="1">
      <c r="A120" s="98"/>
      <c r="B120" s="99"/>
      <c r="C120" s="99"/>
      <c r="D120" s="99"/>
      <c r="E120" s="100"/>
      <c r="F120" s="237"/>
      <c r="G120" s="237"/>
      <c r="H120" s="295"/>
    </row>
    <row r="121" spans="1:8" s="48" customFormat="1" ht="21.75" customHeight="1" thickBot="1" thickTop="1">
      <c r="A121" s="101"/>
      <c r="B121" s="102"/>
      <c r="C121" s="102"/>
      <c r="D121" s="103" t="s">
        <v>106</v>
      </c>
      <c r="E121" s="104">
        <f>SUM(E83:E120)</f>
        <v>5801</v>
      </c>
      <c r="F121" s="238">
        <f>SUM(F83:F120)</f>
        <v>5959.2</v>
      </c>
      <c r="G121" s="238">
        <f>SUM(G82:G120)</f>
        <v>8593</v>
      </c>
      <c r="H121" s="292">
        <f>(G121/F121)*100</f>
        <v>144.19720767888307</v>
      </c>
    </row>
    <row r="122" spans="1:8" ht="15" customHeight="1">
      <c r="A122" s="88"/>
      <c r="B122" s="88"/>
      <c r="C122" s="88"/>
      <c r="D122" s="45"/>
      <c r="E122" s="89"/>
      <c r="F122" s="233"/>
      <c r="G122" s="233"/>
      <c r="H122" s="293"/>
    </row>
    <row r="123" spans="1:8" ht="15" customHeight="1" hidden="1">
      <c r="A123" s="88"/>
      <c r="B123" s="88"/>
      <c r="C123" s="88"/>
      <c r="D123" s="45"/>
      <c r="E123" s="89"/>
      <c r="F123" s="233"/>
      <c r="G123" s="233"/>
      <c r="H123" s="293"/>
    </row>
    <row r="124" spans="1:8" ht="12.75" customHeight="1" hidden="1">
      <c r="A124" s="88"/>
      <c r="B124" s="88"/>
      <c r="C124" s="88"/>
      <c r="D124" s="45"/>
      <c r="E124" s="89"/>
      <c r="F124" s="233"/>
      <c r="G124" s="233"/>
      <c r="H124" s="293"/>
    </row>
    <row r="125" spans="1:8" ht="15" customHeight="1" thickBot="1">
      <c r="A125" s="88"/>
      <c r="B125" s="88"/>
      <c r="C125" s="88"/>
      <c r="D125" s="45"/>
      <c r="E125" s="89"/>
      <c r="F125" s="233"/>
      <c r="G125" s="233"/>
      <c r="H125" s="293"/>
    </row>
    <row r="126" spans="1:8" ht="15.75">
      <c r="A126" s="50" t="s">
        <v>27</v>
      </c>
      <c r="B126" s="50" t="s">
        <v>28</v>
      </c>
      <c r="C126" s="50" t="s">
        <v>29</v>
      </c>
      <c r="D126" s="51" t="s">
        <v>30</v>
      </c>
      <c r="E126" s="52" t="s">
        <v>31</v>
      </c>
      <c r="F126" s="225" t="s">
        <v>31</v>
      </c>
      <c r="G126" s="225" t="s">
        <v>8</v>
      </c>
      <c r="H126" s="287" t="s">
        <v>32</v>
      </c>
    </row>
    <row r="127" spans="1:8" ht="15.75" customHeight="1" thickBot="1">
      <c r="A127" s="53"/>
      <c r="B127" s="53"/>
      <c r="C127" s="53"/>
      <c r="D127" s="54"/>
      <c r="E127" s="55" t="s">
        <v>33</v>
      </c>
      <c r="F127" s="226" t="s">
        <v>34</v>
      </c>
      <c r="G127" s="227" t="s">
        <v>35</v>
      </c>
      <c r="H127" s="288" t="s">
        <v>11</v>
      </c>
    </row>
    <row r="128" spans="1:8" ht="16.5" customHeight="1" thickTop="1">
      <c r="A128" s="57">
        <v>50</v>
      </c>
      <c r="B128" s="57"/>
      <c r="C128" s="57"/>
      <c r="D128" s="58" t="s">
        <v>107</v>
      </c>
      <c r="E128" s="59"/>
      <c r="F128" s="228"/>
      <c r="G128" s="228"/>
      <c r="H128" s="289"/>
    </row>
    <row r="129" spans="1:8" ht="15" customHeight="1">
      <c r="A129" s="65"/>
      <c r="B129" s="65"/>
      <c r="C129" s="65"/>
      <c r="D129" s="92"/>
      <c r="E129" s="62"/>
      <c r="F129" s="229"/>
      <c r="G129" s="229"/>
      <c r="H129" s="290"/>
    </row>
    <row r="130" spans="1:8" ht="15">
      <c r="A130" s="65"/>
      <c r="B130" s="65"/>
      <c r="C130" s="65">
        <v>1361</v>
      </c>
      <c r="D130" s="65" t="s">
        <v>74</v>
      </c>
      <c r="E130" s="74">
        <v>5</v>
      </c>
      <c r="F130" s="229">
        <v>5</v>
      </c>
      <c r="G130" s="229">
        <v>4</v>
      </c>
      <c r="H130" s="290">
        <f aca="true" t="shared" si="2" ref="H130:H172">(G130/F130)*100</f>
        <v>80</v>
      </c>
    </row>
    <row r="131" spans="1:8" ht="15" hidden="1">
      <c r="A131" s="65"/>
      <c r="B131" s="65"/>
      <c r="C131" s="65">
        <v>2451</v>
      </c>
      <c r="D131" s="65" t="s">
        <v>108</v>
      </c>
      <c r="E131" s="62"/>
      <c r="F131" s="229"/>
      <c r="G131" s="229">
        <v>0</v>
      </c>
      <c r="H131" s="290" t="e">
        <f t="shared" si="2"/>
        <v>#DIV/0!</v>
      </c>
    </row>
    <row r="132" spans="1:8" ht="15" hidden="1">
      <c r="A132" s="65">
        <v>434</v>
      </c>
      <c r="B132" s="65"/>
      <c r="C132" s="65">
        <v>4122</v>
      </c>
      <c r="D132" s="65" t="s">
        <v>109</v>
      </c>
      <c r="E132" s="62"/>
      <c r="F132" s="229"/>
      <c r="G132" s="229">
        <v>0</v>
      </c>
      <c r="H132" s="290" t="e">
        <f t="shared" si="2"/>
        <v>#DIV/0!</v>
      </c>
    </row>
    <row r="133" spans="1:8" ht="15" hidden="1">
      <c r="A133" s="65">
        <v>13305</v>
      </c>
      <c r="B133" s="65"/>
      <c r="C133" s="65">
        <v>4116</v>
      </c>
      <c r="D133" s="65" t="s">
        <v>110</v>
      </c>
      <c r="E133" s="62"/>
      <c r="F133" s="229"/>
      <c r="G133" s="229">
        <v>0</v>
      </c>
      <c r="H133" s="290" t="e">
        <f t="shared" si="2"/>
        <v>#DIV/0!</v>
      </c>
    </row>
    <row r="134" spans="1:8" ht="15" hidden="1">
      <c r="A134" s="65">
        <v>13010</v>
      </c>
      <c r="B134" s="65"/>
      <c r="C134" s="65">
        <v>4116</v>
      </c>
      <c r="D134" s="65" t="s">
        <v>111</v>
      </c>
      <c r="E134" s="62"/>
      <c r="F134" s="229"/>
      <c r="G134" s="229">
        <v>0</v>
      </c>
      <c r="H134" s="290" t="e">
        <f t="shared" si="2"/>
        <v>#DIV/0!</v>
      </c>
    </row>
    <row r="135" spans="1:8" ht="15" hidden="1">
      <c r="A135" s="79">
        <v>13015</v>
      </c>
      <c r="B135" s="65"/>
      <c r="C135" s="65">
        <v>4116</v>
      </c>
      <c r="D135" s="65" t="s">
        <v>112</v>
      </c>
      <c r="E135" s="74"/>
      <c r="F135" s="229"/>
      <c r="G135" s="229">
        <v>0</v>
      </c>
      <c r="H135" s="290" t="e">
        <f t="shared" si="2"/>
        <v>#DIV/0!</v>
      </c>
    </row>
    <row r="136" spans="1:8" ht="15" hidden="1">
      <c r="A136" s="79">
        <v>33058</v>
      </c>
      <c r="B136" s="65"/>
      <c r="C136" s="65">
        <v>4116</v>
      </c>
      <c r="D136" s="65" t="s">
        <v>113</v>
      </c>
      <c r="E136" s="74"/>
      <c r="F136" s="229"/>
      <c r="G136" s="229">
        <v>0</v>
      </c>
      <c r="H136" s="290" t="e">
        <f t="shared" si="2"/>
        <v>#DIV/0!</v>
      </c>
    </row>
    <row r="137" spans="1:8" ht="15" hidden="1">
      <c r="A137" s="65">
        <v>33058</v>
      </c>
      <c r="B137" s="65"/>
      <c r="C137" s="65">
        <v>4116</v>
      </c>
      <c r="D137" s="65" t="s">
        <v>114</v>
      </c>
      <c r="E137" s="74"/>
      <c r="F137" s="229"/>
      <c r="G137" s="229">
        <v>0</v>
      </c>
      <c r="H137" s="290" t="e">
        <f t="shared" si="2"/>
        <v>#DIV/0!</v>
      </c>
    </row>
    <row r="138" spans="1:8" ht="15" hidden="1">
      <c r="A138" s="65">
        <v>33058</v>
      </c>
      <c r="B138" s="65"/>
      <c r="C138" s="65">
        <v>4116</v>
      </c>
      <c r="D138" s="65" t="s">
        <v>115</v>
      </c>
      <c r="E138" s="74"/>
      <c r="F138" s="229"/>
      <c r="G138" s="229">
        <v>0</v>
      </c>
      <c r="H138" s="290" t="e">
        <f t="shared" si="2"/>
        <v>#DIV/0!</v>
      </c>
    </row>
    <row r="139" spans="1:8" ht="15" hidden="1">
      <c r="A139" s="65">
        <v>33058</v>
      </c>
      <c r="B139" s="65"/>
      <c r="C139" s="65">
        <v>4116</v>
      </c>
      <c r="D139" s="65" t="s">
        <v>116</v>
      </c>
      <c r="E139" s="74"/>
      <c r="F139" s="229"/>
      <c r="G139" s="229">
        <v>0</v>
      </c>
      <c r="H139" s="290" t="e">
        <f t="shared" si="2"/>
        <v>#DIV/0!</v>
      </c>
    </row>
    <row r="140" spans="1:8" ht="15" hidden="1">
      <c r="A140" s="79">
        <v>33058</v>
      </c>
      <c r="B140" s="65"/>
      <c r="C140" s="65">
        <v>4116</v>
      </c>
      <c r="D140" s="65" t="s">
        <v>117</v>
      </c>
      <c r="E140" s="74"/>
      <c r="F140" s="229"/>
      <c r="G140" s="229">
        <v>0</v>
      </c>
      <c r="H140" s="290" t="e">
        <f t="shared" si="2"/>
        <v>#DIV/0!</v>
      </c>
    </row>
    <row r="141" spans="1:8" ht="15" hidden="1">
      <c r="A141" s="65">
        <v>13233</v>
      </c>
      <c r="B141" s="65"/>
      <c r="C141" s="65">
        <v>4116</v>
      </c>
      <c r="D141" s="65" t="s">
        <v>118</v>
      </c>
      <c r="E141" s="62"/>
      <c r="F141" s="229"/>
      <c r="G141" s="229">
        <v>0</v>
      </c>
      <c r="H141" s="290" t="e">
        <f t="shared" si="2"/>
        <v>#DIV/0!</v>
      </c>
    </row>
    <row r="142" spans="1:8" ht="15">
      <c r="A142" s="65"/>
      <c r="B142" s="65"/>
      <c r="C142" s="65">
        <v>4121</v>
      </c>
      <c r="D142" s="65" t="s">
        <v>119</v>
      </c>
      <c r="E142" s="62">
        <v>0</v>
      </c>
      <c r="F142" s="229">
        <v>0</v>
      </c>
      <c r="G142" s="229">
        <v>4</v>
      </c>
      <c r="H142" s="290" t="e">
        <f t="shared" si="2"/>
        <v>#DIV/0!</v>
      </c>
    </row>
    <row r="143" spans="1:8" ht="15" hidden="1">
      <c r="A143" s="65"/>
      <c r="B143" s="65"/>
      <c r="C143" s="65">
        <v>4122</v>
      </c>
      <c r="D143" s="65" t="s">
        <v>120</v>
      </c>
      <c r="E143" s="74"/>
      <c r="F143" s="229"/>
      <c r="G143" s="229">
        <v>0</v>
      </c>
      <c r="H143" s="290" t="e">
        <f t="shared" si="2"/>
        <v>#DIV/0!</v>
      </c>
    </row>
    <row r="144" spans="1:8" ht="15" hidden="1">
      <c r="A144" s="65"/>
      <c r="B144" s="65"/>
      <c r="C144" s="65">
        <v>4122</v>
      </c>
      <c r="D144" s="65" t="s">
        <v>121</v>
      </c>
      <c r="E144" s="74"/>
      <c r="F144" s="229"/>
      <c r="G144" s="229">
        <v>0</v>
      </c>
      <c r="H144" s="290" t="e">
        <f t="shared" si="2"/>
        <v>#DIV/0!</v>
      </c>
    </row>
    <row r="145" spans="1:8" ht="15" hidden="1">
      <c r="A145" s="65">
        <v>359</v>
      </c>
      <c r="B145" s="65"/>
      <c r="C145" s="65">
        <v>4122</v>
      </c>
      <c r="D145" s="65" t="s">
        <v>122</v>
      </c>
      <c r="E145" s="74"/>
      <c r="F145" s="229"/>
      <c r="G145" s="229">
        <v>0</v>
      </c>
      <c r="H145" s="290" t="e">
        <f t="shared" si="2"/>
        <v>#DIV/0!</v>
      </c>
    </row>
    <row r="146" spans="1:8" ht="15" hidden="1">
      <c r="A146" s="65">
        <v>433</v>
      </c>
      <c r="B146" s="65"/>
      <c r="C146" s="65">
        <v>4122</v>
      </c>
      <c r="D146" s="65" t="s">
        <v>123</v>
      </c>
      <c r="E146" s="62"/>
      <c r="F146" s="229"/>
      <c r="G146" s="229">
        <v>0</v>
      </c>
      <c r="H146" s="290" t="e">
        <f t="shared" si="2"/>
        <v>#DIV/0!</v>
      </c>
    </row>
    <row r="147" spans="1:8" ht="15">
      <c r="A147" s="65">
        <v>435</v>
      </c>
      <c r="B147" s="65"/>
      <c r="C147" s="65">
        <v>4122</v>
      </c>
      <c r="D147" s="65" t="s">
        <v>124</v>
      </c>
      <c r="E147" s="74">
        <v>0</v>
      </c>
      <c r="F147" s="229">
        <v>1974.1</v>
      </c>
      <c r="G147" s="229">
        <v>1973.9</v>
      </c>
      <c r="H147" s="290">
        <f t="shared" si="2"/>
        <v>99.9898688009726</v>
      </c>
    </row>
    <row r="148" spans="1:8" ht="15" hidden="1">
      <c r="A148" s="65">
        <v>13305</v>
      </c>
      <c r="B148" s="65"/>
      <c r="C148" s="65">
        <v>4122</v>
      </c>
      <c r="D148" s="65" t="s">
        <v>125</v>
      </c>
      <c r="E148" s="74"/>
      <c r="F148" s="229"/>
      <c r="G148" s="229">
        <v>0</v>
      </c>
      <c r="H148" s="290" t="e">
        <f t="shared" si="2"/>
        <v>#DIV/0!</v>
      </c>
    </row>
    <row r="149" spans="1:8" ht="15">
      <c r="A149" s="65">
        <v>13014</v>
      </c>
      <c r="B149" s="65"/>
      <c r="C149" s="65">
        <v>4122</v>
      </c>
      <c r="D149" s="65" t="s">
        <v>126</v>
      </c>
      <c r="E149" s="74">
        <v>0</v>
      </c>
      <c r="F149" s="229">
        <f>25+27.8</f>
        <v>52.8</v>
      </c>
      <c r="G149" s="229">
        <f>24.8+27.7</f>
        <v>52.5</v>
      </c>
      <c r="H149" s="290">
        <f t="shared" si="2"/>
        <v>99.43181818181819</v>
      </c>
    </row>
    <row r="150" spans="1:8" ht="15" hidden="1">
      <c r="A150" s="79"/>
      <c r="B150" s="65">
        <v>2143</v>
      </c>
      <c r="C150" s="65">
        <v>2111</v>
      </c>
      <c r="D150" s="65" t="s">
        <v>127</v>
      </c>
      <c r="E150" s="74"/>
      <c r="F150" s="229"/>
      <c r="G150" s="229">
        <v>0</v>
      </c>
      <c r="H150" s="290" t="e">
        <f t="shared" si="2"/>
        <v>#DIV/0!</v>
      </c>
    </row>
    <row r="151" spans="1:8" ht="15">
      <c r="A151" s="65"/>
      <c r="B151" s="65">
        <v>3113</v>
      </c>
      <c r="C151" s="65">
        <v>2119</v>
      </c>
      <c r="D151" s="65" t="s">
        <v>128</v>
      </c>
      <c r="E151" s="74">
        <v>138</v>
      </c>
      <c r="F151" s="229">
        <v>138</v>
      </c>
      <c r="G151" s="229">
        <v>0</v>
      </c>
      <c r="H151" s="290">
        <f t="shared" si="2"/>
        <v>0</v>
      </c>
    </row>
    <row r="152" spans="1:8" ht="15" hidden="1">
      <c r="A152" s="65"/>
      <c r="B152" s="65">
        <v>3113</v>
      </c>
      <c r="C152" s="65">
        <v>2122</v>
      </c>
      <c r="D152" s="65" t="s">
        <v>129</v>
      </c>
      <c r="E152" s="74"/>
      <c r="F152" s="229"/>
      <c r="G152" s="229">
        <v>0</v>
      </c>
      <c r="H152" s="290" t="e">
        <f t="shared" si="2"/>
        <v>#DIV/0!</v>
      </c>
    </row>
    <row r="153" spans="1:8" ht="15">
      <c r="A153" s="65"/>
      <c r="B153" s="65">
        <v>3313</v>
      </c>
      <c r="C153" s="65">
        <v>2132</v>
      </c>
      <c r="D153" s="65" t="s">
        <v>130</v>
      </c>
      <c r="E153" s="74">
        <v>332</v>
      </c>
      <c r="F153" s="229">
        <v>332</v>
      </c>
      <c r="G153" s="229">
        <v>0</v>
      </c>
      <c r="H153" s="290">
        <f t="shared" si="2"/>
        <v>0</v>
      </c>
    </row>
    <row r="154" spans="1:8" ht="15">
      <c r="A154" s="65"/>
      <c r="B154" s="65">
        <v>3313</v>
      </c>
      <c r="C154" s="65">
        <v>2133</v>
      </c>
      <c r="D154" s="65" t="s">
        <v>131</v>
      </c>
      <c r="E154" s="74">
        <v>18</v>
      </c>
      <c r="F154" s="229">
        <v>18</v>
      </c>
      <c r="G154" s="229">
        <v>0</v>
      </c>
      <c r="H154" s="290">
        <f t="shared" si="2"/>
        <v>0</v>
      </c>
    </row>
    <row r="155" spans="1:8" ht="15">
      <c r="A155" s="65"/>
      <c r="B155" s="65">
        <v>3392</v>
      </c>
      <c r="C155" s="65">
        <v>2324</v>
      </c>
      <c r="D155" s="65" t="s">
        <v>132</v>
      </c>
      <c r="E155" s="74">
        <v>0</v>
      </c>
      <c r="F155" s="229">
        <v>0</v>
      </c>
      <c r="G155" s="229">
        <v>7.8</v>
      </c>
      <c r="H155" s="290" t="e">
        <f t="shared" si="2"/>
        <v>#DIV/0!</v>
      </c>
    </row>
    <row r="156" spans="1:8" ht="15" hidden="1">
      <c r="A156" s="65"/>
      <c r="B156" s="65">
        <v>3399</v>
      </c>
      <c r="C156" s="65">
        <v>2133</v>
      </c>
      <c r="D156" s="65" t="s">
        <v>133</v>
      </c>
      <c r="E156" s="74"/>
      <c r="F156" s="229"/>
      <c r="G156" s="229">
        <v>0</v>
      </c>
      <c r="H156" s="290" t="e">
        <f t="shared" si="2"/>
        <v>#DIV/0!</v>
      </c>
    </row>
    <row r="157" spans="1:8" ht="15" hidden="1">
      <c r="A157" s="65"/>
      <c r="B157" s="65">
        <v>3399</v>
      </c>
      <c r="C157" s="65">
        <v>2324</v>
      </c>
      <c r="D157" s="65" t="s">
        <v>134</v>
      </c>
      <c r="E157" s="74"/>
      <c r="F157" s="229"/>
      <c r="G157" s="229">
        <v>0</v>
      </c>
      <c r="H157" s="290" t="e">
        <f t="shared" si="2"/>
        <v>#DIV/0!</v>
      </c>
    </row>
    <row r="158" spans="1:8" ht="15">
      <c r="A158" s="65"/>
      <c r="B158" s="65">
        <v>3412</v>
      </c>
      <c r="C158" s="65">
        <v>2324</v>
      </c>
      <c r="D158" s="65" t="s">
        <v>135</v>
      </c>
      <c r="E158" s="74">
        <v>0</v>
      </c>
      <c r="F158" s="229">
        <v>0</v>
      </c>
      <c r="G158" s="229">
        <v>6.9</v>
      </c>
      <c r="H158" s="290" t="e">
        <f t="shared" si="2"/>
        <v>#DIV/0!</v>
      </c>
    </row>
    <row r="159" spans="1:8" ht="15" customHeight="1">
      <c r="A159" s="65"/>
      <c r="B159" s="65">
        <v>3599</v>
      </c>
      <c r="C159" s="65">
        <v>2324</v>
      </c>
      <c r="D159" s="65" t="s">
        <v>136</v>
      </c>
      <c r="E159" s="62">
        <v>5</v>
      </c>
      <c r="F159" s="229">
        <v>5</v>
      </c>
      <c r="G159" s="229">
        <v>1</v>
      </c>
      <c r="H159" s="290">
        <f t="shared" si="2"/>
        <v>20</v>
      </c>
    </row>
    <row r="160" spans="1:8" ht="15" customHeight="1">
      <c r="A160" s="65"/>
      <c r="B160" s="65">
        <v>4171</v>
      </c>
      <c r="C160" s="65">
        <v>2229</v>
      </c>
      <c r="D160" s="65" t="s">
        <v>137</v>
      </c>
      <c r="E160" s="62">
        <v>17</v>
      </c>
      <c r="F160" s="229">
        <v>17</v>
      </c>
      <c r="G160" s="229">
        <v>2</v>
      </c>
      <c r="H160" s="290">
        <f t="shared" si="2"/>
        <v>11.76470588235294</v>
      </c>
    </row>
    <row r="161" spans="1:8" ht="15" customHeight="1" hidden="1">
      <c r="A161" s="65"/>
      <c r="B161" s="65">
        <v>4179</v>
      </c>
      <c r="C161" s="65">
        <v>2229</v>
      </c>
      <c r="D161" s="65" t="s">
        <v>138</v>
      </c>
      <c r="E161" s="62"/>
      <c r="F161" s="229"/>
      <c r="G161" s="229">
        <v>0</v>
      </c>
      <c r="H161" s="290" t="e">
        <f t="shared" si="2"/>
        <v>#DIV/0!</v>
      </c>
    </row>
    <row r="162" spans="1:8" ht="15" hidden="1">
      <c r="A162" s="65"/>
      <c r="B162" s="65">
        <v>4195</v>
      </c>
      <c r="C162" s="65">
        <v>2229</v>
      </c>
      <c r="D162" s="65" t="s">
        <v>139</v>
      </c>
      <c r="E162" s="62"/>
      <c r="F162" s="229"/>
      <c r="G162" s="229">
        <v>0</v>
      </c>
      <c r="H162" s="290" t="e">
        <f t="shared" si="2"/>
        <v>#DIV/0!</v>
      </c>
    </row>
    <row r="163" spans="1:8" ht="15" hidden="1">
      <c r="A163" s="65"/>
      <c r="B163" s="65">
        <v>4329</v>
      </c>
      <c r="C163" s="65">
        <v>2229</v>
      </c>
      <c r="D163" s="65" t="s">
        <v>140</v>
      </c>
      <c r="E163" s="62"/>
      <c r="F163" s="229"/>
      <c r="G163" s="229">
        <v>0</v>
      </c>
      <c r="H163" s="290" t="e">
        <f t="shared" si="2"/>
        <v>#DIV/0!</v>
      </c>
    </row>
    <row r="164" spans="1:8" ht="15" hidden="1">
      <c r="A164" s="65"/>
      <c r="B164" s="65">
        <v>4329</v>
      </c>
      <c r="C164" s="65">
        <v>2324</v>
      </c>
      <c r="D164" s="65" t="s">
        <v>141</v>
      </c>
      <c r="E164" s="62"/>
      <c r="F164" s="229"/>
      <c r="G164" s="229">
        <v>0</v>
      </c>
      <c r="H164" s="290" t="e">
        <f t="shared" si="2"/>
        <v>#DIV/0!</v>
      </c>
    </row>
    <row r="165" spans="1:8" ht="15" hidden="1">
      <c r="A165" s="65"/>
      <c r="B165" s="65">
        <v>4342</v>
      </c>
      <c r="C165" s="65">
        <v>2324</v>
      </c>
      <c r="D165" s="65" t="s">
        <v>142</v>
      </c>
      <c r="E165" s="62"/>
      <c r="F165" s="229"/>
      <c r="G165" s="229">
        <v>0</v>
      </c>
      <c r="H165" s="290" t="e">
        <f t="shared" si="2"/>
        <v>#DIV/0!</v>
      </c>
    </row>
    <row r="166" spans="1:8" ht="15" hidden="1">
      <c r="A166" s="65"/>
      <c r="B166" s="65">
        <v>4349</v>
      </c>
      <c r="C166" s="65">
        <v>2229</v>
      </c>
      <c r="D166" s="65" t="s">
        <v>143</v>
      </c>
      <c r="E166" s="62"/>
      <c r="F166" s="229"/>
      <c r="G166" s="229">
        <v>0</v>
      </c>
      <c r="H166" s="290" t="e">
        <f t="shared" si="2"/>
        <v>#DIV/0!</v>
      </c>
    </row>
    <row r="167" spans="1:8" ht="15" hidden="1">
      <c r="A167" s="79"/>
      <c r="B167" s="65">
        <v>4357</v>
      </c>
      <c r="C167" s="65">
        <v>2122</v>
      </c>
      <c r="D167" s="65" t="s">
        <v>144</v>
      </c>
      <c r="E167" s="74"/>
      <c r="F167" s="229"/>
      <c r="G167" s="229">
        <v>0</v>
      </c>
      <c r="H167" s="290" t="e">
        <f t="shared" si="2"/>
        <v>#DIV/0!</v>
      </c>
    </row>
    <row r="168" spans="1:8" ht="15">
      <c r="A168" s="65"/>
      <c r="B168" s="65">
        <v>4379</v>
      </c>
      <c r="C168" s="65">
        <v>2212</v>
      </c>
      <c r="D168" s="65" t="s">
        <v>145</v>
      </c>
      <c r="E168" s="62">
        <v>7</v>
      </c>
      <c r="F168" s="229">
        <v>7</v>
      </c>
      <c r="G168" s="229">
        <v>3.9</v>
      </c>
      <c r="H168" s="290">
        <f t="shared" si="2"/>
        <v>55.714285714285715</v>
      </c>
    </row>
    <row r="169" spans="1:8" ht="15" hidden="1">
      <c r="A169" s="65"/>
      <c r="B169" s="65">
        <v>4399</v>
      </c>
      <c r="C169" s="65">
        <v>2111</v>
      </c>
      <c r="D169" s="65" t="s">
        <v>127</v>
      </c>
      <c r="E169" s="62"/>
      <c r="F169" s="229"/>
      <c r="G169" s="229">
        <v>0</v>
      </c>
      <c r="H169" s="290" t="e">
        <f t="shared" si="2"/>
        <v>#DIV/0!</v>
      </c>
    </row>
    <row r="170" spans="1:8" ht="15" hidden="1">
      <c r="A170" s="105"/>
      <c r="B170" s="105">
        <v>4399</v>
      </c>
      <c r="C170" s="105">
        <v>2324</v>
      </c>
      <c r="D170" s="105" t="s">
        <v>146</v>
      </c>
      <c r="E170" s="77"/>
      <c r="F170" s="230"/>
      <c r="G170" s="229">
        <v>0</v>
      </c>
      <c r="H170" s="290" t="e">
        <f t="shared" si="2"/>
        <v>#DIV/0!</v>
      </c>
    </row>
    <row r="171" spans="1:8" ht="15" hidden="1">
      <c r="A171" s="65"/>
      <c r="B171" s="65">
        <v>6171</v>
      </c>
      <c r="C171" s="65">
        <v>2212</v>
      </c>
      <c r="D171" s="65" t="s">
        <v>147</v>
      </c>
      <c r="E171" s="62"/>
      <c r="F171" s="229"/>
      <c r="G171" s="229">
        <v>0</v>
      </c>
      <c r="H171" s="290" t="e">
        <f t="shared" si="2"/>
        <v>#DIV/0!</v>
      </c>
    </row>
    <row r="172" spans="1:8" ht="15">
      <c r="A172" s="105"/>
      <c r="B172" s="65">
        <v>6171</v>
      </c>
      <c r="C172" s="65">
        <v>2324</v>
      </c>
      <c r="D172" s="65" t="s">
        <v>148</v>
      </c>
      <c r="E172" s="62">
        <v>3</v>
      </c>
      <c r="F172" s="229">
        <v>3</v>
      </c>
      <c r="G172" s="229">
        <v>2</v>
      </c>
      <c r="H172" s="290">
        <f t="shared" si="2"/>
        <v>66.66666666666666</v>
      </c>
    </row>
    <row r="173" spans="1:8" ht="15" hidden="1">
      <c r="A173" s="105"/>
      <c r="B173" s="65">
        <v>6402</v>
      </c>
      <c r="C173" s="65">
        <v>2229</v>
      </c>
      <c r="D173" s="65" t="s">
        <v>149</v>
      </c>
      <c r="E173" s="62"/>
      <c r="F173" s="229"/>
      <c r="G173" s="229">
        <v>0</v>
      </c>
      <c r="H173" s="290" t="e">
        <f>(#REF!/F173)*100</f>
        <v>#REF!</v>
      </c>
    </row>
    <row r="174" spans="1:8" ht="15" hidden="1">
      <c r="A174" s="79"/>
      <c r="B174" s="65"/>
      <c r="C174" s="65"/>
      <c r="D174" s="65"/>
      <c r="E174" s="74"/>
      <c r="F174" s="229"/>
      <c r="G174" s="229">
        <v>0</v>
      </c>
      <c r="H174" s="290" t="e">
        <f>(#REF!/F174)*100</f>
        <v>#REF!</v>
      </c>
    </row>
    <row r="175" spans="1:8" ht="15" hidden="1">
      <c r="A175" s="65"/>
      <c r="B175" s="65"/>
      <c r="C175" s="65"/>
      <c r="D175" s="65"/>
      <c r="E175" s="62"/>
      <c r="F175" s="229"/>
      <c r="G175" s="229">
        <v>0</v>
      </c>
      <c r="H175" s="290" t="e">
        <f>(#REF!/F175)*100</f>
        <v>#REF!</v>
      </c>
    </row>
    <row r="176" spans="1:8" ht="15" customHeight="1" thickBot="1">
      <c r="A176" s="99"/>
      <c r="B176" s="99"/>
      <c r="C176" s="99"/>
      <c r="D176" s="99"/>
      <c r="E176" s="100"/>
      <c r="F176" s="237"/>
      <c r="G176" s="237"/>
      <c r="H176" s="290"/>
    </row>
    <row r="177" spans="1:8" s="48" customFormat="1" ht="21.75" customHeight="1" thickBot="1" thickTop="1">
      <c r="A177" s="102"/>
      <c r="B177" s="102"/>
      <c r="C177" s="102"/>
      <c r="D177" s="103" t="s">
        <v>150</v>
      </c>
      <c r="E177" s="104">
        <f>SUM(E129:E176)</f>
        <v>525</v>
      </c>
      <c r="F177" s="238">
        <f>SUM(F129:F176)</f>
        <v>2551.8999999999996</v>
      </c>
      <c r="G177" s="238">
        <f>SUM(G129:G176)</f>
        <v>2058</v>
      </c>
      <c r="H177" s="292">
        <f>(G177/F177)*100</f>
        <v>80.64579333045967</v>
      </c>
    </row>
    <row r="178" spans="1:8" ht="15" customHeight="1">
      <c r="A178" s="88"/>
      <c r="B178" s="48"/>
      <c r="C178" s="88"/>
      <c r="D178" s="106"/>
      <c r="E178" s="89"/>
      <c r="F178" s="233"/>
      <c r="G178" s="219"/>
      <c r="H178" s="282"/>
    </row>
    <row r="179" spans="1:8" ht="14.25" customHeight="1" hidden="1">
      <c r="A179" s="48"/>
      <c r="B179" s="48"/>
      <c r="C179" s="48"/>
      <c r="D179" s="48"/>
      <c r="E179" s="49"/>
      <c r="F179" s="223"/>
      <c r="G179" s="223"/>
      <c r="H179" s="286"/>
    </row>
    <row r="180" spans="1:8" ht="14.25" customHeight="1" hidden="1">
      <c r="A180" s="48"/>
      <c r="B180" s="48"/>
      <c r="C180" s="48"/>
      <c r="D180" s="48"/>
      <c r="E180" s="49"/>
      <c r="F180" s="223"/>
      <c r="G180" s="223"/>
      <c r="H180" s="286"/>
    </row>
    <row r="181" spans="1:8" ht="13.5" customHeight="1" hidden="1">
      <c r="A181" s="48"/>
      <c r="B181" s="48"/>
      <c r="C181" s="48"/>
      <c r="D181" s="48"/>
      <c r="E181" s="49"/>
      <c r="F181" s="223"/>
      <c r="G181" s="223"/>
      <c r="H181" s="286"/>
    </row>
    <row r="182" spans="1:8" ht="13.5" customHeight="1" hidden="1">
      <c r="A182" s="48"/>
      <c r="B182" s="48"/>
      <c r="C182" s="48"/>
      <c r="D182" s="48"/>
      <c r="E182" s="49"/>
      <c r="F182" s="223"/>
      <c r="G182" s="223"/>
      <c r="H182" s="286"/>
    </row>
    <row r="183" spans="1:8" ht="13.5" customHeight="1" thickBot="1">
      <c r="A183" s="48"/>
      <c r="B183" s="48"/>
      <c r="C183" s="48"/>
      <c r="D183" s="48"/>
      <c r="E183" s="49"/>
      <c r="F183" s="223"/>
      <c r="G183" s="223"/>
      <c r="H183" s="286"/>
    </row>
    <row r="184" spans="1:8" ht="15.75">
      <c r="A184" s="50" t="s">
        <v>27</v>
      </c>
      <c r="B184" s="50" t="s">
        <v>28</v>
      </c>
      <c r="C184" s="50" t="s">
        <v>29</v>
      </c>
      <c r="D184" s="51" t="s">
        <v>30</v>
      </c>
      <c r="E184" s="52" t="s">
        <v>31</v>
      </c>
      <c r="F184" s="225" t="s">
        <v>31</v>
      </c>
      <c r="G184" s="225" t="s">
        <v>8</v>
      </c>
      <c r="H184" s="287" t="s">
        <v>32</v>
      </c>
    </row>
    <row r="185" spans="1:8" ht="15.75" customHeight="1" thickBot="1">
      <c r="A185" s="53"/>
      <c r="B185" s="53"/>
      <c r="C185" s="53"/>
      <c r="D185" s="54"/>
      <c r="E185" s="55" t="s">
        <v>33</v>
      </c>
      <c r="F185" s="226" t="s">
        <v>34</v>
      </c>
      <c r="G185" s="227" t="s">
        <v>35</v>
      </c>
      <c r="H185" s="288" t="s">
        <v>11</v>
      </c>
    </row>
    <row r="186" spans="1:8" ht="15.75" customHeight="1" thickTop="1">
      <c r="A186" s="57">
        <v>60</v>
      </c>
      <c r="B186" s="57"/>
      <c r="C186" s="57"/>
      <c r="D186" s="58" t="s">
        <v>151</v>
      </c>
      <c r="E186" s="59"/>
      <c r="F186" s="228"/>
      <c r="G186" s="228"/>
      <c r="H186" s="289"/>
    </row>
    <row r="187" spans="1:8" ht="14.25" customHeight="1">
      <c r="A187" s="92"/>
      <c r="B187" s="92"/>
      <c r="C187" s="92"/>
      <c r="D187" s="92"/>
      <c r="E187" s="62"/>
      <c r="F187" s="229"/>
      <c r="G187" s="229"/>
      <c r="H187" s="290"/>
    </row>
    <row r="188" spans="1:8" ht="15" hidden="1">
      <c r="A188" s="65"/>
      <c r="B188" s="65"/>
      <c r="C188" s="65">
        <v>1332</v>
      </c>
      <c r="D188" s="65" t="s">
        <v>152</v>
      </c>
      <c r="E188" s="62"/>
      <c r="F188" s="229"/>
      <c r="G188" s="229">
        <v>0</v>
      </c>
      <c r="H188" s="290" t="e">
        <f>(#REF!/F188)*100</f>
        <v>#REF!</v>
      </c>
    </row>
    <row r="189" spans="1:8" ht="15">
      <c r="A189" s="65"/>
      <c r="B189" s="65"/>
      <c r="C189" s="65">
        <v>1333</v>
      </c>
      <c r="D189" s="65" t="s">
        <v>153</v>
      </c>
      <c r="E189" s="62">
        <v>550</v>
      </c>
      <c r="F189" s="229">
        <v>550</v>
      </c>
      <c r="G189" s="229">
        <v>248.5</v>
      </c>
      <c r="H189" s="290">
        <f aca="true" t="shared" si="3" ref="H189:H204">(G189/F189)*100</f>
        <v>45.18181818181819</v>
      </c>
    </row>
    <row r="190" spans="1:8" ht="15">
      <c r="A190" s="65"/>
      <c r="B190" s="65"/>
      <c r="C190" s="65">
        <v>1334</v>
      </c>
      <c r="D190" s="65" t="s">
        <v>154</v>
      </c>
      <c r="E190" s="62">
        <v>60</v>
      </c>
      <c r="F190" s="229">
        <v>60</v>
      </c>
      <c r="G190" s="229">
        <v>93.8</v>
      </c>
      <c r="H190" s="290">
        <f t="shared" si="3"/>
        <v>156.33333333333331</v>
      </c>
    </row>
    <row r="191" spans="1:8" ht="15">
      <c r="A191" s="65"/>
      <c r="B191" s="65"/>
      <c r="C191" s="65">
        <v>1335</v>
      </c>
      <c r="D191" s="65" t="s">
        <v>155</v>
      </c>
      <c r="E191" s="62">
        <v>25</v>
      </c>
      <c r="F191" s="229">
        <v>25</v>
      </c>
      <c r="G191" s="229">
        <v>38</v>
      </c>
      <c r="H191" s="290">
        <f t="shared" si="3"/>
        <v>152</v>
      </c>
    </row>
    <row r="192" spans="1:8" ht="15">
      <c r="A192" s="65"/>
      <c r="B192" s="65"/>
      <c r="C192" s="65">
        <v>1361</v>
      </c>
      <c r="D192" s="65" t="s">
        <v>74</v>
      </c>
      <c r="E192" s="62">
        <v>240</v>
      </c>
      <c r="F192" s="229">
        <v>240</v>
      </c>
      <c r="G192" s="229">
        <v>223.5</v>
      </c>
      <c r="H192" s="290">
        <f t="shared" si="3"/>
        <v>93.125</v>
      </c>
    </row>
    <row r="193" spans="1:8" ht="15" customHeight="1" hidden="1">
      <c r="A193" s="65">
        <v>29004</v>
      </c>
      <c r="B193" s="65"/>
      <c r="C193" s="65">
        <v>4116</v>
      </c>
      <c r="D193" s="65" t="s">
        <v>156</v>
      </c>
      <c r="E193" s="62"/>
      <c r="F193" s="229"/>
      <c r="G193" s="229">
        <v>0</v>
      </c>
      <c r="H193" s="290" t="e">
        <f t="shared" si="3"/>
        <v>#DIV/0!</v>
      </c>
    </row>
    <row r="194" spans="1:8" ht="15" hidden="1">
      <c r="A194" s="65">
        <v>29008</v>
      </c>
      <c r="B194" s="65"/>
      <c r="C194" s="65">
        <v>4116</v>
      </c>
      <c r="D194" s="65" t="s">
        <v>157</v>
      </c>
      <c r="E194" s="62"/>
      <c r="F194" s="229"/>
      <c r="G194" s="229">
        <v>0</v>
      </c>
      <c r="H194" s="290" t="e">
        <f t="shared" si="3"/>
        <v>#DIV/0!</v>
      </c>
    </row>
    <row r="195" spans="1:8" ht="15" hidden="1">
      <c r="A195" s="65">
        <v>29516</v>
      </c>
      <c r="B195" s="65"/>
      <c r="C195" s="65">
        <v>4216</v>
      </c>
      <c r="D195" s="65" t="s">
        <v>158</v>
      </c>
      <c r="E195" s="62"/>
      <c r="F195" s="229"/>
      <c r="G195" s="229">
        <v>0</v>
      </c>
      <c r="H195" s="290" t="e">
        <f t="shared" si="3"/>
        <v>#DIV/0!</v>
      </c>
    </row>
    <row r="196" spans="1:8" ht="15" hidden="1">
      <c r="A196" s="105">
        <v>379</v>
      </c>
      <c r="B196" s="105"/>
      <c r="C196" s="105">
        <v>4122</v>
      </c>
      <c r="D196" s="105" t="s">
        <v>159</v>
      </c>
      <c r="E196" s="77"/>
      <c r="F196" s="230"/>
      <c r="G196" s="229">
        <v>0</v>
      </c>
      <c r="H196" s="290" t="e">
        <f t="shared" si="3"/>
        <v>#DIV/0!</v>
      </c>
    </row>
    <row r="197" spans="1:8" ht="15">
      <c r="A197" s="105"/>
      <c r="B197" s="105">
        <v>1014</v>
      </c>
      <c r="C197" s="105">
        <v>2132</v>
      </c>
      <c r="D197" s="105" t="s">
        <v>160</v>
      </c>
      <c r="E197" s="77">
        <v>24</v>
      </c>
      <c r="F197" s="230">
        <v>24</v>
      </c>
      <c r="G197" s="229">
        <v>8.4</v>
      </c>
      <c r="H197" s="290">
        <f t="shared" si="3"/>
        <v>35</v>
      </c>
    </row>
    <row r="198" spans="1:8" ht="15">
      <c r="A198" s="105"/>
      <c r="B198" s="105">
        <v>1070</v>
      </c>
      <c r="C198" s="105">
        <v>2212</v>
      </c>
      <c r="D198" s="65" t="s">
        <v>161</v>
      </c>
      <c r="E198" s="77">
        <v>40</v>
      </c>
      <c r="F198" s="230">
        <v>40</v>
      </c>
      <c r="G198" s="229">
        <v>1.2</v>
      </c>
      <c r="H198" s="290">
        <f t="shared" si="3"/>
        <v>3</v>
      </c>
    </row>
    <row r="199" spans="1:8" ht="15">
      <c r="A199" s="105"/>
      <c r="B199" s="105">
        <v>2119</v>
      </c>
      <c r="C199" s="105">
        <v>2343</v>
      </c>
      <c r="D199" s="105" t="s">
        <v>162</v>
      </c>
      <c r="E199" s="77">
        <v>15000</v>
      </c>
      <c r="F199" s="230">
        <v>15000</v>
      </c>
      <c r="G199" s="229">
        <v>3822.4</v>
      </c>
      <c r="H199" s="290">
        <f t="shared" si="3"/>
        <v>25.482666666666663</v>
      </c>
    </row>
    <row r="200" spans="1:8" ht="15">
      <c r="A200" s="105"/>
      <c r="B200" s="105">
        <v>2369</v>
      </c>
      <c r="C200" s="105">
        <v>2212</v>
      </c>
      <c r="D200" s="65" t="s">
        <v>163</v>
      </c>
      <c r="E200" s="77">
        <v>10</v>
      </c>
      <c r="F200" s="230">
        <v>10</v>
      </c>
      <c r="G200" s="229">
        <v>80</v>
      </c>
      <c r="H200" s="290">
        <f t="shared" si="3"/>
        <v>800</v>
      </c>
    </row>
    <row r="201" spans="1:8" ht="15">
      <c r="A201" s="105"/>
      <c r="B201" s="105">
        <v>3322</v>
      </c>
      <c r="C201" s="105">
        <v>2212</v>
      </c>
      <c r="D201" s="65" t="s">
        <v>164</v>
      </c>
      <c r="E201" s="77">
        <v>20</v>
      </c>
      <c r="F201" s="230">
        <v>20</v>
      </c>
      <c r="G201" s="229">
        <v>0</v>
      </c>
      <c r="H201" s="290">
        <f t="shared" si="3"/>
        <v>0</v>
      </c>
    </row>
    <row r="202" spans="1:8" ht="15">
      <c r="A202" s="105"/>
      <c r="B202" s="105">
        <v>3749</v>
      </c>
      <c r="C202" s="105">
        <v>2212</v>
      </c>
      <c r="D202" s="65" t="s">
        <v>165</v>
      </c>
      <c r="E202" s="77">
        <v>8</v>
      </c>
      <c r="F202" s="230">
        <v>8</v>
      </c>
      <c r="G202" s="229">
        <v>0</v>
      </c>
      <c r="H202" s="290">
        <f t="shared" si="3"/>
        <v>0</v>
      </c>
    </row>
    <row r="203" spans="1:8" ht="15">
      <c r="A203" s="65"/>
      <c r="B203" s="65">
        <v>6171</v>
      </c>
      <c r="C203" s="65">
        <v>2212</v>
      </c>
      <c r="D203" s="65" t="s">
        <v>166</v>
      </c>
      <c r="E203" s="62">
        <v>3</v>
      </c>
      <c r="F203" s="229">
        <v>3</v>
      </c>
      <c r="G203" s="229">
        <v>34.9</v>
      </c>
      <c r="H203" s="290">
        <f t="shared" si="3"/>
        <v>1163.3333333333333</v>
      </c>
    </row>
    <row r="204" spans="1:8" ht="15">
      <c r="A204" s="65"/>
      <c r="B204" s="65">
        <v>6171</v>
      </c>
      <c r="C204" s="65">
        <v>2324</v>
      </c>
      <c r="D204" s="65" t="s">
        <v>167</v>
      </c>
      <c r="E204" s="62">
        <v>8</v>
      </c>
      <c r="F204" s="229">
        <v>8</v>
      </c>
      <c r="G204" s="229">
        <v>7</v>
      </c>
      <c r="H204" s="290">
        <f t="shared" si="3"/>
        <v>87.5</v>
      </c>
    </row>
    <row r="205" spans="1:8" ht="15" hidden="1">
      <c r="A205" s="65"/>
      <c r="B205" s="65">
        <v>6171</v>
      </c>
      <c r="C205" s="65">
        <v>2329</v>
      </c>
      <c r="D205" s="65" t="s">
        <v>168</v>
      </c>
      <c r="E205" s="62"/>
      <c r="F205" s="229"/>
      <c r="G205" s="229"/>
      <c r="H205" s="290"/>
    </row>
    <row r="206" spans="1:8" ht="15" customHeight="1" thickBot="1">
      <c r="A206" s="99"/>
      <c r="B206" s="99"/>
      <c r="C206" s="99"/>
      <c r="D206" s="99"/>
      <c r="E206" s="100"/>
      <c r="F206" s="237"/>
      <c r="G206" s="237"/>
      <c r="H206" s="295"/>
    </row>
    <row r="207" spans="1:8" s="48" customFormat="1" ht="21.75" customHeight="1" thickBot="1" thickTop="1">
      <c r="A207" s="102"/>
      <c r="B207" s="102"/>
      <c r="C207" s="102"/>
      <c r="D207" s="103" t="s">
        <v>169</v>
      </c>
      <c r="E207" s="104">
        <f>SUM(E187:E206)</f>
        <v>15988</v>
      </c>
      <c r="F207" s="238">
        <f>SUM(F187:F206)</f>
        <v>15988</v>
      </c>
      <c r="G207" s="238">
        <f>SUM(G187:G206)</f>
        <v>4557.7</v>
      </c>
      <c r="H207" s="292">
        <f>(G207/F207)*100</f>
        <v>28.507005253940456</v>
      </c>
    </row>
    <row r="208" spans="1:8" ht="14.25" customHeight="1">
      <c r="A208" s="88"/>
      <c r="B208" s="88"/>
      <c r="C208" s="88"/>
      <c r="D208" s="45"/>
      <c r="E208" s="89"/>
      <c r="F208" s="233"/>
      <c r="G208" s="233"/>
      <c r="H208" s="293"/>
    </row>
    <row r="209" spans="1:8" ht="14.25" customHeight="1" hidden="1">
      <c r="A209" s="88"/>
      <c r="B209" s="88"/>
      <c r="C209" s="88"/>
      <c r="D209" s="45"/>
      <c r="E209" s="89"/>
      <c r="F209" s="233"/>
      <c r="G209" s="233"/>
      <c r="H209" s="293"/>
    </row>
    <row r="210" spans="1:8" ht="14.25" customHeight="1" hidden="1">
      <c r="A210" s="88"/>
      <c r="B210" s="88"/>
      <c r="C210" s="88"/>
      <c r="D210" s="45"/>
      <c r="E210" s="89"/>
      <c r="F210" s="233"/>
      <c r="G210" s="233"/>
      <c r="H210" s="293"/>
    </row>
    <row r="211" spans="1:8" ht="14.25" customHeight="1" hidden="1">
      <c r="A211" s="88"/>
      <c r="B211" s="88"/>
      <c r="C211" s="88"/>
      <c r="D211" s="45"/>
      <c r="E211" s="89"/>
      <c r="F211" s="233"/>
      <c r="G211" s="233"/>
      <c r="H211" s="293"/>
    </row>
    <row r="212" spans="1:8" ht="15" customHeight="1" hidden="1">
      <c r="A212" s="88"/>
      <c r="B212" s="88"/>
      <c r="C212" s="88"/>
      <c r="D212" s="45"/>
      <c r="E212" s="89"/>
      <c r="F212" s="233"/>
      <c r="G212" s="233"/>
      <c r="H212" s="293"/>
    </row>
    <row r="213" spans="1:8" ht="15" customHeight="1" thickBot="1">
      <c r="A213" s="88"/>
      <c r="B213" s="88"/>
      <c r="C213" s="88"/>
      <c r="D213" s="45"/>
      <c r="E213" s="89"/>
      <c r="F213" s="233"/>
      <c r="G213" s="233"/>
      <c r="H213" s="293"/>
    </row>
    <row r="214" spans="1:8" ht="15.75">
      <c r="A214" s="50" t="s">
        <v>27</v>
      </c>
      <c r="B214" s="50" t="s">
        <v>28</v>
      </c>
      <c r="C214" s="50" t="s">
        <v>29</v>
      </c>
      <c r="D214" s="51" t="s">
        <v>30</v>
      </c>
      <c r="E214" s="52" t="s">
        <v>31</v>
      </c>
      <c r="F214" s="225" t="s">
        <v>31</v>
      </c>
      <c r="G214" s="225" t="s">
        <v>8</v>
      </c>
      <c r="H214" s="287" t="s">
        <v>32</v>
      </c>
    </row>
    <row r="215" spans="1:8" ht="15.75" customHeight="1" thickBot="1">
      <c r="A215" s="53"/>
      <c r="B215" s="53"/>
      <c r="C215" s="53"/>
      <c r="D215" s="54"/>
      <c r="E215" s="55" t="s">
        <v>33</v>
      </c>
      <c r="F215" s="226" t="s">
        <v>34</v>
      </c>
      <c r="G215" s="227" t="s">
        <v>35</v>
      </c>
      <c r="H215" s="288" t="s">
        <v>11</v>
      </c>
    </row>
    <row r="216" spans="1:8" ht="15.75" customHeight="1" thickTop="1">
      <c r="A216" s="57">
        <v>80</v>
      </c>
      <c r="B216" s="57"/>
      <c r="C216" s="57"/>
      <c r="D216" s="58" t="s">
        <v>170</v>
      </c>
      <c r="E216" s="59"/>
      <c r="F216" s="228"/>
      <c r="G216" s="228"/>
      <c r="H216" s="289"/>
    </row>
    <row r="217" spans="1:8" ht="15">
      <c r="A217" s="65"/>
      <c r="B217" s="65"/>
      <c r="C217" s="65"/>
      <c r="D217" s="65"/>
      <c r="E217" s="62"/>
      <c r="F217" s="229"/>
      <c r="G217" s="229"/>
      <c r="H217" s="290"/>
    </row>
    <row r="218" spans="1:8" ht="15">
      <c r="A218" s="65"/>
      <c r="B218" s="65"/>
      <c r="C218" s="65">
        <v>1353</v>
      </c>
      <c r="D218" s="65" t="s">
        <v>171</v>
      </c>
      <c r="E218" s="62">
        <v>700</v>
      </c>
      <c r="F218" s="229">
        <v>700</v>
      </c>
      <c r="G218" s="229">
        <v>224.7</v>
      </c>
      <c r="H218" s="290">
        <f aca="true" t="shared" si="4" ref="H218:H230">(G218/F218)*100</f>
        <v>32.1</v>
      </c>
    </row>
    <row r="219" spans="1:8" ht="15">
      <c r="A219" s="65"/>
      <c r="B219" s="65"/>
      <c r="C219" s="65">
        <v>1359</v>
      </c>
      <c r="D219" s="65" t="s">
        <v>172</v>
      </c>
      <c r="E219" s="62">
        <v>0</v>
      </c>
      <c r="F219" s="229">
        <v>0</v>
      </c>
      <c r="G219" s="229">
        <v>20</v>
      </c>
      <c r="H219" s="290" t="e">
        <f t="shared" si="4"/>
        <v>#DIV/0!</v>
      </c>
    </row>
    <row r="220" spans="1:8" ht="15">
      <c r="A220" s="65"/>
      <c r="B220" s="65"/>
      <c r="C220" s="65">
        <v>1361</v>
      </c>
      <c r="D220" s="65" t="s">
        <v>74</v>
      </c>
      <c r="E220" s="62">
        <v>6200</v>
      </c>
      <c r="F220" s="229">
        <v>6201</v>
      </c>
      <c r="G220" s="229">
        <v>2601.6</v>
      </c>
      <c r="H220" s="290">
        <f t="shared" si="4"/>
        <v>41.95452346395743</v>
      </c>
    </row>
    <row r="221" spans="1:8" ht="15">
      <c r="A221" s="65"/>
      <c r="B221" s="65"/>
      <c r="C221" s="65">
        <v>4121</v>
      </c>
      <c r="D221" s="65" t="s">
        <v>173</v>
      </c>
      <c r="E221" s="77">
        <v>280</v>
      </c>
      <c r="F221" s="230">
        <v>280</v>
      </c>
      <c r="G221" s="229">
        <v>64</v>
      </c>
      <c r="H221" s="290">
        <f t="shared" si="4"/>
        <v>22.857142857142858</v>
      </c>
    </row>
    <row r="222" spans="1:8" ht="15" hidden="1">
      <c r="A222" s="65">
        <v>222</v>
      </c>
      <c r="B222" s="65"/>
      <c r="C222" s="65">
        <v>4122</v>
      </c>
      <c r="D222" s="65" t="s">
        <v>174</v>
      </c>
      <c r="E222" s="77"/>
      <c r="F222" s="230"/>
      <c r="G222" s="229">
        <v>0</v>
      </c>
      <c r="H222" s="290" t="e">
        <f t="shared" si="4"/>
        <v>#DIV/0!</v>
      </c>
    </row>
    <row r="223" spans="1:8" ht="15" hidden="1">
      <c r="A223" s="65"/>
      <c r="B223" s="65">
        <v>2219</v>
      </c>
      <c r="C223" s="65">
        <v>2324</v>
      </c>
      <c r="D223" s="65" t="s">
        <v>175</v>
      </c>
      <c r="E223" s="62"/>
      <c r="F223" s="229"/>
      <c r="G223" s="229">
        <v>0</v>
      </c>
      <c r="H223" s="290" t="e">
        <f t="shared" si="4"/>
        <v>#DIV/0!</v>
      </c>
    </row>
    <row r="224" spans="1:8" ht="15" hidden="1">
      <c r="A224" s="65"/>
      <c r="B224" s="65">
        <v>2219</v>
      </c>
      <c r="C224" s="65">
        <v>2329</v>
      </c>
      <c r="D224" s="65" t="s">
        <v>176</v>
      </c>
      <c r="E224" s="62"/>
      <c r="F224" s="229"/>
      <c r="G224" s="229">
        <v>0</v>
      </c>
      <c r="H224" s="290" t="e">
        <f t="shared" si="4"/>
        <v>#DIV/0!</v>
      </c>
    </row>
    <row r="225" spans="1:8" ht="15">
      <c r="A225" s="65"/>
      <c r="B225" s="65">
        <v>2229</v>
      </c>
      <c r="C225" s="65">
        <v>2212</v>
      </c>
      <c r="D225" s="65" t="s">
        <v>177</v>
      </c>
      <c r="E225" s="77">
        <v>150</v>
      </c>
      <c r="F225" s="230">
        <v>150</v>
      </c>
      <c r="G225" s="229">
        <v>52</v>
      </c>
      <c r="H225" s="290">
        <f t="shared" si="4"/>
        <v>34.66666666666667</v>
      </c>
    </row>
    <row r="226" spans="1:8" ht="15">
      <c r="A226" s="65"/>
      <c r="B226" s="65">
        <v>2229</v>
      </c>
      <c r="C226" s="65">
        <v>2324</v>
      </c>
      <c r="D226" s="65" t="s">
        <v>178</v>
      </c>
      <c r="E226" s="77">
        <v>0</v>
      </c>
      <c r="F226" s="230">
        <v>0</v>
      </c>
      <c r="G226" s="229">
        <v>32.7</v>
      </c>
      <c r="H226" s="290" t="e">
        <f t="shared" si="4"/>
        <v>#DIV/0!</v>
      </c>
    </row>
    <row r="227" spans="1:8" ht="15">
      <c r="A227" s="65"/>
      <c r="B227" s="65">
        <v>2299</v>
      </c>
      <c r="C227" s="65">
        <v>2212</v>
      </c>
      <c r="D227" s="65" t="s">
        <v>179</v>
      </c>
      <c r="E227" s="62">
        <v>2500</v>
      </c>
      <c r="F227" s="229">
        <v>2500</v>
      </c>
      <c r="G227" s="229">
        <v>1262.2</v>
      </c>
      <c r="H227" s="290">
        <f t="shared" si="4"/>
        <v>50.488</v>
      </c>
    </row>
    <row r="228" spans="1:8" ht="15" hidden="1">
      <c r="A228" s="65"/>
      <c r="B228" s="65">
        <v>2299</v>
      </c>
      <c r="C228" s="65">
        <v>2324</v>
      </c>
      <c r="D228" s="65" t="s">
        <v>180</v>
      </c>
      <c r="E228" s="77"/>
      <c r="F228" s="230"/>
      <c r="G228" s="229">
        <v>0</v>
      </c>
      <c r="H228" s="290" t="e">
        <f t="shared" si="4"/>
        <v>#DIV/0!</v>
      </c>
    </row>
    <row r="229" spans="1:8" ht="15">
      <c r="A229" s="105"/>
      <c r="B229" s="105">
        <v>6171</v>
      </c>
      <c r="C229" s="105">
        <v>2324</v>
      </c>
      <c r="D229" s="105" t="s">
        <v>181</v>
      </c>
      <c r="E229" s="77">
        <v>350</v>
      </c>
      <c r="F229" s="230">
        <v>350</v>
      </c>
      <c r="G229" s="229">
        <v>81.7</v>
      </c>
      <c r="H229" s="290">
        <f t="shared" si="4"/>
        <v>23.34285714285714</v>
      </c>
    </row>
    <row r="230" spans="1:8" ht="15">
      <c r="A230" s="65"/>
      <c r="B230" s="65">
        <v>6171</v>
      </c>
      <c r="C230" s="65">
        <v>2329</v>
      </c>
      <c r="D230" s="65" t="s">
        <v>182</v>
      </c>
      <c r="E230" s="77">
        <v>0</v>
      </c>
      <c r="F230" s="230">
        <v>0</v>
      </c>
      <c r="G230" s="229">
        <v>15</v>
      </c>
      <c r="H230" s="290" t="e">
        <f t="shared" si="4"/>
        <v>#DIV/0!</v>
      </c>
    </row>
    <row r="231" spans="1:8" ht="15.75" thickBot="1">
      <c r="A231" s="99"/>
      <c r="B231" s="99"/>
      <c r="C231" s="99"/>
      <c r="D231" s="99"/>
      <c r="E231" s="100"/>
      <c r="F231" s="237"/>
      <c r="G231" s="237"/>
      <c r="H231" s="295"/>
    </row>
    <row r="232" spans="1:8" s="48" customFormat="1" ht="21.75" customHeight="1" thickBot="1" thickTop="1">
      <c r="A232" s="102"/>
      <c r="B232" s="102"/>
      <c r="C232" s="102"/>
      <c r="D232" s="103" t="s">
        <v>183</v>
      </c>
      <c r="E232" s="104">
        <f>SUM(E217:E231)</f>
        <v>10180</v>
      </c>
      <c r="F232" s="238">
        <f>SUM(F217:F231)</f>
        <v>10181</v>
      </c>
      <c r="G232" s="238">
        <f>SUM(G217:G231)</f>
        <v>4353.9</v>
      </c>
      <c r="H232" s="292">
        <f>(G232/F232)*100</f>
        <v>42.76495432668696</v>
      </c>
    </row>
    <row r="233" spans="1:8" ht="15" customHeight="1">
      <c r="A233" s="88"/>
      <c r="B233" s="88"/>
      <c r="C233" s="88"/>
      <c r="D233" s="45"/>
      <c r="E233" s="89"/>
      <c r="F233" s="233"/>
      <c r="G233" s="233"/>
      <c r="H233" s="293"/>
    </row>
    <row r="234" spans="1:8" ht="15" customHeight="1" hidden="1">
      <c r="A234" s="88"/>
      <c r="B234" s="88"/>
      <c r="C234" s="88"/>
      <c r="D234" s="45"/>
      <c r="E234" s="89"/>
      <c r="F234" s="233"/>
      <c r="G234" s="233"/>
      <c r="H234" s="293"/>
    </row>
    <row r="235" spans="1:8" ht="15" customHeight="1" hidden="1">
      <c r="A235" s="88"/>
      <c r="B235" s="88"/>
      <c r="C235" s="88"/>
      <c r="D235" s="45"/>
      <c r="E235" s="89"/>
      <c r="F235" s="233"/>
      <c r="G235" s="233"/>
      <c r="H235" s="293"/>
    </row>
    <row r="236" spans="1:8" ht="15" customHeight="1" thickBot="1">
      <c r="A236" s="88"/>
      <c r="B236" s="88"/>
      <c r="C236" s="88"/>
      <c r="D236" s="45"/>
      <c r="E236" s="89"/>
      <c r="F236" s="233"/>
      <c r="G236" s="233"/>
      <c r="H236" s="293"/>
    </row>
    <row r="237" spans="1:8" ht="15.75">
      <c r="A237" s="50" t="s">
        <v>27</v>
      </c>
      <c r="B237" s="50" t="s">
        <v>28</v>
      </c>
      <c r="C237" s="50" t="s">
        <v>29</v>
      </c>
      <c r="D237" s="51" t="s">
        <v>30</v>
      </c>
      <c r="E237" s="52" t="s">
        <v>31</v>
      </c>
      <c r="F237" s="225" t="s">
        <v>31</v>
      </c>
      <c r="G237" s="225" t="s">
        <v>8</v>
      </c>
      <c r="H237" s="287" t="s">
        <v>32</v>
      </c>
    </row>
    <row r="238" spans="1:8" ht="15.75" customHeight="1" thickBot="1">
      <c r="A238" s="53"/>
      <c r="B238" s="53"/>
      <c r="C238" s="53"/>
      <c r="D238" s="54"/>
      <c r="E238" s="55" t="s">
        <v>33</v>
      </c>
      <c r="F238" s="226" t="s">
        <v>34</v>
      </c>
      <c r="G238" s="227" t="s">
        <v>35</v>
      </c>
      <c r="H238" s="288" t="s">
        <v>11</v>
      </c>
    </row>
    <row r="239" spans="1:8" ht="16.5" customHeight="1" thickTop="1">
      <c r="A239" s="57">
        <v>90</v>
      </c>
      <c r="B239" s="57"/>
      <c r="C239" s="57"/>
      <c r="D239" s="58" t="s">
        <v>184</v>
      </c>
      <c r="E239" s="59"/>
      <c r="F239" s="228"/>
      <c r="G239" s="228"/>
      <c r="H239" s="289"/>
    </row>
    <row r="240" spans="1:8" ht="15.75">
      <c r="A240" s="57"/>
      <c r="B240" s="57"/>
      <c r="C240" s="57"/>
      <c r="D240" s="58"/>
      <c r="E240" s="59"/>
      <c r="F240" s="228"/>
      <c r="G240" s="228"/>
      <c r="H240" s="289"/>
    </row>
    <row r="241" spans="1:8" ht="15" hidden="1">
      <c r="A241" s="65"/>
      <c r="B241" s="65"/>
      <c r="C241" s="65">
        <v>4116</v>
      </c>
      <c r="D241" s="65" t="s">
        <v>185</v>
      </c>
      <c r="E241" s="107"/>
      <c r="F241" s="239"/>
      <c r="G241" s="239">
        <v>0</v>
      </c>
      <c r="H241" s="290" t="e">
        <f>(#REF!/F241)*100</f>
        <v>#REF!</v>
      </c>
    </row>
    <row r="242" spans="1:8" ht="15" hidden="1">
      <c r="A242" s="65"/>
      <c r="B242" s="65"/>
      <c r="C242" s="65">
        <v>4116</v>
      </c>
      <c r="D242" s="65" t="s">
        <v>186</v>
      </c>
      <c r="E242" s="107"/>
      <c r="F242" s="239"/>
      <c r="G242" s="239">
        <v>0</v>
      </c>
      <c r="H242" s="290" t="e">
        <f>(#REF!/F242)*100</f>
        <v>#REF!</v>
      </c>
    </row>
    <row r="243" spans="1:8" ht="15" hidden="1">
      <c r="A243" s="79"/>
      <c r="B243" s="65"/>
      <c r="C243" s="65">
        <v>4116</v>
      </c>
      <c r="D243" s="65" t="s">
        <v>187</v>
      </c>
      <c r="E243" s="74"/>
      <c r="F243" s="229"/>
      <c r="G243" s="239">
        <v>0</v>
      </c>
      <c r="H243" s="290" t="e">
        <f>(#REF!/F243)*100</f>
        <v>#REF!</v>
      </c>
    </row>
    <row r="244" spans="1:8" ht="15">
      <c r="A244" s="82"/>
      <c r="B244" s="82"/>
      <c r="C244" s="82">
        <v>4121</v>
      </c>
      <c r="D244" s="65" t="s">
        <v>188</v>
      </c>
      <c r="E244" s="108">
        <v>400</v>
      </c>
      <c r="F244" s="239">
        <v>400</v>
      </c>
      <c r="G244" s="239">
        <v>150</v>
      </c>
      <c r="H244" s="290">
        <f aca="true" t="shared" si="5" ref="H244:H253">(G244/F244)*100</f>
        <v>37.5</v>
      </c>
    </row>
    <row r="245" spans="1:8" ht="15" hidden="1">
      <c r="A245" s="65"/>
      <c r="B245" s="65"/>
      <c r="C245" s="65">
        <v>4122</v>
      </c>
      <c r="D245" s="65" t="s">
        <v>189</v>
      </c>
      <c r="E245" s="109"/>
      <c r="F245" s="240"/>
      <c r="G245" s="239">
        <v>0</v>
      </c>
      <c r="H245" s="290" t="e">
        <f t="shared" si="5"/>
        <v>#DIV/0!</v>
      </c>
    </row>
    <row r="246" spans="1:8" ht="15" hidden="1">
      <c r="A246" s="65"/>
      <c r="B246" s="65"/>
      <c r="C246" s="65">
        <v>4216</v>
      </c>
      <c r="D246" s="82" t="s">
        <v>190</v>
      </c>
      <c r="E246" s="109"/>
      <c r="F246" s="240"/>
      <c r="G246" s="239">
        <v>0</v>
      </c>
      <c r="H246" s="290" t="e">
        <f t="shared" si="5"/>
        <v>#DIV/0!</v>
      </c>
    </row>
    <row r="247" spans="1:8" ht="15">
      <c r="A247" s="65"/>
      <c r="B247" s="65">
        <v>2219</v>
      </c>
      <c r="C247" s="65">
        <v>2111</v>
      </c>
      <c r="D247" s="65" t="s">
        <v>191</v>
      </c>
      <c r="E247" s="109">
        <v>5800</v>
      </c>
      <c r="F247" s="240">
        <v>5800</v>
      </c>
      <c r="G247" s="239">
        <v>2384</v>
      </c>
      <c r="H247" s="290">
        <f t="shared" si="5"/>
        <v>41.10344827586207</v>
      </c>
    </row>
    <row r="248" spans="1:8" ht="15">
      <c r="A248" s="65"/>
      <c r="B248" s="65">
        <v>2219</v>
      </c>
      <c r="C248" s="65">
        <v>2329</v>
      </c>
      <c r="D248" s="65" t="s">
        <v>192</v>
      </c>
      <c r="E248" s="62">
        <v>0</v>
      </c>
      <c r="F248" s="240">
        <v>0</v>
      </c>
      <c r="G248" s="239">
        <v>0</v>
      </c>
      <c r="H248" s="290" t="e">
        <f t="shared" si="5"/>
        <v>#DIV/0!</v>
      </c>
    </row>
    <row r="249" spans="1:8" ht="15">
      <c r="A249" s="65" t="s">
        <v>193</v>
      </c>
      <c r="B249" s="65">
        <v>5311</v>
      </c>
      <c r="C249" s="65">
        <v>2111</v>
      </c>
      <c r="D249" s="65" t="s">
        <v>194</v>
      </c>
      <c r="E249" s="109">
        <v>470</v>
      </c>
      <c r="F249" s="240">
        <v>470</v>
      </c>
      <c r="G249" s="239">
        <v>208.5</v>
      </c>
      <c r="H249" s="290">
        <f t="shared" si="5"/>
        <v>44.361702127659576</v>
      </c>
    </row>
    <row r="250" spans="1:8" ht="15">
      <c r="A250" s="65"/>
      <c r="B250" s="65">
        <v>5311</v>
      </c>
      <c r="C250" s="65">
        <v>2212</v>
      </c>
      <c r="D250" s="65" t="s">
        <v>195</v>
      </c>
      <c r="E250" s="110">
        <v>1200</v>
      </c>
      <c r="F250" s="241">
        <v>1200</v>
      </c>
      <c r="G250" s="239">
        <v>389.1</v>
      </c>
      <c r="H250" s="290">
        <f t="shared" si="5"/>
        <v>32.425000000000004</v>
      </c>
    </row>
    <row r="251" spans="1:8" ht="15" hidden="1">
      <c r="A251" s="105"/>
      <c r="B251" s="105">
        <v>5311</v>
      </c>
      <c r="C251" s="105">
        <v>2310</v>
      </c>
      <c r="D251" s="105" t="s">
        <v>196</v>
      </c>
      <c r="E251" s="77"/>
      <c r="F251" s="230"/>
      <c r="G251" s="239">
        <v>0</v>
      </c>
      <c r="H251" s="290" t="e">
        <f t="shared" si="5"/>
        <v>#DIV/0!</v>
      </c>
    </row>
    <row r="252" spans="1:8" ht="15" hidden="1">
      <c r="A252" s="105"/>
      <c r="B252" s="105">
        <v>5311</v>
      </c>
      <c r="C252" s="105">
        <v>2322</v>
      </c>
      <c r="D252" s="105" t="s">
        <v>197</v>
      </c>
      <c r="E252" s="77"/>
      <c r="F252" s="230"/>
      <c r="G252" s="239">
        <v>0</v>
      </c>
      <c r="H252" s="290" t="e">
        <f t="shared" si="5"/>
        <v>#DIV/0!</v>
      </c>
    </row>
    <row r="253" spans="1:8" ht="15">
      <c r="A253" s="65"/>
      <c r="B253" s="65">
        <v>5311</v>
      </c>
      <c r="C253" s="65">
        <v>2324</v>
      </c>
      <c r="D253" s="65" t="s">
        <v>198</v>
      </c>
      <c r="E253" s="62">
        <v>0</v>
      </c>
      <c r="F253" s="229">
        <v>0</v>
      </c>
      <c r="G253" s="239">
        <v>6.5</v>
      </c>
      <c r="H253" s="290" t="e">
        <f t="shared" si="5"/>
        <v>#DIV/0!</v>
      </c>
    </row>
    <row r="254" spans="1:8" ht="15" hidden="1">
      <c r="A254" s="105"/>
      <c r="B254" s="105">
        <v>5311</v>
      </c>
      <c r="C254" s="105">
        <v>2329</v>
      </c>
      <c r="D254" s="105" t="s">
        <v>168</v>
      </c>
      <c r="E254" s="77"/>
      <c r="F254" s="230"/>
      <c r="G254" s="239">
        <v>0</v>
      </c>
      <c r="H254" s="290" t="e">
        <f>(#REF!/F254)*100</f>
        <v>#REF!</v>
      </c>
    </row>
    <row r="255" spans="1:8" ht="15" hidden="1">
      <c r="A255" s="105"/>
      <c r="B255" s="105">
        <v>5311</v>
      </c>
      <c r="C255" s="105">
        <v>3113</v>
      </c>
      <c r="D255" s="105" t="s">
        <v>196</v>
      </c>
      <c r="E255" s="77"/>
      <c r="F255" s="230"/>
      <c r="G255" s="239">
        <v>0</v>
      </c>
      <c r="H255" s="290" t="e">
        <f>(#REF!/F255)*100</f>
        <v>#REF!</v>
      </c>
    </row>
    <row r="256" spans="1:8" ht="15" hidden="1">
      <c r="A256" s="105"/>
      <c r="B256" s="105">
        <v>6409</v>
      </c>
      <c r="C256" s="105">
        <v>2328</v>
      </c>
      <c r="D256" s="105" t="s">
        <v>199</v>
      </c>
      <c r="E256" s="77"/>
      <c r="F256" s="230"/>
      <c r="G256" s="239">
        <v>0</v>
      </c>
      <c r="H256" s="290" t="e">
        <f>(#REF!/F256)*100</f>
        <v>#REF!</v>
      </c>
    </row>
    <row r="257" spans="1:8" ht="15.75" thickBot="1">
      <c r="A257" s="99"/>
      <c r="B257" s="99"/>
      <c r="C257" s="99"/>
      <c r="D257" s="99"/>
      <c r="E257" s="100"/>
      <c r="F257" s="237"/>
      <c r="G257" s="237"/>
      <c r="H257" s="295"/>
    </row>
    <row r="258" spans="1:8" s="48" customFormat="1" ht="21.75" customHeight="1" thickBot="1" thickTop="1">
      <c r="A258" s="102"/>
      <c r="B258" s="102"/>
      <c r="C258" s="102"/>
      <c r="D258" s="103" t="s">
        <v>200</v>
      </c>
      <c r="E258" s="104">
        <f>SUM(E241:E257)</f>
        <v>7870</v>
      </c>
      <c r="F258" s="238">
        <f>SUM(F241:F257)</f>
        <v>7870</v>
      </c>
      <c r="G258" s="238">
        <f>SUM(G241:G257)</f>
        <v>3138.1</v>
      </c>
      <c r="H258" s="292">
        <f>(G258/F258)*100</f>
        <v>39.874205844980935</v>
      </c>
    </row>
    <row r="259" spans="1:8" ht="15" customHeight="1">
      <c r="A259" s="88"/>
      <c r="B259" s="88"/>
      <c r="C259" s="88"/>
      <c r="D259" s="45"/>
      <c r="E259" s="89"/>
      <c r="F259" s="233"/>
      <c r="G259" s="233"/>
      <c r="H259" s="293"/>
    </row>
    <row r="260" spans="1:8" ht="15" customHeight="1" hidden="1">
      <c r="A260" s="88"/>
      <c r="B260" s="88"/>
      <c r="C260" s="88"/>
      <c r="D260" s="45"/>
      <c r="E260" s="89"/>
      <c r="F260" s="233"/>
      <c r="G260" s="233"/>
      <c r="H260" s="293"/>
    </row>
    <row r="261" spans="1:8" ht="15" customHeight="1" hidden="1">
      <c r="A261" s="88"/>
      <c r="B261" s="88"/>
      <c r="C261" s="88"/>
      <c r="D261" s="45"/>
      <c r="E261" s="89"/>
      <c r="F261" s="233"/>
      <c r="G261" s="233"/>
      <c r="H261" s="293"/>
    </row>
    <row r="262" spans="1:8" ht="15" customHeight="1" hidden="1">
      <c r="A262" s="88"/>
      <c r="B262" s="88"/>
      <c r="C262" s="88"/>
      <c r="D262" s="45"/>
      <c r="E262" s="89"/>
      <c r="F262" s="233"/>
      <c r="G262" s="233"/>
      <c r="H262" s="293"/>
    </row>
    <row r="263" spans="1:8" ht="15" customHeight="1" hidden="1">
      <c r="A263" s="88"/>
      <c r="B263" s="88"/>
      <c r="C263" s="88"/>
      <c r="D263" s="45"/>
      <c r="E263" s="89"/>
      <c r="F263" s="233"/>
      <c r="G263" s="233"/>
      <c r="H263" s="293"/>
    </row>
    <row r="264" spans="1:8" ht="15" customHeight="1" hidden="1">
      <c r="A264" s="88"/>
      <c r="B264" s="88"/>
      <c r="C264" s="88"/>
      <c r="D264" s="45"/>
      <c r="E264" s="89"/>
      <c r="F264" s="233"/>
      <c r="G264" s="233"/>
      <c r="H264" s="293"/>
    </row>
    <row r="265" spans="1:8" ht="15" customHeight="1" hidden="1">
      <c r="A265" s="88"/>
      <c r="B265" s="88"/>
      <c r="C265" s="88"/>
      <c r="D265" s="45"/>
      <c r="E265" s="89"/>
      <c r="F265" s="233"/>
      <c r="G265" s="233"/>
      <c r="H265" s="293"/>
    </row>
    <row r="266" spans="1:8" ht="15" customHeight="1" hidden="1">
      <c r="A266" s="88"/>
      <c r="B266" s="88"/>
      <c r="C266" s="88"/>
      <c r="D266" s="45"/>
      <c r="E266" s="89"/>
      <c r="F266" s="233"/>
      <c r="G266" s="219"/>
      <c r="H266" s="282"/>
    </row>
    <row r="267" spans="1:8" ht="15" customHeight="1" thickBot="1">
      <c r="A267" s="88"/>
      <c r="B267" s="88"/>
      <c r="C267" s="88"/>
      <c r="D267" s="45"/>
      <c r="E267" s="89"/>
      <c r="F267" s="233"/>
      <c r="G267" s="233"/>
      <c r="H267" s="293"/>
    </row>
    <row r="268" spans="1:8" ht="15.75">
      <c r="A268" s="50" t="s">
        <v>27</v>
      </c>
      <c r="B268" s="50" t="s">
        <v>28</v>
      </c>
      <c r="C268" s="50" t="s">
        <v>29</v>
      </c>
      <c r="D268" s="51" t="s">
        <v>30</v>
      </c>
      <c r="E268" s="52" t="s">
        <v>31</v>
      </c>
      <c r="F268" s="225" t="s">
        <v>31</v>
      </c>
      <c r="G268" s="225" t="s">
        <v>8</v>
      </c>
      <c r="H268" s="287" t="s">
        <v>32</v>
      </c>
    </row>
    <row r="269" spans="1:8" ht="15.75" customHeight="1" thickBot="1">
      <c r="A269" s="53"/>
      <c r="B269" s="53"/>
      <c r="C269" s="53"/>
      <c r="D269" s="54"/>
      <c r="E269" s="55" t="s">
        <v>33</v>
      </c>
      <c r="F269" s="226" t="s">
        <v>34</v>
      </c>
      <c r="G269" s="227" t="s">
        <v>35</v>
      </c>
      <c r="H269" s="288" t="s">
        <v>11</v>
      </c>
    </row>
    <row r="270" spans="1:8" ht="15.75" customHeight="1" thickTop="1">
      <c r="A270" s="57">
        <v>100</v>
      </c>
      <c r="B270" s="57"/>
      <c r="C270" s="57"/>
      <c r="D270" s="111" t="s">
        <v>201</v>
      </c>
      <c r="E270" s="59"/>
      <c r="F270" s="228"/>
      <c r="G270" s="228"/>
      <c r="H270" s="289"/>
    </row>
    <row r="271" spans="1:8" ht="15">
      <c r="A271" s="65"/>
      <c r="B271" s="65"/>
      <c r="C271" s="65"/>
      <c r="D271" s="65"/>
      <c r="E271" s="74"/>
      <c r="F271" s="229"/>
      <c r="G271" s="229"/>
      <c r="H271" s="296"/>
    </row>
    <row r="272" spans="1:8" ht="15">
      <c r="A272" s="65"/>
      <c r="B272" s="65"/>
      <c r="C272" s="65">
        <v>1361</v>
      </c>
      <c r="D272" s="65" t="s">
        <v>74</v>
      </c>
      <c r="E272" s="74">
        <v>2800</v>
      </c>
      <c r="F272" s="229">
        <v>2800</v>
      </c>
      <c r="G272" s="229">
        <v>1268.3</v>
      </c>
      <c r="H272" s="290">
        <f>(G272/F272)*100</f>
        <v>45.29642857142857</v>
      </c>
    </row>
    <row r="273" spans="1:8" ht="15">
      <c r="A273" s="65"/>
      <c r="B273" s="65">
        <v>2169</v>
      </c>
      <c r="C273" s="65">
        <v>2212</v>
      </c>
      <c r="D273" s="65" t="s">
        <v>202</v>
      </c>
      <c r="E273" s="74">
        <v>400</v>
      </c>
      <c r="F273" s="229">
        <v>400</v>
      </c>
      <c r="G273" s="229">
        <v>78.6</v>
      </c>
      <c r="H273" s="290">
        <f>(G273/F273)*100</f>
        <v>19.65</v>
      </c>
    </row>
    <row r="274" spans="1:8" ht="15" hidden="1">
      <c r="A274" s="105"/>
      <c r="B274" s="105">
        <v>3635</v>
      </c>
      <c r="C274" s="105">
        <v>3122</v>
      </c>
      <c r="D274" s="65" t="s">
        <v>203</v>
      </c>
      <c r="E274" s="74"/>
      <c r="F274" s="229"/>
      <c r="G274" s="229">
        <v>0</v>
      </c>
      <c r="H274" s="290" t="e">
        <f>(G274/F274)*100</f>
        <v>#DIV/0!</v>
      </c>
    </row>
    <row r="275" spans="1:8" ht="15">
      <c r="A275" s="105"/>
      <c r="B275" s="105">
        <v>6171</v>
      </c>
      <c r="C275" s="105">
        <v>2324</v>
      </c>
      <c r="D275" s="65" t="s">
        <v>204</v>
      </c>
      <c r="E275" s="112">
        <v>50</v>
      </c>
      <c r="F275" s="231">
        <v>50</v>
      </c>
      <c r="G275" s="229">
        <v>17.5</v>
      </c>
      <c r="H275" s="290">
        <f>(G275/F275)*100</f>
        <v>35</v>
      </c>
    </row>
    <row r="276" spans="1:8" ht="15" customHeight="1" thickBot="1">
      <c r="A276" s="99"/>
      <c r="B276" s="99"/>
      <c r="C276" s="99"/>
      <c r="D276" s="99"/>
      <c r="E276" s="100"/>
      <c r="F276" s="237"/>
      <c r="G276" s="237"/>
      <c r="H276" s="295"/>
    </row>
    <row r="277" spans="1:8" s="48" customFormat="1" ht="21.75" customHeight="1" thickBot="1" thickTop="1">
      <c r="A277" s="102"/>
      <c r="B277" s="102"/>
      <c r="C277" s="102"/>
      <c r="D277" s="103" t="s">
        <v>205</v>
      </c>
      <c r="E277" s="104">
        <f>SUM(E270:E275)</f>
        <v>3250</v>
      </c>
      <c r="F277" s="238">
        <f>SUM(F270:F275)</f>
        <v>3250</v>
      </c>
      <c r="G277" s="238">
        <f>SUM(G270:G275)</f>
        <v>1364.3999999999999</v>
      </c>
      <c r="H277" s="292">
        <f>(G277/F277)*100</f>
        <v>41.981538461538456</v>
      </c>
    </row>
    <row r="278" spans="1:8" ht="15" customHeight="1" hidden="1">
      <c r="A278" s="88"/>
      <c r="B278" s="88"/>
      <c r="C278" s="88"/>
      <c r="D278" s="45"/>
      <c r="E278" s="89"/>
      <c r="F278" s="233"/>
      <c r="G278" s="233"/>
      <c r="H278" s="293"/>
    </row>
    <row r="279" spans="1:8" ht="15" customHeight="1" hidden="1">
      <c r="A279" s="88"/>
      <c r="B279" s="88"/>
      <c r="C279" s="88"/>
      <c r="D279" s="45"/>
      <c r="E279" s="89"/>
      <c r="F279" s="233"/>
      <c r="G279" s="233"/>
      <c r="H279" s="293"/>
    </row>
    <row r="280" spans="1:8" ht="15" customHeight="1">
      <c r="A280" s="88"/>
      <c r="B280" s="88"/>
      <c r="C280" s="88"/>
      <c r="D280" s="45"/>
      <c r="E280" s="89"/>
      <c r="F280" s="233"/>
      <c r="G280" s="233"/>
      <c r="H280" s="293"/>
    </row>
    <row r="281" spans="1:8" ht="15" customHeight="1" thickBot="1">
      <c r="A281" s="88"/>
      <c r="B281" s="88"/>
      <c r="C281" s="88"/>
      <c r="D281" s="45"/>
      <c r="E281" s="89"/>
      <c r="F281" s="233"/>
      <c r="G281" s="233"/>
      <c r="H281" s="293"/>
    </row>
    <row r="282" spans="1:8" ht="15.75">
      <c r="A282" s="50" t="s">
        <v>27</v>
      </c>
      <c r="B282" s="50" t="s">
        <v>28</v>
      </c>
      <c r="C282" s="50" t="s">
        <v>29</v>
      </c>
      <c r="D282" s="51" t="s">
        <v>30</v>
      </c>
      <c r="E282" s="52" t="s">
        <v>31</v>
      </c>
      <c r="F282" s="225" t="s">
        <v>31</v>
      </c>
      <c r="G282" s="225" t="s">
        <v>8</v>
      </c>
      <c r="H282" s="287" t="s">
        <v>32</v>
      </c>
    </row>
    <row r="283" spans="1:8" ht="15.75" customHeight="1" thickBot="1">
      <c r="A283" s="53"/>
      <c r="B283" s="53"/>
      <c r="C283" s="53"/>
      <c r="D283" s="54"/>
      <c r="E283" s="55" t="s">
        <v>33</v>
      </c>
      <c r="F283" s="226" t="s">
        <v>34</v>
      </c>
      <c r="G283" s="227" t="s">
        <v>35</v>
      </c>
      <c r="H283" s="288" t="s">
        <v>11</v>
      </c>
    </row>
    <row r="284" spans="1:8" ht="15.75" customHeight="1" thickTop="1">
      <c r="A284" s="113">
        <v>110</v>
      </c>
      <c r="B284" s="92"/>
      <c r="C284" s="92"/>
      <c r="D284" s="92" t="s">
        <v>206</v>
      </c>
      <c r="E284" s="59"/>
      <c r="F284" s="228"/>
      <c r="G284" s="228"/>
      <c r="H284" s="289"/>
    </row>
    <row r="285" spans="1:8" ht="15.75">
      <c r="A285" s="113"/>
      <c r="B285" s="92"/>
      <c r="C285" s="92"/>
      <c r="D285" s="92"/>
      <c r="E285" s="59"/>
      <c r="F285" s="228"/>
      <c r="G285" s="228"/>
      <c r="H285" s="289"/>
    </row>
    <row r="286" spans="1:8" ht="15">
      <c r="A286" s="65"/>
      <c r="B286" s="65"/>
      <c r="C286" s="65">
        <v>1111</v>
      </c>
      <c r="D286" s="65" t="s">
        <v>207</v>
      </c>
      <c r="E286" s="97">
        <v>66500</v>
      </c>
      <c r="F286" s="236">
        <v>66500</v>
      </c>
      <c r="G286" s="236">
        <v>21191.9</v>
      </c>
      <c r="H286" s="290">
        <f aca="true" t="shared" si="6" ref="H286:H310">(G286/F286)*100</f>
        <v>31.867518796992485</v>
      </c>
    </row>
    <row r="287" spans="1:8" ht="15">
      <c r="A287" s="65"/>
      <c r="B287" s="65"/>
      <c r="C287" s="65">
        <v>1112</v>
      </c>
      <c r="D287" s="65" t="s">
        <v>208</v>
      </c>
      <c r="E287" s="93">
        <v>4250</v>
      </c>
      <c r="F287" s="235">
        <v>4250</v>
      </c>
      <c r="G287" s="236">
        <v>735.3</v>
      </c>
      <c r="H287" s="290">
        <f t="shared" si="6"/>
        <v>17.301176470588235</v>
      </c>
    </row>
    <row r="288" spans="1:8" ht="15">
      <c r="A288" s="65"/>
      <c r="B288" s="65"/>
      <c r="C288" s="65">
        <v>1113</v>
      </c>
      <c r="D288" s="65" t="s">
        <v>209</v>
      </c>
      <c r="E288" s="93">
        <v>6200</v>
      </c>
      <c r="F288" s="235">
        <v>6200</v>
      </c>
      <c r="G288" s="236">
        <v>2050.9</v>
      </c>
      <c r="H288" s="290">
        <f t="shared" si="6"/>
        <v>33.079032258064515</v>
      </c>
    </row>
    <row r="289" spans="1:8" ht="15">
      <c r="A289" s="65"/>
      <c r="B289" s="65"/>
      <c r="C289" s="65">
        <v>1121</v>
      </c>
      <c r="D289" s="65" t="s">
        <v>210</v>
      </c>
      <c r="E289" s="93">
        <v>61700</v>
      </c>
      <c r="F289" s="235">
        <v>61700</v>
      </c>
      <c r="G289" s="236">
        <v>17285.9</v>
      </c>
      <c r="H289" s="290">
        <f t="shared" si="6"/>
        <v>28.016045380875205</v>
      </c>
    </row>
    <row r="290" spans="1:8" ht="15">
      <c r="A290" s="65"/>
      <c r="B290" s="65"/>
      <c r="C290" s="65">
        <v>1122</v>
      </c>
      <c r="D290" s="65" t="s">
        <v>211</v>
      </c>
      <c r="E290" s="97">
        <v>10000</v>
      </c>
      <c r="F290" s="236">
        <v>10000</v>
      </c>
      <c r="G290" s="236">
        <v>8869</v>
      </c>
      <c r="H290" s="290">
        <f t="shared" si="6"/>
        <v>88.69</v>
      </c>
    </row>
    <row r="291" spans="1:8" ht="15">
      <c r="A291" s="65"/>
      <c r="B291" s="65"/>
      <c r="C291" s="65">
        <v>1211</v>
      </c>
      <c r="D291" s="65" t="s">
        <v>212</v>
      </c>
      <c r="E291" s="97">
        <v>120000</v>
      </c>
      <c r="F291" s="236">
        <v>120000</v>
      </c>
      <c r="G291" s="236">
        <v>37873.3</v>
      </c>
      <c r="H291" s="290">
        <f t="shared" si="6"/>
        <v>31.561083333333332</v>
      </c>
    </row>
    <row r="292" spans="1:8" ht="15">
      <c r="A292" s="65"/>
      <c r="B292" s="65"/>
      <c r="C292" s="65">
        <v>1340</v>
      </c>
      <c r="D292" s="65" t="s">
        <v>213</v>
      </c>
      <c r="E292" s="97">
        <v>13500</v>
      </c>
      <c r="F292" s="236">
        <v>13500</v>
      </c>
      <c r="G292" s="236">
        <v>5507.1</v>
      </c>
      <c r="H292" s="290">
        <f t="shared" si="6"/>
        <v>40.79333333333334</v>
      </c>
    </row>
    <row r="293" spans="1:8" ht="15">
      <c r="A293" s="65"/>
      <c r="B293" s="65"/>
      <c r="C293" s="65">
        <v>1341</v>
      </c>
      <c r="D293" s="65" t="s">
        <v>214</v>
      </c>
      <c r="E293" s="114">
        <v>900</v>
      </c>
      <c r="F293" s="242">
        <v>900</v>
      </c>
      <c r="G293" s="236">
        <v>663.3</v>
      </c>
      <c r="H293" s="290">
        <f t="shared" si="6"/>
        <v>73.7</v>
      </c>
    </row>
    <row r="294" spans="1:8" ht="15" customHeight="1">
      <c r="A294" s="91"/>
      <c r="B294" s="92"/>
      <c r="C294" s="61">
        <v>1342</v>
      </c>
      <c r="D294" s="61" t="s">
        <v>215</v>
      </c>
      <c r="E294" s="94">
        <v>100</v>
      </c>
      <c r="F294" s="228">
        <v>100</v>
      </c>
      <c r="G294" s="236">
        <v>59.9</v>
      </c>
      <c r="H294" s="290">
        <f t="shared" si="6"/>
        <v>59.9</v>
      </c>
    </row>
    <row r="295" spans="1:8" ht="15">
      <c r="A295" s="115"/>
      <c r="B295" s="61"/>
      <c r="C295" s="61">
        <v>1343</v>
      </c>
      <c r="D295" s="61" t="s">
        <v>216</v>
      </c>
      <c r="E295" s="94">
        <v>1250</v>
      </c>
      <c r="F295" s="228">
        <v>1250</v>
      </c>
      <c r="G295" s="236">
        <v>574.7</v>
      </c>
      <c r="H295" s="290">
        <f t="shared" si="6"/>
        <v>45.976000000000006</v>
      </c>
    </row>
    <row r="296" spans="1:8" ht="15">
      <c r="A296" s="79"/>
      <c r="B296" s="65"/>
      <c r="C296" s="65">
        <v>1345</v>
      </c>
      <c r="D296" s="65" t="s">
        <v>217</v>
      </c>
      <c r="E296" s="116">
        <v>200</v>
      </c>
      <c r="F296" s="235">
        <v>200</v>
      </c>
      <c r="G296" s="236">
        <v>101.6</v>
      </c>
      <c r="H296" s="290">
        <f t="shared" si="6"/>
        <v>50.8</v>
      </c>
    </row>
    <row r="297" spans="1:8" ht="15">
      <c r="A297" s="65"/>
      <c r="B297" s="65"/>
      <c r="C297" s="65">
        <v>1351</v>
      </c>
      <c r="D297" s="65" t="s">
        <v>218</v>
      </c>
      <c r="E297" s="114">
        <v>0</v>
      </c>
      <c r="F297" s="242">
        <v>0</v>
      </c>
      <c r="G297" s="236">
        <v>309.3</v>
      </c>
      <c r="H297" s="290" t="e">
        <f t="shared" si="6"/>
        <v>#DIV/0!</v>
      </c>
    </row>
    <row r="298" spans="1:8" ht="15">
      <c r="A298" s="65"/>
      <c r="B298" s="65"/>
      <c r="C298" s="65">
        <v>1355</v>
      </c>
      <c r="D298" s="65" t="s">
        <v>219</v>
      </c>
      <c r="E298" s="97">
        <v>5000</v>
      </c>
      <c r="F298" s="236">
        <v>5000</v>
      </c>
      <c r="G298" s="236">
        <v>2345.9</v>
      </c>
      <c r="H298" s="290">
        <f t="shared" si="6"/>
        <v>46.918000000000006</v>
      </c>
    </row>
    <row r="299" spans="1:8" ht="15" hidden="1">
      <c r="A299" s="65"/>
      <c r="B299" s="65"/>
      <c r="C299" s="65">
        <v>1361</v>
      </c>
      <c r="D299" s="65" t="s">
        <v>220</v>
      </c>
      <c r="E299" s="114"/>
      <c r="F299" s="242"/>
      <c r="G299" s="236">
        <v>0</v>
      </c>
      <c r="H299" s="290" t="e">
        <f t="shared" si="6"/>
        <v>#DIV/0!</v>
      </c>
    </row>
    <row r="300" spans="1:8" ht="15">
      <c r="A300" s="65"/>
      <c r="B300" s="65"/>
      <c r="C300" s="65">
        <v>1511</v>
      </c>
      <c r="D300" s="65" t="s">
        <v>221</v>
      </c>
      <c r="E300" s="62">
        <v>22500</v>
      </c>
      <c r="F300" s="229">
        <v>22500</v>
      </c>
      <c r="G300" s="236">
        <v>427.7</v>
      </c>
      <c r="H300" s="290">
        <f t="shared" si="6"/>
        <v>1.9008888888888889</v>
      </c>
    </row>
    <row r="301" spans="1:8" ht="15">
      <c r="A301" s="65"/>
      <c r="B301" s="65"/>
      <c r="C301" s="65">
        <v>4112</v>
      </c>
      <c r="D301" s="65" t="s">
        <v>222</v>
      </c>
      <c r="E301" s="62">
        <v>34500</v>
      </c>
      <c r="F301" s="229">
        <v>35180.9</v>
      </c>
      <c r="G301" s="236">
        <v>11726.8</v>
      </c>
      <c r="H301" s="290">
        <f t="shared" si="6"/>
        <v>33.33285959142603</v>
      </c>
    </row>
    <row r="302" spans="1:8" ht="15">
      <c r="A302" s="65"/>
      <c r="B302" s="65">
        <v>6171</v>
      </c>
      <c r="C302" s="65">
        <v>2212</v>
      </c>
      <c r="D302" s="65" t="s">
        <v>223</v>
      </c>
      <c r="E302" s="117">
        <v>10</v>
      </c>
      <c r="F302" s="243">
        <v>10</v>
      </c>
      <c r="G302" s="236">
        <v>0</v>
      </c>
      <c r="H302" s="290">
        <f t="shared" si="6"/>
        <v>0</v>
      </c>
    </row>
    <row r="303" spans="1:8" ht="15" hidden="1">
      <c r="A303" s="65"/>
      <c r="B303" s="65">
        <v>6171</v>
      </c>
      <c r="C303" s="65">
        <v>2324</v>
      </c>
      <c r="D303" s="65" t="s">
        <v>224</v>
      </c>
      <c r="E303" s="117"/>
      <c r="F303" s="243"/>
      <c r="G303" s="236">
        <v>0</v>
      </c>
      <c r="H303" s="290" t="e">
        <f t="shared" si="6"/>
        <v>#DIV/0!</v>
      </c>
    </row>
    <row r="304" spans="1:8" ht="15">
      <c r="A304" s="65"/>
      <c r="B304" s="65">
        <v>6310</v>
      </c>
      <c r="C304" s="65">
        <v>2141</v>
      </c>
      <c r="D304" s="65" t="s">
        <v>225</v>
      </c>
      <c r="E304" s="62">
        <v>30</v>
      </c>
      <c r="F304" s="229">
        <v>30</v>
      </c>
      <c r="G304" s="236">
        <v>1.9</v>
      </c>
      <c r="H304" s="290">
        <f t="shared" si="6"/>
        <v>6.333333333333332</v>
      </c>
    </row>
    <row r="305" spans="1:8" ht="15" hidden="1">
      <c r="A305" s="65"/>
      <c r="B305" s="65">
        <v>6310</v>
      </c>
      <c r="C305" s="65">
        <v>2324</v>
      </c>
      <c r="D305" s="65" t="s">
        <v>224</v>
      </c>
      <c r="E305" s="117"/>
      <c r="F305" s="243"/>
      <c r="G305" s="236">
        <v>0</v>
      </c>
      <c r="H305" s="290" t="e">
        <f t="shared" si="6"/>
        <v>#DIV/0!</v>
      </c>
    </row>
    <row r="306" spans="1:8" ht="15" hidden="1">
      <c r="A306" s="65"/>
      <c r="B306" s="65">
        <v>6310</v>
      </c>
      <c r="C306" s="65">
        <v>2142</v>
      </c>
      <c r="D306" s="65" t="s">
        <v>226</v>
      </c>
      <c r="E306" s="117"/>
      <c r="F306" s="243"/>
      <c r="G306" s="236">
        <v>0</v>
      </c>
      <c r="H306" s="290" t="e">
        <f t="shared" si="6"/>
        <v>#DIV/0!</v>
      </c>
    </row>
    <row r="307" spans="1:8" ht="15" hidden="1">
      <c r="A307" s="65"/>
      <c r="B307" s="65">
        <v>6310</v>
      </c>
      <c r="C307" s="65">
        <v>2143</v>
      </c>
      <c r="D307" s="65" t="s">
        <v>227</v>
      </c>
      <c r="E307" s="117"/>
      <c r="F307" s="243"/>
      <c r="G307" s="236">
        <v>0</v>
      </c>
      <c r="H307" s="290" t="e">
        <f t="shared" si="6"/>
        <v>#DIV/0!</v>
      </c>
    </row>
    <row r="308" spans="1:8" ht="15" hidden="1">
      <c r="A308" s="65"/>
      <c r="B308" s="65">
        <v>6310</v>
      </c>
      <c r="C308" s="65">
        <v>2329</v>
      </c>
      <c r="D308" s="65" t="s">
        <v>228</v>
      </c>
      <c r="E308" s="117"/>
      <c r="F308" s="243"/>
      <c r="G308" s="236">
        <v>0</v>
      </c>
      <c r="H308" s="290" t="e">
        <f t="shared" si="6"/>
        <v>#DIV/0!</v>
      </c>
    </row>
    <row r="309" spans="1:8" ht="15">
      <c r="A309" s="65"/>
      <c r="B309" s="65">
        <v>6330</v>
      </c>
      <c r="C309" s="65">
        <v>4132</v>
      </c>
      <c r="D309" s="65" t="s">
        <v>229</v>
      </c>
      <c r="E309" s="62">
        <v>0</v>
      </c>
      <c r="F309" s="229">
        <v>0</v>
      </c>
      <c r="G309" s="236">
        <v>68.3</v>
      </c>
      <c r="H309" s="290" t="e">
        <f t="shared" si="6"/>
        <v>#DIV/0!</v>
      </c>
    </row>
    <row r="310" spans="1:8" ht="15.75" thickBot="1">
      <c r="A310" s="99"/>
      <c r="B310" s="99">
        <v>6409</v>
      </c>
      <c r="C310" s="99">
        <v>2328</v>
      </c>
      <c r="D310" s="99" t="s">
        <v>230</v>
      </c>
      <c r="E310" s="217">
        <v>0</v>
      </c>
      <c r="F310" s="244">
        <v>0</v>
      </c>
      <c r="G310" s="245">
        <v>2.3</v>
      </c>
      <c r="H310" s="290" t="e">
        <f t="shared" si="6"/>
        <v>#DIV/0!</v>
      </c>
    </row>
    <row r="311" spans="1:8" ht="15.75" customHeight="1" hidden="1" thickBot="1">
      <c r="A311" s="120"/>
      <c r="B311" s="120"/>
      <c r="C311" s="120"/>
      <c r="D311" s="120"/>
      <c r="E311" s="216"/>
      <c r="F311" s="246"/>
      <c r="G311" s="246"/>
      <c r="H311" s="297"/>
    </row>
    <row r="312" spans="1:8" s="48" customFormat="1" ht="21.75" customHeight="1" thickBot="1" thickTop="1">
      <c r="A312" s="102"/>
      <c r="B312" s="102"/>
      <c r="C312" s="102"/>
      <c r="D312" s="103" t="s">
        <v>231</v>
      </c>
      <c r="E312" s="104">
        <f>SUM(E286:E311)</f>
        <v>346640</v>
      </c>
      <c r="F312" s="238">
        <f>SUM(F286:F311)</f>
        <v>347320.9</v>
      </c>
      <c r="G312" s="238">
        <f>SUM(G286:G311)</f>
        <v>109795.1</v>
      </c>
      <c r="H312" s="292">
        <f>(G312/F312)*100</f>
        <v>31.612004921097466</v>
      </c>
    </row>
    <row r="313" spans="1:8" ht="15" customHeight="1">
      <c r="A313" s="88"/>
      <c r="B313" s="88"/>
      <c r="C313" s="88"/>
      <c r="D313" s="45"/>
      <c r="E313" s="89"/>
      <c r="F313" s="233"/>
      <c r="G313" s="233"/>
      <c r="H313" s="293"/>
    </row>
    <row r="314" spans="1:8" ht="15" hidden="1">
      <c r="A314" s="48"/>
      <c r="B314" s="88"/>
      <c r="C314" s="88"/>
      <c r="D314" s="88"/>
      <c r="E314" s="118"/>
      <c r="F314" s="247"/>
      <c r="G314" s="247"/>
      <c r="H314" s="298"/>
    </row>
    <row r="315" spans="1:8" ht="15" hidden="1">
      <c r="A315" s="48"/>
      <c r="B315" s="88"/>
      <c r="C315" s="88"/>
      <c r="D315" s="88"/>
      <c r="E315" s="118"/>
      <c r="F315" s="247"/>
      <c r="G315" s="247"/>
      <c r="H315" s="298"/>
    </row>
    <row r="316" spans="1:8" ht="15" customHeight="1" thickBot="1">
      <c r="A316" s="48"/>
      <c r="B316" s="88"/>
      <c r="C316" s="88"/>
      <c r="D316" s="88"/>
      <c r="E316" s="118"/>
      <c r="F316" s="247"/>
      <c r="G316" s="247"/>
      <c r="H316" s="298"/>
    </row>
    <row r="317" spans="1:8" ht="15.75">
      <c r="A317" s="50" t="s">
        <v>27</v>
      </c>
      <c r="B317" s="50" t="s">
        <v>28</v>
      </c>
      <c r="C317" s="50" t="s">
        <v>29</v>
      </c>
      <c r="D317" s="51" t="s">
        <v>30</v>
      </c>
      <c r="E317" s="52" t="s">
        <v>31</v>
      </c>
      <c r="F317" s="225" t="s">
        <v>31</v>
      </c>
      <c r="G317" s="225" t="s">
        <v>8</v>
      </c>
      <c r="H317" s="287" t="s">
        <v>32</v>
      </c>
    </row>
    <row r="318" spans="1:8" ht="15.75" customHeight="1" thickBot="1">
      <c r="A318" s="53"/>
      <c r="B318" s="53"/>
      <c r="C318" s="53"/>
      <c r="D318" s="54"/>
      <c r="E318" s="55" t="s">
        <v>33</v>
      </c>
      <c r="F318" s="226" t="s">
        <v>34</v>
      </c>
      <c r="G318" s="227" t="s">
        <v>35</v>
      </c>
      <c r="H318" s="288" t="s">
        <v>11</v>
      </c>
    </row>
    <row r="319" spans="1:8" ht="16.5" customHeight="1" thickTop="1">
      <c r="A319" s="57">
        <v>120</v>
      </c>
      <c r="B319" s="57"/>
      <c r="C319" s="57"/>
      <c r="D319" s="92" t="s">
        <v>232</v>
      </c>
      <c r="E319" s="59"/>
      <c r="F319" s="228"/>
      <c r="G319" s="228"/>
      <c r="H319" s="289"/>
    </row>
    <row r="320" spans="1:8" ht="15.75">
      <c r="A320" s="92"/>
      <c r="B320" s="92"/>
      <c r="C320" s="92"/>
      <c r="D320" s="92"/>
      <c r="E320" s="62"/>
      <c r="F320" s="229"/>
      <c r="G320" s="229"/>
      <c r="H320" s="290"/>
    </row>
    <row r="321" spans="1:8" ht="15">
      <c r="A321" s="65"/>
      <c r="B321" s="65"/>
      <c r="C321" s="65">
        <v>1361</v>
      </c>
      <c r="D321" s="65" t="s">
        <v>74</v>
      </c>
      <c r="E321" s="119">
        <v>0</v>
      </c>
      <c r="F321" s="248">
        <v>0</v>
      </c>
      <c r="G321" s="248">
        <v>1.9</v>
      </c>
      <c r="H321" s="290" t="e">
        <f aca="true" t="shared" si="7" ref="H321:H351">(G321/F321)*100</f>
        <v>#DIV/0!</v>
      </c>
    </row>
    <row r="322" spans="1:8" ht="15">
      <c r="A322" s="65"/>
      <c r="B322" s="65">
        <v>3612</v>
      </c>
      <c r="C322" s="65">
        <v>2111</v>
      </c>
      <c r="D322" s="65" t="s">
        <v>233</v>
      </c>
      <c r="E322" s="119">
        <v>3700</v>
      </c>
      <c r="F322" s="248">
        <v>3700</v>
      </c>
      <c r="G322" s="248">
        <v>801.9</v>
      </c>
      <c r="H322" s="290">
        <f t="shared" si="7"/>
        <v>21.672972972972975</v>
      </c>
    </row>
    <row r="323" spans="1:8" ht="15">
      <c r="A323" s="65"/>
      <c r="B323" s="65">
        <v>3612</v>
      </c>
      <c r="C323" s="65">
        <v>2132</v>
      </c>
      <c r="D323" s="65" t="s">
        <v>234</v>
      </c>
      <c r="E323" s="119">
        <v>7760</v>
      </c>
      <c r="F323" s="248">
        <v>7760</v>
      </c>
      <c r="G323" s="248">
        <v>2571.1</v>
      </c>
      <c r="H323" s="290">
        <f t="shared" si="7"/>
        <v>33.13273195876288</v>
      </c>
    </row>
    <row r="324" spans="1:8" ht="15" hidden="1">
      <c r="A324" s="65"/>
      <c r="B324" s="65">
        <v>3612</v>
      </c>
      <c r="C324" s="65">
        <v>2322</v>
      </c>
      <c r="D324" s="65" t="s">
        <v>197</v>
      </c>
      <c r="E324" s="119"/>
      <c r="F324" s="248"/>
      <c r="G324" s="248">
        <v>0</v>
      </c>
      <c r="H324" s="290" t="e">
        <f t="shared" si="7"/>
        <v>#DIV/0!</v>
      </c>
    </row>
    <row r="325" spans="1:8" ht="15">
      <c r="A325" s="65"/>
      <c r="B325" s="65">
        <v>3612</v>
      </c>
      <c r="C325" s="65">
        <v>2324</v>
      </c>
      <c r="D325" s="65" t="s">
        <v>235</v>
      </c>
      <c r="E325" s="62">
        <v>0</v>
      </c>
      <c r="F325" s="229">
        <v>0</v>
      </c>
      <c r="G325" s="248">
        <v>156.9</v>
      </c>
      <c r="H325" s="290" t="e">
        <f t="shared" si="7"/>
        <v>#DIV/0!</v>
      </c>
    </row>
    <row r="326" spans="1:8" ht="15" hidden="1">
      <c r="A326" s="65"/>
      <c r="B326" s="65">
        <v>3612</v>
      </c>
      <c r="C326" s="65">
        <v>2329</v>
      </c>
      <c r="D326" s="65" t="s">
        <v>236</v>
      </c>
      <c r="E326" s="62"/>
      <c r="F326" s="229"/>
      <c r="G326" s="248">
        <v>0</v>
      </c>
      <c r="H326" s="290" t="e">
        <f t="shared" si="7"/>
        <v>#DIV/0!</v>
      </c>
    </row>
    <row r="327" spans="1:8" ht="15">
      <c r="A327" s="65"/>
      <c r="B327" s="65">
        <v>3612</v>
      </c>
      <c r="C327" s="65">
        <v>3112</v>
      </c>
      <c r="D327" s="65" t="s">
        <v>237</v>
      </c>
      <c r="E327" s="62">
        <v>12600</v>
      </c>
      <c r="F327" s="229">
        <v>12600</v>
      </c>
      <c r="G327" s="248">
        <v>0</v>
      </c>
      <c r="H327" s="290">
        <f t="shared" si="7"/>
        <v>0</v>
      </c>
    </row>
    <row r="328" spans="1:8" ht="15">
      <c r="A328" s="65"/>
      <c r="B328" s="65">
        <v>3613</v>
      </c>
      <c r="C328" s="65">
        <v>2111</v>
      </c>
      <c r="D328" s="65" t="s">
        <v>238</v>
      </c>
      <c r="E328" s="119">
        <v>2200</v>
      </c>
      <c r="F328" s="248">
        <v>2312</v>
      </c>
      <c r="G328" s="248">
        <v>736.4</v>
      </c>
      <c r="H328" s="290">
        <f t="shared" si="7"/>
        <v>31.85121107266436</v>
      </c>
    </row>
    <row r="329" spans="1:8" ht="15">
      <c r="A329" s="65"/>
      <c r="B329" s="65">
        <v>3613</v>
      </c>
      <c r="C329" s="65">
        <v>2132</v>
      </c>
      <c r="D329" s="65" t="s">
        <v>239</v>
      </c>
      <c r="E329" s="119">
        <v>4700</v>
      </c>
      <c r="F329" s="248">
        <v>5624</v>
      </c>
      <c r="G329" s="248">
        <v>1683.1</v>
      </c>
      <c r="H329" s="290">
        <f t="shared" si="7"/>
        <v>29.92709815078236</v>
      </c>
    </row>
    <row r="330" spans="1:8" ht="15" hidden="1">
      <c r="A330" s="105"/>
      <c r="B330" s="65">
        <v>3613</v>
      </c>
      <c r="C330" s="65">
        <v>2133</v>
      </c>
      <c r="D330" s="65" t="s">
        <v>240</v>
      </c>
      <c r="E330" s="62"/>
      <c r="F330" s="229"/>
      <c r="G330" s="248">
        <v>0</v>
      </c>
      <c r="H330" s="290" t="e">
        <f t="shared" si="7"/>
        <v>#DIV/0!</v>
      </c>
    </row>
    <row r="331" spans="1:8" ht="15" hidden="1">
      <c r="A331" s="105"/>
      <c r="B331" s="65">
        <v>3613</v>
      </c>
      <c r="C331" s="65">
        <v>2310</v>
      </c>
      <c r="D331" s="65" t="s">
        <v>241</v>
      </c>
      <c r="E331" s="62"/>
      <c r="F331" s="229"/>
      <c r="G331" s="248">
        <v>0</v>
      </c>
      <c r="H331" s="290" t="e">
        <f t="shared" si="7"/>
        <v>#DIV/0!</v>
      </c>
    </row>
    <row r="332" spans="1:8" ht="15" hidden="1">
      <c r="A332" s="105"/>
      <c r="B332" s="65">
        <v>3613</v>
      </c>
      <c r="C332" s="65">
        <v>2322</v>
      </c>
      <c r="D332" s="65" t="s">
        <v>242</v>
      </c>
      <c r="E332" s="62"/>
      <c r="F332" s="229"/>
      <c r="G332" s="248">
        <v>0</v>
      </c>
      <c r="H332" s="290" t="e">
        <f t="shared" si="7"/>
        <v>#DIV/0!</v>
      </c>
    </row>
    <row r="333" spans="1:8" ht="15">
      <c r="A333" s="105"/>
      <c r="B333" s="65">
        <v>3613</v>
      </c>
      <c r="C333" s="65">
        <v>2324</v>
      </c>
      <c r="D333" s="65" t="s">
        <v>243</v>
      </c>
      <c r="E333" s="62">
        <v>0</v>
      </c>
      <c r="F333" s="229">
        <v>0</v>
      </c>
      <c r="G333" s="248">
        <v>404</v>
      </c>
      <c r="H333" s="290" t="e">
        <f t="shared" si="7"/>
        <v>#DIV/0!</v>
      </c>
    </row>
    <row r="334" spans="1:8" ht="15">
      <c r="A334" s="105"/>
      <c r="B334" s="65">
        <v>3613</v>
      </c>
      <c r="C334" s="65">
        <v>3112</v>
      </c>
      <c r="D334" s="65" t="s">
        <v>244</v>
      </c>
      <c r="E334" s="62">
        <v>300</v>
      </c>
      <c r="F334" s="229">
        <v>300</v>
      </c>
      <c r="G334" s="248">
        <v>0</v>
      </c>
      <c r="H334" s="290">
        <f t="shared" si="7"/>
        <v>0</v>
      </c>
    </row>
    <row r="335" spans="1:8" ht="15" hidden="1">
      <c r="A335" s="105"/>
      <c r="B335" s="65">
        <v>3631</v>
      </c>
      <c r="C335" s="65">
        <v>2133</v>
      </c>
      <c r="D335" s="65" t="s">
        <v>245</v>
      </c>
      <c r="E335" s="62"/>
      <c r="F335" s="229"/>
      <c r="G335" s="248">
        <v>0</v>
      </c>
      <c r="H335" s="290" t="e">
        <f t="shared" si="7"/>
        <v>#DIV/0!</v>
      </c>
    </row>
    <row r="336" spans="1:8" ht="15">
      <c r="A336" s="105"/>
      <c r="B336" s="65">
        <v>3632</v>
      </c>
      <c r="C336" s="65">
        <v>2111</v>
      </c>
      <c r="D336" s="65" t="s">
        <v>246</v>
      </c>
      <c r="E336" s="62">
        <v>450</v>
      </c>
      <c r="F336" s="229">
        <v>450</v>
      </c>
      <c r="G336" s="248">
        <v>298.3</v>
      </c>
      <c r="H336" s="290">
        <f t="shared" si="7"/>
        <v>66.28888888888889</v>
      </c>
    </row>
    <row r="337" spans="1:8" ht="15">
      <c r="A337" s="105"/>
      <c r="B337" s="65">
        <v>3632</v>
      </c>
      <c r="C337" s="65">
        <v>2132</v>
      </c>
      <c r="D337" s="65" t="s">
        <v>247</v>
      </c>
      <c r="E337" s="62">
        <v>20</v>
      </c>
      <c r="F337" s="229">
        <v>20</v>
      </c>
      <c r="G337" s="248">
        <v>0</v>
      </c>
      <c r="H337" s="290">
        <f t="shared" si="7"/>
        <v>0</v>
      </c>
    </row>
    <row r="338" spans="1:8" ht="15">
      <c r="A338" s="105"/>
      <c r="B338" s="65">
        <v>3632</v>
      </c>
      <c r="C338" s="65">
        <v>2133</v>
      </c>
      <c r="D338" s="65" t="s">
        <v>248</v>
      </c>
      <c r="E338" s="62">
        <v>5</v>
      </c>
      <c r="F338" s="229">
        <v>5</v>
      </c>
      <c r="G338" s="248">
        <v>0</v>
      </c>
      <c r="H338" s="290">
        <f t="shared" si="7"/>
        <v>0</v>
      </c>
    </row>
    <row r="339" spans="1:8" ht="15">
      <c r="A339" s="105"/>
      <c r="B339" s="65">
        <v>3632</v>
      </c>
      <c r="C339" s="65">
        <v>2324</v>
      </c>
      <c r="D339" s="65" t="s">
        <v>249</v>
      </c>
      <c r="E339" s="62">
        <v>0</v>
      </c>
      <c r="F339" s="229">
        <v>0</v>
      </c>
      <c r="G339" s="248">
        <v>48.6</v>
      </c>
      <c r="H339" s="290" t="e">
        <f t="shared" si="7"/>
        <v>#DIV/0!</v>
      </c>
    </row>
    <row r="340" spans="1:8" ht="15">
      <c r="A340" s="105"/>
      <c r="B340" s="65">
        <v>3632</v>
      </c>
      <c r="C340" s="65">
        <v>2329</v>
      </c>
      <c r="D340" s="65" t="s">
        <v>250</v>
      </c>
      <c r="E340" s="62">
        <v>0</v>
      </c>
      <c r="F340" s="229">
        <v>0</v>
      </c>
      <c r="G340" s="248">
        <v>6.8</v>
      </c>
      <c r="H340" s="290" t="e">
        <f t="shared" si="7"/>
        <v>#DIV/0!</v>
      </c>
    </row>
    <row r="341" spans="1:8" ht="15">
      <c r="A341" s="105"/>
      <c r="B341" s="65">
        <v>3634</v>
      </c>
      <c r="C341" s="65">
        <v>2132</v>
      </c>
      <c r="D341" s="65" t="s">
        <v>251</v>
      </c>
      <c r="E341" s="62">
        <v>4654</v>
      </c>
      <c r="F341" s="229">
        <v>4654</v>
      </c>
      <c r="G341" s="248">
        <v>4472.4</v>
      </c>
      <c r="H341" s="290">
        <f t="shared" si="7"/>
        <v>96.09798023205843</v>
      </c>
    </row>
    <row r="342" spans="1:8" ht="15" hidden="1">
      <c r="A342" s="105"/>
      <c r="B342" s="65">
        <v>3636</v>
      </c>
      <c r="C342" s="65">
        <v>2131</v>
      </c>
      <c r="D342" s="65" t="s">
        <v>252</v>
      </c>
      <c r="E342" s="62"/>
      <c r="F342" s="229"/>
      <c r="G342" s="248">
        <v>0</v>
      </c>
      <c r="H342" s="290" t="e">
        <f t="shared" si="7"/>
        <v>#DIV/0!</v>
      </c>
    </row>
    <row r="343" spans="1:8" ht="15">
      <c r="A343" s="79"/>
      <c r="B343" s="65">
        <v>3639</v>
      </c>
      <c r="C343" s="65">
        <v>2111</v>
      </c>
      <c r="D343" s="65" t="s">
        <v>253</v>
      </c>
      <c r="E343" s="74">
        <v>28</v>
      </c>
      <c r="F343" s="229">
        <v>28</v>
      </c>
      <c r="G343" s="248">
        <v>9.9</v>
      </c>
      <c r="H343" s="290">
        <f t="shared" si="7"/>
        <v>35.35714285714286</v>
      </c>
    </row>
    <row r="344" spans="1:8" ht="15">
      <c r="A344" s="105"/>
      <c r="B344" s="65">
        <v>3639</v>
      </c>
      <c r="C344" s="65">
        <v>2119</v>
      </c>
      <c r="D344" s="65" t="s">
        <v>254</v>
      </c>
      <c r="E344" s="62">
        <v>300</v>
      </c>
      <c r="F344" s="229">
        <v>300</v>
      </c>
      <c r="G344" s="248">
        <v>848.4</v>
      </c>
      <c r="H344" s="290">
        <f t="shared" si="7"/>
        <v>282.8</v>
      </c>
    </row>
    <row r="345" spans="1:8" ht="15">
      <c r="A345" s="65"/>
      <c r="B345" s="65">
        <v>3639</v>
      </c>
      <c r="C345" s="65">
        <v>2131</v>
      </c>
      <c r="D345" s="65" t="s">
        <v>255</v>
      </c>
      <c r="E345" s="62">
        <v>2700</v>
      </c>
      <c r="F345" s="229">
        <v>2700</v>
      </c>
      <c r="G345" s="248">
        <v>1042.5</v>
      </c>
      <c r="H345" s="290">
        <f t="shared" si="7"/>
        <v>38.611111111111114</v>
      </c>
    </row>
    <row r="346" spans="1:8" ht="15">
      <c r="A346" s="65"/>
      <c r="B346" s="65">
        <v>3639</v>
      </c>
      <c r="C346" s="65">
        <v>2132</v>
      </c>
      <c r="D346" s="65" t="s">
        <v>256</v>
      </c>
      <c r="E346" s="62">
        <v>28</v>
      </c>
      <c r="F346" s="229">
        <v>28</v>
      </c>
      <c r="G346" s="248">
        <v>0</v>
      </c>
      <c r="H346" s="290">
        <f t="shared" si="7"/>
        <v>0</v>
      </c>
    </row>
    <row r="347" spans="1:8" ht="15" customHeight="1">
      <c r="A347" s="65"/>
      <c r="B347" s="65">
        <v>3639</v>
      </c>
      <c r="C347" s="65">
        <v>2212</v>
      </c>
      <c r="D347" s="65" t="s">
        <v>98</v>
      </c>
      <c r="E347" s="62">
        <v>181</v>
      </c>
      <c r="F347" s="229">
        <v>181</v>
      </c>
      <c r="G347" s="248">
        <v>83.5</v>
      </c>
      <c r="H347" s="290">
        <f t="shared" si="7"/>
        <v>46.13259668508287</v>
      </c>
    </row>
    <row r="348" spans="1:8" ht="15">
      <c r="A348" s="65"/>
      <c r="B348" s="65">
        <v>3639</v>
      </c>
      <c r="C348" s="65">
        <v>2324</v>
      </c>
      <c r="D348" s="65" t="s">
        <v>257</v>
      </c>
      <c r="E348" s="62">
        <v>582</v>
      </c>
      <c r="F348" s="229">
        <v>582</v>
      </c>
      <c r="G348" s="248">
        <v>82</v>
      </c>
      <c r="H348" s="290">
        <f t="shared" si="7"/>
        <v>14.0893470790378</v>
      </c>
    </row>
    <row r="349" spans="1:8" ht="15" hidden="1">
      <c r="A349" s="65"/>
      <c r="B349" s="65">
        <v>3639</v>
      </c>
      <c r="C349" s="65">
        <v>2328</v>
      </c>
      <c r="D349" s="65" t="s">
        <v>258</v>
      </c>
      <c r="E349" s="62"/>
      <c r="F349" s="229"/>
      <c r="G349" s="248">
        <v>0</v>
      </c>
      <c r="H349" s="290" t="e">
        <f t="shared" si="7"/>
        <v>#DIV/0!</v>
      </c>
    </row>
    <row r="350" spans="1:8" ht="15" customHeight="1" hidden="1">
      <c r="A350" s="71"/>
      <c r="B350" s="71">
        <v>3639</v>
      </c>
      <c r="C350" s="71">
        <v>2329</v>
      </c>
      <c r="D350" s="71" t="s">
        <v>168</v>
      </c>
      <c r="E350" s="62"/>
      <c r="F350" s="229"/>
      <c r="G350" s="248">
        <v>0</v>
      </c>
      <c r="H350" s="290" t="e">
        <f t="shared" si="7"/>
        <v>#DIV/0!</v>
      </c>
    </row>
    <row r="351" spans="1:8" ht="15">
      <c r="A351" s="65"/>
      <c r="B351" s="65">
        <v>3639</v>
      </c>
      <c r="C351" s="65">
        <v>3111</v>
      </c>
      <c r="D351" s="65" t="s">
        <v>259</v>
      </c>
      <c r="E351" s="62">
        <v>1944</v>
      </c>
      <c r="F351" s="229">
        <v>1944</v>
      </c>
      <c r="G351" s="248">
        <v>1252</v>
      </c>
      <c r="H351" s="290">
        <f t="shared" si="7"/>
        <v>64.40329218106996</v>
      </c>
    </row>
    <row r="352" spans="1:8" ht="15" hidden="1">
      <c r="A352" s="65"/>
      <c r="B352" s="65">
        <v>3639</v>
      </c>
      <c r="C352" s="65">
        <v>3112</v>
      </c>
      <c r="D352" s="65" t="s">
        <v>260</v>
      </c>
      <c r="E352" s="62"/>
      <c r="F352" s="229"/>
      <c r="G352" s="248">
        <v>0</v>
      </c>
      <c r="H352" s="290" t="e">
        <f>(#REF!/F352)*100</f>
        <v>#REF!</v>
      </c>
    </row>
    <row r="353" spans="1:8" ht="15" customHeight="1" hidden="1">
      <c r="A353" s="71"/>
      <c r="B353" s="71">
        <v>6310</v>
      </c>
      <c r="C353" s="71">
        <v>2141</v>
      </c>
      <c r="D353" s="71" t="s">
        <v>261</v>
      </c>
      <c r="E353" s="62"/>
      <c r="F353" s="229"/>
      <c r="G353" s="248">
        <v>0</v>
      </c>
      <c r="H353" s="290" t="e">
        <f>(#REF!/F353)*100</f>
        <v>#REF!</v>
      </c>
    </row>
    <row r="354" spans="1:8" ht="15" customHeight="1" hidden="1">
      <c r="A354" s="71"/>
      <c r="B354" s="71">
        <v>6409</v>
      </c>
      <c r="C354" s="71">
        <v>2328</v>
      </c>
      <c r="D354" s="71" t="s">
        <v>262</v>
      </c>
      <c r="E354" s="62"/>
      <c r="F354" s="229"/>
      <c r="G354" s="248">
        <v>0</v>
      </c>
      <c r="H354" s="290" t="e">
        <f>(#REF!/F354)*100</f>
        <v>#REF!</v>
      </c>
    </row>
    <row r="355" spans="1:8" ht="15.75" customHeight="1" thickBot="1">
      <c r="A355" s="120"/>
      <c r="B355" s="120"/>
      <c r="C355" s="120"/>
      <c r="D355" s="120"/>
      <c r="E355" s="121"/>
      <c r="F355" s="249"/>
      <c r="G355" s="249"/>
      <c r="H355" s="299"/>
    </row>
    <row r="356" spans="1:8" s="48" customFormat="1" ht="22.5" customHeight="1" thickBot="1" thickTop="1">
      <c r="A356" s="102"/>
      <c r="B356" s="102"/>
      <c r="C356" s="102"/>
      <c r="D356" s="103" t="s">
        <v>263</v>
      </c>
      <c r="E356" s="104">
        <f>SUM(E320:E355)</f>
        <v>42152</v>
      </c>
      <c r="F356" s="238">
        <f>SUM(F320:F355)</f>
        <v>43188</v>
      </c>
      <c r="G356" s="238">
        <f>SUM(G320:G355)</f>
        <v>14499.699999999999</v>
      </c>
      <c r="H356" s="292">
        <f>(G356/F356)*100</f>
        <v>33.57344632768361</v>
      </c>
    </row>
    <row r="357" spans="1:8" ht="15" customHeight="1">
      <c r="A357" s="48"/>
      <c r="B357" s="88"/>
      <c r="C357" s="88"/>
      <c r="D357" s="88"/>
      <c r="E357" s="118"/>
      <c r="F357" s="247"/>
      <c r="G357" s="247"/>
      <c r="H357" s="298"/>
    </row>
    <row r="358" spans="1:8" ht="15" customHeight="1" hidden="1">
      <c r="A358" s="48"/>
      <c r="B358" s="88"/>
      <c r="C358" s="88"/>
      <c r="D358" s="88"/>
      <c r="E358" s="118"/>
      <c r="F358" s="247"/>
      <c r="G358" s="247"/>
      <c r="H358" s="298"/>
    </row>
    <row r="359" spans="1:8" ht="15" customHeight="1" hidden="1">
      <c r="A359" s="48"/>
      <c r="B359" s="88"/>
      <c r="C359" s="88"/>
      <c r="D359" s="88"/>
      <c r="E359" s="118"/>
      <c r="F359" s="247"/>
      <c r="G359" s="247"/>
      <c r="H359" s="298"/>
    </row>
    <row r="360" spans="1:8" ht="15" customHeight="1" hidden="1">
      <c r="A360" s="48"/>
      <c r="B360" s="88"/>
      <c r="C360" s="88"/>
      <c r="D360" s="88"/>
      <c r="E360" s="118"/>
      <c r="F360" s="247"/>
      <c r="G360" s="219"/>
      <c r="H360" s="282"/>
    </row>
    <row r="361" spans="1:8" ht="15" customHeight="1" hidden="1">
      <c r="A361" s="48"/>
      <c r="B361" s="88"/>
      <c r="C361" s="88"/>
      <c r="D361" s="88"/>
      <c r="E361" s="118"/>
      <c r="F361" s="247"/>
      <c r="G361" s="247"/>
      <c r="H361" s="298"/>
    </row>
    <row r="362" spans="1:8" ht="15" customHeight="1" hidden="1">
      <c r="A362" s="48"/>
      <c r="B362" s="88"/>
      <c r="C362" s="88"/>
      <c r="D362" s="88"/>
      <c r="E362" s="118"/>
      <c r="F362" s="247"/>
      <c r="G362" s="247"/>
      <c r="H362" s="298"/>
    </row>
    <row r="363" spans="1:8" ht="15" customHeight="1" thickBot="1">
      <c r="A363" s="48"/>
      <c r="B363" s="88"/>
      <c r="C363" s="88"/>
      <c r="D363" s="88"/>
      <c r="E363" s="118"/>
      <c r="F363" s="247"/>
      <c r="G363" s="247"/>
      <c r="H363" s="298"/>
    </row>
    <row r="364" spans="1:8" ht="15.75">
      <c r="A364" s="50" t="s">
        <v>27</v>
      </c>
      <c r="B364" s="50" t="s">
        <v>28</v>
      </c>
      <c r="C364" s="50" t="s">
        <v>29</v>
      </c>
      <c r="D364" s="51" t="s">
        <v>30</v>
      </c>
      <c r="E364" s="52" t="s">
        <v>31</v>
      </c>
      <c r="F364" s="225" t="s">
        <v>31</v>
      </c>
      <c r="G364" s="225" t="s">
        <v>8</v>
      </c>
      <c r="H364" s="287" t="s">
        <v>32</v>
      </c>
    </row>
    <row r="365" spans="1:8" ht="15.75" customHeight="1" thickBot="1">
      <c r="A365" s="53"/>
      <c r="B365" s="53"/>
      <c r="C365" s="53"/>
      <c r="D365" s="54"/>
      <c r="E365" s="55" t="s">
        <v>33</v>
      </c>
      <c r="F365" s="226" t="s">
        <v>34</v>
      </c>
      <c r="G365" s="227" t="s">
        <v>35</v>
      </c>
      <c r="H365" s="288" t="s">
        <v>11</v>
      </c>
    </row>
    <row r="366" spans="1:8" ht="16.5" thickTop="1">
      <c r="A366" s="57">
        <v>8888</v>
      </c>
      <c r="B366" s="57"/>
      <c r="C366" s="57"/>
      <c r="D366" s="58"/>
      <c r="E366" s="59"/>
      <c r="F366" s="228"/>
      <c r="G366" s="228"/>
      <c r="H366" s="289"/>
    </row>
    <row r="367" spans="1:8" ht="15">
      <c r="A367" s="65"/>
      <c r="B367" s="65">
        <v>6171</v>
      </c>
      <c r="C367" s="65">
        <v>2329</v>
      </c>
      <c r="D367" s="65" t="s">
        <v>264</v>
      </c>
      <c r="E367" s="62">
        <v>0</v>
      </c>
      <c r="F367" s="229">
        <v>0</v>
      </c>
      <c r="G367" s="229">
        <v>0</v>
      </c>
      <c r="H367" s="290" t="e">
        <f>(G367/F367)*100</f>
        <v>#DIV/0!</v>
      </c>
    </row>
    <row r="368" spans="1:8" ht="15">
      <c r="A368" s="65"/>
      <c r="B368" s="65"/>
      <c r="C368" s="65"/>
      <c r="D368" s="65" t="s">
        <v>265</v>
      </c>
      <c r="E368" s="62"/>
      <c r="F368" s="229"/>
      <c r="G368" s="229"/>
      <c r="H368" s="290"/>
    </row>
    <row r="369" spans="1:8" ht="15.75" thickBot="1">
      <c r="A369" s="99"/>
      <c r="B369" s="99"/>
      <c r="C369" s="99"/>
      <c r="D369" s="99" t="s">
        <v>266</v>
      </c>
      <c r="E369" s="100"/>
      <c r="F369" s="237"/>
      <c r="G369" s="237"/>
      <c r="H369" s="295"/>
    </row>
    <row r="370" spans="1:8" s="48" customFormat="1" ht="22.5" customHeight="1" thickBot="1" thickTop="1">
      <c r="A370" s="102"/>
      <c r="B370" s="102"/>
      <c r="C370" s="102"/>
      <c r="D370" s="103" t="s">
        <v>267</v>
      </c>
      <c r="E370" s="104">
        <f>SUM(E367:E368)</f>
        <v>0</v>
      </c>
      <c r="F370" s="238">
        <f>SUM(F367:F368)</f>
        <v>0</v>
      </c>
      <c r="G370" s="238">
        <f>SUM(G367:G368)</f>
        <v>0</v>
      </c>
      <c r="H370" s="292" t="e">
        <f>(G370/F370)*100</f>
        <v>#DIV/0!</v>
      </c>
    </row>
    <row r="371" spans="1:8" ht="15">
      <c r="A371" s="48"/>
      <c r="B371" s="88"/>
      <c r="C371" s="88"/>
      <c r="D371" s="88"/>
      <c r="E371" s="118"/>
      <c r="F371" s="247"/>
      <c r="G371" s="247"/>
      <c r="H371" s="298"/>
    </row>
    <row r="372" spans="1:8" ht="15" hidden="1">
      <c r="A372" s="48"/>
      <c r="B372" s="88"/>
      <c r="C372" s="88"/>
      <c r="D372" s="88"/>
      <c r="E372" s="118"/>
      <c r="F372" s="247"/>
      <c r="G372" s="247"/>
      <c r="H372" s="298"/>
    </row>
    <row r="373" spans="1:8" ht="15" hidden="1">
      <c r="A373" s="48"/>
      <c r="B373" s="88"/>
      <c r="C373" s="88"/>
      <c r="D373" s="88"/>
      <c r="E373" s="118"/>
      <c r="F373" s="247"/>
      <c r="G373" s="247"/>
      <c r="H373" s="298"/>
    </row>
    <row r="374" spans="1:8" ht="15" hidden="1">
      <c r="A374" s="48"/>
      <c r="B374" s="88"/>
      <c r="C374" s="88"/>
      <c r="D374" s="88"/>
      <c r="E374" s="118"/>
      <c r="F374" s="247"/>
      <c r="G374" s="247"/>
      <c r="H374" s="298"/>
    </row>
    <row r="375" spans="1:8" ht="15" hidden="1">
      <c r="A375" s="48"/>
      <c r="B375" s="88"/>
      <c r="C375" s="88"/>
      <c r="D375" s="88"/>
      <c r="E375" s="118"/>
      <c r="F375" s="247"/>
      <c r="G375" s="247"/>
      <c r="H375" s="298"/>
    </row>
    <row r="376" spans="1:8" ht="15" customHeight="1" hidden="1">
      <c r="A376" s="48"/>
      <c r="B376" s="88"/>
      <c r="C376" s="88"/>
      <c r="D376" s="88"/>
      <c r="E376" s="118"/>
      <c r="F376" s="247"/>
      <c r="G376" s="247"/>
      <c r="H376" s="298"/>
    </row>
    <row r="377" spans="1:8" ht="15" customHeight="1" thickBot="1">
      <c r="A377" s="48"/>
      <c r="B377" s="48"/>
      <c r="C377" s="48"/>
      <c r="D377" s="48"/>
      <c r="E377" s="49"/>
      <c r="F377" s="223"/>
      <c r="G377" s="223"/>
      <c r="H377" s="286"/>
    </row>
    <row r="378" spans="1:8" ht="15.75">
      <c r="A378" s="50" t="s">
        <v>27</v>
      </c>
      <c r="B378" s="50" t="s">
        <v>28</v>
      </c>
      <c r="C378" s="50" t="s">
        <v>29</v>
      </c>
      <c r="D378" s="51" t="s">
        <v>30</v>
      </c>
      <c r="E378" s="52" t="s">
        <v>31</v>
      </c>
      <c r="F378" s="225" t="s">
        <v>31</v>
      </c>
      <c r="G378" s="225" t="s">
        <v>8</v>
      </c>
      <c r="H378" s="287" t="s">
        <v>32</v>
      </c>
    </row>
    <row r="379" spans="1:8" ht="15.75" customHeight="1" thickBot="1">
      <c r="A379" s="53"/>
      <c r="B379" s="53"/>
      <c r="C379" s="53"/>
      <c r="D379" s="54"/>
      <c r="E379" s="55" t="s">
        <v>33</v>
      </c>
      <c r="F379" s="226" t="s">
        <v>34</v>
      </c>
      <c r="G379" s="227" t="s">
        <v>35</v>
      </c>
      <c r="H379" s="288" t="s">
        <v>11</v>
      </c>
    </row>
    <row r="380" spans="1:8" s="48" customFormat="1" ht="30.75" customHeight="1" thickBot="1" thickTop="1">
      <c r="A380" s="103"/>
      <c r="B380" s="122"/>
      <c r="C380" s="123"/>
      <c r="D380" s="124" t="s">
        <v>268</v>
      </c>
      <c r="E380" s="125">
        <f>SUM(E75,E121,E177,E207,E232,E258,E277,E312,E356,E370)</f>
        <v>434837</v>
      </c>
      <c r="F380" s="250">
        <f>SUM(F75,F121,F177,F207,F232,F258,F277,F312,F356,F370)</f>
        <v>438309</v>
      </c>
      <c r="G380" s="250">
        <f>SUM(G75,G121,G177,G207,G232,G258,G277,G312,G356,G370)</f>
        <v>149245.30000000002</v>
      </c>
      <c r="H380" s="300">
        <f>(G380/F380)*100</f>
        <v>34.050247656333774</v>
      </c>
    </row>
    <row r="381" spans="1:8" ht="15" customHeight="1">
      <c r="A381" s="45"/>
      <c r="B381" s="126"/>
      <c r="C381" s="127"/>
      <c r="D381" s="128"/>
      <c r="E381" s="129"/>
      <c r="F381" s="251"/>
      <c r="G381" s="251"/>
      <c r="H381" s="301"/>
    </row>
    <row r="382" spans="1:8" ht="15" customHeight="1" hidden="1">
      <c r="A382" s="45"/>
      <c r="B382" s="126"/>
      <c r="C382" s="127"/>
      <c r="D382" s="128"/>
      <c r="E382" s="129"/>
      <c r="F382" s="251"/>
      <c r="G382" s="251"/>
      <c r="H382" s="301"/>
    </row>
    <row r="383" spans="1:8" ht="12.75" customHeight="1" hidden="1">
      <c r="A383" s="45"/>
      <c r="B383" s="126"/>
      <c r="C383" s="127"/>
      <c r="D383" s="128"/>
      <c r="E383" s="129"/>
      <c r="F383" s="251"/>
      <c r="G383" s="251"/>
      <c r="H383" s="301"/>
    </row>
    <row r="384" spans="1:8" ht="12.75" customHeight="1" hidden="1">
      <c r="A384" s="45"/>
      <c r="B384" s="126"/>
      <c r="C384" s="127"/>
      <c r="D384" s="128"/>
      <c r="E384" s="129"/>
      <c r="F384" s="251"/>
      <c r="G384" s="251"/>
      <c r="H384" s="301"/>
    </row>
    <row r="385" spans="1:8" ht="12.75" customHeight="1" hidden="1">
      <c r="A385" s="45"/>
      <c r="B385" s="126"/>
      <c r="C385" s="127"/>
      <c r="D385" s="128"/>
      <c r="E385" s="129"/>
      <c r="F385" s="251"/>
      <c r="G385" s="251"/>
      <c r="H385" s="301"/>
    </row>
    <row r="386" spans="1:8" ht="12.75" customHeight="1" hidden="1">
      <c r="A386" s="45"/>
      <c r="B386" s="126"/>
      <c r="C386" s="127"/>
      <c r="D386" s="128"/>
      <c r="E386" s="129"/>
      <c r="F386" s="251"/>
      <c r="G386" s="251"/>
      <c r="H386" s="301"/>
    </row>
    <row r="387" spans="1:8" ht="12.75" customHeight="1" hidden="1">
      <c r="A387" s="45"/>
      <c r="B387" s="126"/>
      <c r="C387" s="127"/>
      <c r="D387" s="128"/>
      <c r="E387" s="129"/>
      <c r="F387" s="251"/>
      <c r="G387" s="251"/>
      <c r="H387" s="301"/>
    </row>
    <row r="388" spans="1:8" ht="12.75" customHeight="1" hidden="1">
      <c r="A388" s="45"/>
      <c r="B388" s="126"/>
      <c r="C388" s="127"/>
      <c r="D388" s="128"/>
      <c r="E388" s="129"/>
      <c r="F388" s="251"/>
      <c r="G388" s="251"/>
      <c r="H388" s="301"/>
    </row>
    <row r="389" spans="1:8" ht="15" customHeight="1" hidden="1">
      <c r="A389" s="45"/>
      <c r="B389" s="126"/>
      <c r="C389" s="127"/>
      <c r="D389" s="128"/>
      <c r="E389" s="129"/>
      <c r="F389" s="251"/>
      <c r="G389" s="251"/>
      <c r="H389" s="301"/>
    </row>
    <row r="390" spans="1:8" ht="15" customHeight="1" thickBot="1">
      <c r="A390" s="45"/>
      <c r="B390" s="126"/>
      <c r="C390" s="127"/>
      <c r="D390" s="128"/>
      <c r="E390" s="130"/>
      <c r="F390" s="252"/>
      <c r="G390" s="252"/>
      <c r="H390" s="302"/>
    </row>
    <row r="391" spans="1:8" ht="15.75">
      <c r="A391" s="50" t="s">
        <v>27</v>
      </c>
      <c r="B391" s="50" t="s">
        <v>28</v>
      </c>
      <c r="C391" s="50" t="s">
        <v>29</v>
      </c>
      <c r="D391" s="51" t="s">
        <v>30</v>
      </c>
      <c r="E391" s="52" t="s">
        <v>31</v>
      </c>
      <c r="F391" s="225" t="s">
        <v>31</v>
      </c>
      <c r="G391" s="225" t="s">
        <v>8</v>
      </c>
      <c r="H391" s="287" t="s">
        <v>32</v>
      </c>
    </row>
    <row r="392" spans="1:8" ht="15.75" customHeight="1" thickBot="1">
      <c r="A392" s="53"/>
      <c r="B392" s="53"/>
      <c r="C392" s="53"/>
      <c r="D392" s="54"/>
      <c r="E392" s="55" t="s">
        <v>33</v>
      </c>
      <c r="F392" s="226" t="s">
        <v>34</v>
      </c>
      <c r="G392" s="227" t="s">
        <v>35</v>
      </c>
      <c r="H392" s="288" t="s">
        <v>11</v>
      </c>
    </row>
    <row r="393" spans="1:8" ht="16.5" customHeight="1" thickTop="1">
      <c r="A393" s="113">
        <v>110</v>
      </c>
      <c r="B393" s="113"/>
      <c r="C393" s="113"/>
      <c r="D393" s="131" t="s">
        <v>269</v>
      </c>
      <c r="E393" s="132"/>
      <c r="F393" s="253"/>
      <c r="G393" s="253"/>
      <c r="H393" s="303"/>
    </row>
    <row r="394" spans="1:8" ht="14.25" customHeight="1">
      <c r="A394" s="133"/>
      <c r="B394" s="133"/>
      <c r="C394" s="133"/>
      <c r="D394" s="45"/>
      <c r="E394" s="132"/>
      <c r="F394" s="253"/>
      <c r="G394" s="253"/>
      <c r="H394" s="303"/>
    </row>
    <row r="395" spans="1:8" ht="15" customHeight="1">
      <c r="A395" s="65"/>
      <c r="B395" s="65"/>
      <c r="C395" s="65">
        <v>8115</v>
      </c>
      <c r="D395" s="79" t="s">
        <v>270</v>
      </c>
      <c r="E395" s="134">
        <v>25966</v>
      </c>
      <c r="F395" s="254">
        <v>32627.6</v>
      </c>
      <c r="G395" s="254">
        <v>-11505.7</v>
      </c>
      <c r="H395" s="290">
        <f aca="true" t="shared" si="8" ref="H395:H400">(G395/F395)*100</f>
        <v>-35.26370312250978</v>
      </c>
    </row>
    <row r="396" spans="1:8" ht="15">
      <c r="A396" s="65"/>
      <c r="B396" s="65"/>
      <c r="C396" s="65">
        <v>8123</v>
      </c>
      <c r="D396" s="135" t="s">
        <v>271</v>
      </c>
      <c r="E396" s="77">
        <v>30000</v>
      </c>
      <c r="F396" s="230">
        <v>30000</v>
      </c>
      <c r="G396" s="231">
        <v>0</v>
      </c>
      <c r="H396" s="290">
        <f t="shared" si="8"/>
        <v>0</v>
      </c>
    </row>
    <row r="397" spans="1:8" ht="14.25" customHeight="1">
      <c r="A397" s="65"/>
      <c r="B397" s="65"/>
      <c r="C397" s="65">
        <v>8124</v>
      </c>
      <c r="D397" s="79" t="s">
        <v>272</v>
      </c>
      <c r="E397" s="62">
        <v>-5040</v>
      </c>
      <c r="F397" s="229">
        <v>-5040</v>
      </c>
      <c r="G397" s="229">
        <v>-1680</v>
      </c>
      <c r="H397" s="290">
        <f t="shared" si="8"/>
        <v>33.33333333333333</v>
      </c>
    </row>
    <row r="398" spans="1:8" ht="15" customHeight="1" hidden="1">
      <c r="A398" s="82"/>
      <c r="B398" s="82"/>
      <c r="C398" s="82">
        <v>8902</v>
      </c>
      <c r="D398" s="136" t="s">
        <v>273</v>
      </c>
      <c r="E398" s="83"/>
      <c r="F398" s="229"/>
      <c r="G398" s="229">
        <v>0</v>
      </c>
      <c r="H398" s="290" t="e">
        <f t="shared" si="8"/>
        <v>#DIV/0!</v>
      </c>
    </row>
    <row r="399" spans="1:8" ht="14.25" customHeight="1" hidden="1">
      <c r="A399" s="65"/>
      <c r="B399" s="65"/>
      <c r="C399" s="65">
        <v>8905</v>
      </c>
      <c r="D399" s="79" t="s">
        <v>274</v>
      </c>
      <c r="E399" s="62"/>
      <c r="F399" s="228"/>
      <c r="G399" s="231">
        <v>0</v>
      </c>
      <c r="H399" s="290" t="e">
        <f t="shared" si="8"/>
        <v>#DIV/0!</v>
      </c>
    </row>
    <row r="400" spans="1:8" ht="15" customHeight="1" thickBot="1">
      <c r="A400" s="99"/>
      <c r="B400" s="99"/>
      <c r="C400" s="99">
        <v>8901</v>
      </c>
      <c r="D400" s="98" t="s">
        <v>275</v>
      </c>
      <c r="E400" s="100">
        <v>0</v>
      </c>
      <c r="F400" s="237">
        <v>0</v>
      </c>
      <c r="G400" s="237">
        <v>-81.8</v>
      </c>
      <c r="H400" s="295" t="e">
        <f t="shared" si="8"/>
        <v>#DIV/0!</v>
      </c>
    </row>
    <row r="401" spans="1:8" s="48" customFormat="1" ht="22.5" customHeight="1" thickBot="1" thickTop="1">
      <c r="A401" s="102"/>
      <c r="B401" s="102"/>
      <c r="C401" s="102"/>
      <c r="D401" s="137" t="s">
        <v>276</v>
      </c>
      <c r="E401" s="104">
        <f>SUM(E395:E400)</f>
        <v>50926</v>
      </c>
      <c r="F401" s="238">
        <f>SUM(F395:F400)</f>
        <v>57587.6</v>
      </c>
      <c r="G401" s="238">
        <f>SUM(G395:G400)</f>
        <v>-13267.5</v>
      </c>
      <c r="H401" s="304">
        <f>SUM(G395/F395)*100</f>
        <v>-35.26370312250978</v>
      </c>
    </row>
    <row r="402" spans="1:8" s="48" customFormat="1" ht="22.5" customHeight="1">
      <c r="A402" s="88"/>
      <c r="B402" s="88"/>
      <c r="C402" s="88"/>
      <c r="D402" s="45"/>
      <c r="E402" s="89"/>
      <c r="F402" s="255"/>
      <c r="G402" s="233"/>
      <c r="H402" s="293"/>
    </row>
    <row r="403" spans="1:8" ht="15" customHeight="1">
      <c r="A403" s="48" t="s">
        <v>277</v>
      </c>
      <c r="B403" s="48"/>
      <c r="C403" s="48"/>
      <c r="D403" s="45"/>
      <c r="E403" s="89"/>
      <c r="F403" s="255"/>
      <c r="G403" s="233"/>
      <c r="H403" s="293"/>
    </row>
    <row r="404" spans="1:8" ht="16.5" customHeight="1">
      <c r="A404" s="88"/>
      <c r="B404" s="48"/>
      <c r="C404" s="88"/>
      <c r="D404" s="48"/>
      <c r="E404" s="49"/>
      <c r="F404" s="256"/>
      <c r="G404" s="223"/>
      <c r="H404" s="286"/>
    </row>
    <row r="405" spans="1:8" ht="15">
      <c r="A405" s="88"/>
      <c r="B405" s="88"/>
      <c r="C405" s="88"/>
      <c r="D405" s="48"/>
      <c r="E405" s="49"/>
      <c r="F405" s="223"/>
      <c r="G405" s="223"/>
      <c r="H405" s="286"/>
    </row>
    <row r="406" spans="1:8" ht="15">
      <c r="A406" s="138"/>
      <c r="B406" s="138"/>
      <c r="C406" s="138"/>
      <c r="D406" s="139" t="s">
        <v>278</v>
      </c>
      <c r="E406" s="140">
        <f>E380+E401</f>
        <v>485763</v>
      </c>
      <c r="F406" s="257">
        <f>F380+F401</f>
        <v>495896.6</v>
      </c>
      <c r="G406" s="257">
        <f>G380+G401</f>
        <v>135977.80000000002</v>
      </c>
      <c r="H406" s="290">
        <f>(G406/F406)*100</f>
        <v>27.420595341851513</v>
      </c>
    </row>
    <row r="407" spans="1:8" ht="15">
      <c r="A407" s="138"/>
      <c r="B407" s="138"/>
      <c r="C407" s="138"/>
      <c r="D407" s="139"/>
      <c r="E407" s="140"/>
      <c r="F407" s="257"/>
      <c r="G407" s="257"/>
      <c r="H407" s="305"/>
    </row>
    <row r="408" spans="1:8" ht="15">
      <c r="A408" s="141"/>
      <c r="B408" s="141"/>
      <c r="C408" s="141"/>
      <c r="D408" s="141"/>
      <c r="E408" s="142"/>
      <c r="F408" s="258"/>
      <c r="G408" s="258"/>
      <c r="H408" s="306"/>
    </row>
    <row r="409" spans="1:8" ht="15">
      <c r="A409" s="141"/>
      <c r="B409" s="141"/>
      <c r="C409" s="141"/>
      <c r="D409" s="141"/>
      <c r="E409" s="142"/>
      <c r="F409" s="258"/>
      <c r="G409" s="258"/>
      <c r="H409" s="306"/>
    </row>
    <row r="410" spans="1:8" ht="15">
      <c r="A410" s="141"/>
      <c r="B410" s="141"/>
      <c r="C410" s="141"/>
      <c r="D410" s="141"/>
      <c r="E410" s="142"/>
      <c r="F410" s="258"/>
      <c r="G410" s="258"/>
      <c r="H410" s="306"/>
    </row>
    <row r="411" spans="1:8" ht="15">
      <c r="A411" s="141"/>
      <c r="B411" s="141"/>
      <c r="C411" s="141"/>
      <c r="D411" s="141"/>
      <c r="E411" s="142"/>
      <c r="F411" s="258"/>
      <c r="G411" s="258"/>
      <c r="H411" s="306"/>
    </row>
    <row r="412" spans="1:8" ht="15">
      <c r="A412" s="141"/>
      <c r="B412" s="141"/>
      <c r="C412" s="141"/>
      <c r="D412" s="141"/>
      <c r="E412" s="142"/>
      <c r="F412" s="258"/>
      <c r="G412" s="258"/>
      <c r="H412" s="306"/>
    </row>
    <row r="413" spans="1:8" ht="15">
      <c r="A413" s="141"/>
      <c r="B413" s="141"/>
      <c r="C413" s="141"/>
      <c r="D413" s="141"/>
      <c r="E413" s="142"/>
      <c r="F413" s="258"/>
      <c r="G413" s="258"/>
      <c r="H413" s="306"/>
    </row>
    <row r="414" spans="1:8" ht="15">
      <c r="A414" s="141"/>
      <c r="B414" s="141"/>
      <c r="C414" s="141"/>
      <c r="D414" s="141"/>
      <c r="E414" s="142"/>
      <c r="F414" s="258"/>
      <c r="G414" s="258"/>
      <c r="H414" s="306"/>
    </row>
    <row r="415" spans="1:8" ht="15">
      <c r="A415" s="141"/>
      <c r="B415" s="141"/>
      <c r="C415" s="141"/>
      <c r="D415" s="141"/>
      <c r="E415" s="142"/>
      <c r="F415" s="258"/>
      <c r="G415" s="258"/>
      <c r="H415" s="306"/>
    </row>
    <row r="416" spans="1:8" ht="15">
      <c r="A416" s="141"/>
      <c r="B416" s="141"/>
      <c r="C416" s="141"/>
      <c r="D416" s="141"/>
      <c r="E416" s="142"/>
      <c r="F416" s="258"/>
      <c r="G416" s="258"/>
      <c r="H416" s="306"/>
    </row>
    <row r="417" spans="1:8" ht="15">
      <c r="A417" s="141"/>
      <c r="B417" s="141"/>
      <c r="C417" s="141"/>
      <c r="D417" s="141"/>
      <c r="E417" s="142"/>
      <c r="F417" s="258"/>
      <c r="G417" s="258"/>
      <c r="H417" s="306"/>
    </row>
    <row r="418" spans="1:8" ht="15">
      <c r="A418" s="141"/>
      <c r="B418" s="141"/>
      <c r="C418" s="141"/>
      <c r="D418" s="141"/>
      <c r="E418" s="142"/>
      <c r="F418" s="258"/>
      <c r="G418" s="258"/>
      <c r="H418" s="306"/>
    </row>
    <row r="419" spans="1:8" ht="15">
      <c r="A419" s="141"/>
      <c r="B419" s="141"/>
      <c r="C419" s="141"/>
      <c r="D419" s="141"/>
      <c r="E419" s="142"/>
      <c r="F419" s="258"/>
      <c r="G419" s="258"/>
      <c r="H419" s="306"/>
    </row>
    <row r="420" spans="1:8" ht="15">
      <c r="A420" s="141"/>
      <c r="B420" s="141"/>
      <c r="C420" s="141"/>
      <c r="D420" s="141"/>
      <c r="E420" s="142"/>
      <c r="F420" s="258"/>
      <c r="G420" s="258"/>
      <c r="H420" s="306"/>
    </row>
    <row r="421" spans="1:8" ht="15">
      <c r="A421" s="141"/>
      <c r="B421" s="141"/>
      <c r="C421" s="141"/>
      <c r="D421" s="141"/>
      <c r="E421" s="142"/>
      <c r="F421" s="258"/>
      <c r="G421" s="258"/>
      <c r="H421" s="306"/>
    </row>
    <row r="422" spans="1:8" ht="15">
      <c r="A422" s="141"/>
      <c r="B422" s="141"/>
      <c r="C422" s="141"/>
      <c r="D422" s="141"/>
      <c r="E422" s="142"/>
      <c r="F422" s="258"/>
      <c r="G422" s="258"/>
      <c r="H422" s="306"/>
    </row>
    <row r="423" spans="1:8" ht="15">
      <c r="A423" s="141"/>
      <c r="B423" s="141"/>
      <c r="C423" s="141"/>
      <c r="D423" s="141"/>
      <c r="E423" s="142"/>
      <c r="F423" s="258"/>
      <c r="G423" s="258"/>
      <c r="H423" s="306"/>
    </row>
    <row r="424" spans="1:8" ht="15">
      <c r="A424" s="141"/>
      <c r="B424" s="141"/>
      <c r="C424" s="141"/>
      <c r="D424" s="141"/>
      <c r="E424" s="142"/>
      <c r="F424" s="258"/>
      <c r="G424" s="258"/>
      <c r="H424" s="306"/>
    </row>
    <row r="425" spans="1:8" ht="15">
      <c r="A425" s="141"/>
      <c r="B425" s="141"/>
      <c r="C425" s="141"/>
      <c r="D425" s="141"/>
      <c r="E425" s="142"/>
      <c r="F425" s="258"/>
      <c r="G425" s="258"/>
      <c r="H425" s="306"/>
    </row>
    <row r="426" spans="1:8" ht="15">
      <c r="A426" s="141"/>
      <c r="B426" s="141"/>
      <c r="C426" s="141"/>
      <c r="D426" s="141"/>
      <c r="E426" s="142"/>
      <c r="F426" s="258"/>
      <c r="G426" s="258"/>
      <c r="H426" s="306"/>
    </row>
    <row r="427" spans="1:8" ht="15">
      <c r="A427" s="141"/>
      <c r="B427" s="141"/>
      <c r="C427" s="141"/>
      <c r="D427" s="141"/>
      <c r="E427" s="142"/>
      <c r="F427" s="258"/>
      <c r="G427" s="258"/>
      <c r="H427" s="306"/>
    </row>
    <row r="428" spans="1:8" ht="15">
      <c r="A428" s="141"/>
      <c r="B428" s="141"/>
      <c r="C428" s="141"/>
      <c r="D428" s="141"/>
      <c r="E428" s="142"/>
      <c r="F428" s="258"/>
      <c r="G428" s="258"/>
      <c r="H428" s="306"/>
    </row>
    <row r="429" spans="1:8" ht="15">
      <c r="A429" s="141"/>
      <c r="B429" s="141"/>
      <c r="C429" s="141"/>
      <c r="D429" s="141"/>
      <c r="E429" s="142"/>
      <c r="F429" s="258"/>
      <c r="G429" s="258"/>
      <c r="H429" s="306"/>
    </row>
    <row r="430" spans="1:8" ht="15">
      <c r="A430" s="141"/>
      <c r="B430" s="141"/>
      <c r="C430" s="141"/>
      <c r="D430" s="141"/>
      <c r="E430" s="142"/>
      <c r="F430" s="258"/>
      <c r="G430" s="258"/>
      <c r="H430" s="306"/>
    </row>
    <row r="431" spans="1:8" ht="15">
      <c r="A431" s="141"/>
      <c r="B431" s="141"/>
      <c r="C431" s="141"/>
      <c r="D431" s="141"/>
      <c r="E431" s="142"/>
      <c r="F431" s="258"/>
      <c r="G431" s="258"/>
      <c r="H431" s="306"/>
    </row>
    <row r="432" spans="1:8" ht="15">
      <c r="A432" s="141"/>
      <c r="B432" s="141"/>
      <c r="C432" s="141"/>
      <c r="D432" s="141"/>
      <c r="E432" s="142"/>
      <c r="F432" s="258"/>
      <c r="G432" s="258"/>
      <c r="H432" s="306"/>
    </row>
    <row r="433" spans="1:8" ht="15">
      <c r="A433" s="141"/>
      <c r="B433" s="141"/>
      <c r="C433" s="141"/>
      <c r="D433" s="141"/>
      <c r="E433" s="142"/>
      <c r="F433" s="258"/>
      <c r="G433" s="258"/>
      <c r="H433" s="306"/>
    </row>
    <row r="434" spans="1:8" ht="15">
      <c r="A434" s="141"/>
      <c r="B434" s="141"/>
      <c r="C434" s="141"/>
      <c r="D434" s="141"/>
      <c r="E434" s="142"/>
      <c r="F434" s="258"/>
      <c r="G434" s="258"/>
      <c r="H434" s="306"/>
    </row>
    <row r="435" spans="1:8" ht="15">
      <c r="A435" s="141"/>
      <c r="B435" s="141"/>
      <c r="C435" s="141"/>
      <c r="D435" s="141"/>
      <c r="E435" s="142"/>
      <c r="F435" s="258"/>
      <c r="G435" s="258"/>
      <c r="H435" s="306"/>
    </row>
    <row r="436" spans="1:8" ht="15">
      <c r="A436" s="141"/>
      <c r="B436" s="141"/>
      <c r="C436" s="141"/>
      <c r="D436" s="141"/>
      <c r="E436" s="142"/>
      <c r="F436" s="258"/>
      <c r="G436" s="258"/>
      <c r="H436" s="306"/>
    </row>
    <row r="437" spans="1:8" ht="15">
      <c r="A437" s="141"/>
      <c r="B437" s="141"/>
      <c r="C437" s="141"/>
      <c r="D437" s="141"/>
      <c r="E437" s="142"/>
      <c r="F437" s="258"/>
      <c r="G437" s="258"/>
      <c r="H437" s="306"/>
    </row>
    <row r="438" spans="1:8" ht="15">
      <c r="A438" s="141"/>
      <c r="B438" s="141"/>
      <c r="C438" s="141"/>
      <c r="D438" s="141"/>
      <c r="E438" s="142"/>
      <c r="F438" s="258"/>
      <c r="G438" s="258"/>
      <c r="H438" s="306"/>
    </row>
    <row r="439" spans="1:8" ht="15">
      <c r="A439" s="141"/>
      <c r="B439" s="141"/>
      <c r="C439" s="141"/>
      <c r="D439" s="141"/>
      <c r="E439" s="142"/>
      <c r="F439" s="258"/>
      <c r="G439" s="258"/>
      <c r="H439" s="306"/>
    </row>
    <row r="440" spans="1:8" ht="15">
      <c r="A440" s="141"/>
      <c r="B440" s="141"/>
      <c r="C440" s="141"/>
      <c r="D440" s="141"/>
      <c r="E440" s="142"/>
      <c r="F440" s="258"/>
      <c r="G440" s="258"/>
      <c r="H440" s="306"/>
    </row>
    <row r="441" spans="1:8" ht="15">
      <c r="A441" s="141"/>
      <c r="B441" s="141"/>
      <c r="C441" s="141"/>
      <c r="D441" s="141"/>
      <c r="E441" s="142"/>
      <c r="F441" s="258"/>
      <c r="G441" s="258"/>
      <c r="H441" s="306"/>
    </row>
    <row r="442" spans="1:8" ht="15">
      <c r="A442" s="141"/>
      <c r="B442" s="141"/>
      <c r="C442" s="141"/>
      <c r="D442" s="141"/>
      <c r="E442" s="142"/>
      <c r="F442" s="258"/>
      <c r="G442" s="258"/>
      <c r="H442" s="306"/>
    </row>
    <row r="443" spans="1:8" ht="15">
      <c r="A443" s="141"/>
      <c r="B443" s="141"/>
      <c r="C443" s="141"/>
      <c r="D443" s="141"/>
      <c r="E443" s="142"/>
      <c r="F443" s="258"/>
      <c r="G443" s="258"/>
      <c r="H443" s="306"/>
    </row>
  </sheetData>
  <sheetProtection/>
  <mergeCells count="2">
    <mergeCell ref="A1:C1"/>
    <mergeCell ref="A3:E3"/>
  </mergeCells>
  <printOptions/>
  <pageMargins left="0.2755905511811024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95"/>
  <sheetViews>
    <sheetView zoomScale="80" zoomScaleNormal="80" zoomScaleSheetLayoutView="100" zoomScalePageLayoutView="0" workbookViewId="0" topLeftCell="A1">
      <selection activeCell="G42" sqref="G42"/>
    </sheetView>
  </sheetViews>
  <sheetFormatPr defaultColWidth="15.8515625" defaultRowHeight="12.75"/>
  <cols>
    <col min="1" max="1" width="13.7109375" style="146" customWidth="1"/>
    <col min="2" max="2" width="12.7109375" style="146" customWidth="1"/>
    <col min="3" max="3" width="79.7109375" style="146" customWidth="1"/>
    <col min="4" max="4" width="15.7109375" style="146" customWidth="1"/>
    <col min="5" max="6" width="15.8515625" style="262" customWidth="1"/>
    <col min="7" max="7" width="13.28125" style="146" customWidth="1"/>
    <col min="8" max="8" width="9.140625" style="146" customWidth="1"/>
    <col min="9" max="9" width="10.140625" style="146" bestFit="1" customWidth="1"/>
    <col min="10" max="236" width="9.140625" style="146" customWidth="1"/>
    <col min="237" max="237" width="13.7109375" style="146" customWidth="1"/>
    <col min="238" max="238" width="12.7109375" style="146" customWidth="1"/>
    <col min="239" max="239" width="79.7109375" style="146" customWidth="1"/>
    <col min="240" max="240" width="15.7109375" style="146" customWidth="1"/>
    <col min="241" max="16384" width="15.8515625" style="146" customWidth="1"/>
  </cols>
  <sheetData>
    <row r="1" spans="1:7" ht="21" customHeight="1">
      <c r="A1" s="43" t="s">
        <v>279</v>
      </c>
      <c r="B1" s="44"/>
      <c r="C1" s="143"/>
      <c r="D1" s="144"/>
      <c r="E1" s="260"/>
      <c r="F1" s="260"/>
      <c r="G1" s="145"/>
    </row>
    <row r="2" spans="1:5" ht="15.75" customHeight="1">
      <c r="A2" s="43"/>
      <c r="B2" s="44"/>
      <c r="C2" s="147"/>
      <c r="E2" s="261"/>
    </row>
    <row r="3" spans="1:7" s="151" customFormat="1" ht="24" customHeight="1">
      <c r="A3" s="148" t="s">
        <v>280</v>
      </c>
      <c r="B3" s="148"/>
      <c r="C3" s="148"/>
      <c r="D3" s="149"/>
      <c r="E3" s="263"/>
      <c r="F3" s="264"/>
      <c r="G3" s="150"/>
    </row>
    <row r="4" spans="1:7" s="141" customFormat="1" ht="12.75" customHeight="1" hidden="1">
      <c r="A4" s="138"/>
      <c r="B4" s="139"/>
      <c r="C4" s="152"/>
      <c r="D4" s="153"/>
      <c r="E4" s="265"/>
      <c r="F4" s="265"/>
      <c r="G4" s="153"/>
    </row>
    <row r="5" spans="1:7" s="141" customFormat="1" ht="12.75" customHeight="1" hidden="1">
      <c r="A5" s="138"/>
      <c r="B5" s="139"/>
      <c r="C5" s="152"/>
      <c r="D5" s="153"/>
      <c r="E5" s="265"/>
      <c r="F5" s="265"/>
      <c r="G5" s="153"/>
    </row>
    <row r="6" spans="2:6" s="141" customFormat="1" ht="15.75" customHeight="1" thickBot="1">
      <c r="B6" s="154"/>
      <c r="E6" s="266"/>
      <c r="F6" s="267" t="s">
        <v>4</v>
      </c>
    </row>
    <row r="7" spans="1:7" s="141" customFormat="1" ht="15.75">
      <c r="A7" s="155" t="s">
        <v>27</v>
      </c>
      <c r="B7" s="156" t="s">
        <v>28</v>
      </c>
      <c r="C7" s="155" t="s">
        <v>30</v>
      </c>
      <c r="D7" s="155" t="s">
        <v>31</v>
      </c>
      <c r="E7" s="268" t="s">
        <v>31</v>
      </c>
      <c r="F7" s="225" t="s">
        <v>8</v>
      </c>
      <c r="G7" s="155" t="s">
        <v>281</v>
      </c>
    </row>
    <row r="8" spans="1:7" s="141" customFormat="1" ht="15.75" customHeight="1" thickBot="1">
      <c r="A8" s="157"/>
      <c r="B8" s="158"/>
      <c r="C8" s="159"/>
      <c r="D8" s="160" t="s">
        <v>33</v>
      </c>
      <c r="E8" s="269" t="s">
        <v>34</v>
      </c>
      <c r="F8" s="227" t="s">
        <v>35</v>
      </c>
      <c r="G8" s="160" t="s">
        <v>282</v>
      </c>
    </row>
    <row r="9" spans="1:7" s="141" customFormat="1" ht="16.5" customHeight="1" thickTop="1">
      <c r="A9" s="161">
        <v>20</v>
      </c>
      <c r="B9" s="162"/>
      <c r="C9" s="58" t="s">
        <v>283</v>
      </c>
      <c r="D9" s="97"/>
      <c r="E9" s="236"/>
      <c r="F9" s="236"/>
      <c r="G9" s="97"/>
    </row>
    <row r="10" spans="1:7" s="141" customFormat="1" ht="16.5" customHeight="1">
      <c r="A10" s="161"/>
      <c r="B10" s="162"/>
      <c r="C10" s="58"/>
      <c r="D10" s="97"/>
      <c r="E10" s="236"/>
      <c r="F10" s="236"/>
      <c r="G10" s="97"/>
    </row>
    <row r="11" spans="1:7" s="141" customFormat="1" ht="15" customHeight="1">
      <c r="A11" s="111"/>
      <c r="B11" s="163"/>
      <c r="C11" s="58" t="s">
        <v>284</v>
      </c>
      <c r="D11" s="114"/>
      <c r="E11" s="242"/>
      <c r="F11" s="242"/>
      <c r="G11" s="114"/>
    </row>
    <row r="12" spans="1:7" s="141" customFormat="1" ht="15">
      <c r="A12" s="61"/>
      <c r="B12" s="164">
        <v>2143</v>
      </c>
      <c r="C12" s="115" t="s">
        <v>285</v>
      </c>
      <c r="D12" s="74">
        <v>0</v>
      </c>
      <c r="E12" s="229">
        <v>35.2</v>
      </c>
      <c r="F12" s="229">
        <v>35.1</v>
      </c>
      <c r="G12" s="308">
        <f>(F12/E12)*100</f>
        <v>99.71590909090908</v>
      </c>
    </row>
    <row r="13" spans="1:7" s="141" customFormat="1" ht="15">
      <c r="A13" s="61"/>
      <c r="B13" s="164">
        <v>2212</v>
      </c>
      <c r="C13" s="115" t="s">
        <v>286</v>
      </c>
      <c r="D13" s="74">
        <v>28305</v>
      </c>
      <c r="E13" s="229">
        <v>29381.7</v>
      </c>
      <c r="F13" s="229">
        <v>3046.5</v>
      </c>
      <c r="G13" s="308">
        <f aca="true" t="shared" si="0" ref="G13:G54">(F13/E13)*100</f>
        <v>10.368698883999224</v>
      </c>
    </row>
    <row r="14" spans="1:7" s="141" customFormat="1" ht="15" customHeight="1">
      <c r="A14" s="61"/>
      <c r="B14" s="164">
        <v>2219</v>
      </c>
      <c r="C14" s="115" t="s">
        <v>287</v>
      </c>
      <c r="D14" s="74">
        <v>34231</v>
      </c>
      <c r="E14" s="229">
        <v>38242.8</v>
      </c>
      <c r="F14" s="229">
        <v>5665.4</v>
      </c>
      <c r="G14" s="308">
        <f t="shared" si="0"/>
        <v>14.814291840555605</v>
      </c>
    </row>
    <row r="15" spans="1:7" s="141" customFormat="1" ht="15">
      <c r="A15" s="61"/>
      <c r="B15" s="164">
        <v>2221</v>
      </c>
      <c r="C15" s="115" t="s">
        <v>288</v>
      </c>
      <c r="D15" s="74">
        <v>100</v>
      </c>
      <c r="E15" s="229">
        <v>100</v>
      </c>
      <c r="F15" s="229">
        <v>0</v>
      </c>
      <c r="G15" s="308">
        <f t="shared" si="0"/>
        <v>0</v>
      </c>
    </row>
    <row r="16" spans="1:7" s="141" customFormat="1" ht="15" hidden="1">
      <c r="A16" s="61"/>
      <c r="B16" s="164">
        <v>2229</v>
      </c>
      <c r="C16" s="115" t="s">
        <v>289</v>
      </c>
      <c r="D16" s="74"/>
      <c r="E16" s="229"/>
      <c r="F16" s="229">
        <v>0</v>
      </c>
      <c r="G16" s="308" t="e">
        <f t="shared" si="0"/>
        <v>#DIV/0!</v>
      </c>
    </row>
    <row r="17" spans="1:7" s="141" customFormat="1" ht="15" hidden="1">
      <c r="A17" s="61"/>
      <c r="B17" s="164">
        <v>2241</v>
      </c>
      <c r="C17" s="115" t="s">
        <v>290</v>
      </c>
      <c r="D17" s="74"/>
      <c r="E17" s="229"/>
      <c r="F17" s="229">
        <v>0</v>
      </c>
      <c r="G17" s="308" t="e">
        <f t="shared" si="0"/>
        <v>#DIV/0!</v>
      </c>
    </row>
    <row r="18" spans="1:7" s="165" customFormat="1" ht="15.75" hidden="1">
      <c r="A18" s="61"/>
      <c r="B18" s="164">
        <v>2249</v>
      </c>
      <c r="C18" s="115" t="s">
        <v>291</v>
      </c>
      <c r="D18" s="114"/>
      <c r="E18" s="242"/>
      <c r="F18" s="229">
        <v>0</v>
      </c>
      <c r="G18" s="308" t="e">
        <f t="shared" si="0"/>
        <v>#DIV/0!</v>
      </c>
    </row>
    <row r="19" spans="1:7" s="141" customFormat="1" ht="15" hidden="1">
      <c r="A19" s="61"/>
      <c r="B19" s="164">
        <v>2310</v>
      </c>
      <c r="C19" s="115" t="s">
        <v>292</v>
      </c>
      <c r="D19" s="74"/>
      <c r="E19" s="229"/>
      <c r="F19" s="229">
        <v>0</v>
      </c>
      <c r="G19" s="308" t="e">
        <f t="shared" si="0"/>
        <v>#DIV/0!</v>
      </c>
    </row>
    <row r="20" spans="1:7" s="141" customFormat="1" ht="15" hidden="1">
      <c r="A20" s="61"/>
      <c r="B20" s="164">
        <v>2321</v>
      </c>
      <c r="C20" s="115" t="s">
        <v>293</v>
      </c>
      <c r="D20" s="74"/>
      <c r="E20" s="229"/>
      <c r="F20" s="229">
        <v>0</v>
      </c>
      <c r="G20" s="308" t="e">
        <f t="shared" si="0"/>
        <v>#DIV/0!</v>
      </c>
    </row>
    <row r="21" spans="1:7" s="165" customFormat="1" ht="15.75">
      <c r="A21" s="61"/>
      <c r="B21" s="164">
        <v>2331</v>
      </c>
      <c r="C21" s="115" t="s">
        <v>294</v>
      </c>
      <c r="D21" s="114">
        <v>1</v>
      </c>
      <c r="E21" s="242">
        <v>1</v>
      </c>
      <c r="F21" s="229">
        <v>0</v>
      </c>
      <c r="G21" s="308">
        <f t="shared" si="0"/>
        <v>0</v>
      </c>
    </row>
    <row r="22" spans="1:7" s="141" customFormat="1" ht="15">
      <c r="A22" s="61"/>
      <c r="B22" s="164">
        <v>3111</v>
      </c>
      <c r="C22" s="166" t="s">
        <v>295</v>
      </c>
      <c r="D22" s="74">
        <v>1150</v>
      </c>
      <c r="E22" s="229">
        <v>1150</v>
      </c>
      <c r="F22" s="229">
        <v>137.2</v>
      </c>
      <c r="G22" s="308">
        <f t="shared" si="0"/>
        <v>11.930434782608694</v>
      </c>
    </row>
    <row r="23" spans="1:7" s="141" customFormat="1" ht="15">
      <c r="A23" s="61"/>
      <c r="B23" s="164">
        <v>3113</v>
      </c>
      <c r="C23" s="166" t="s">
        <v>296</v>
      </c>
      <c r="D23" s="74">
        <v>6700</v>
      </c>
      <c r="E23" s="229">
        <v>6737.7</v>
      </c>
      <c r="F23" s="229">
        <v>88.3</v>
      </c>
      <c r="G23" s="308">
        <f t="shared" si="0"/>
        <v>1.3105362364011457</v>
      </c>
    </row>
    <row r="24" spans="1:7" s="165" customFormat="1" ht="15.75" hidden="1">
      <c r="A24" s="61"/>
      <c r="B24" s="164">
        <v>3231</v>
      </c>
      <c r="C24" s="115" t="s">
        <v>297</v>
      </c>
      <c r="D24" s="114"/>
      <c r="E24" s="242"/>
      <c r="F24" s="229">
        <v>0</v>
      </c>
      <c r="G24" s="308" t="e">
        <f t="shared" si="0"/>
        <v>#DIV/0!</v>
      </c>
    </row>
    <row r="25" spans="1:7" s="165" customFormat="1" ht="15.75">
      <c r="A25" s="61"/>
      <c r="B25" s="164">
        <v>3313</v>
      </c>
      <c r="C25" s="115" t="s">
        <v>298</v>
      </c>
      <c r="D25" s="114">
        <v>75</v>
      </c>
      <c r="E25" s="242">
        <v>151.3</v>
      </c>
      <c r="F25" s="229">
        <v>0</v>
      </c>
      <c r="G25" s="308">
        <f t="shared" si="0"/>
        <v>0</v>
      </c>
    </row>
    <row r="26" spans="1:7" s="141" customFormat="1" ht="15">
      <c r="A26" s="67"/>
      <c r="B26" s="164">
        <v>3314</v>
      </c>
      <c r="C26" s="166" t="s">
        <v>299</v>
      </c>
      <c r="D26" s="94">
        <v>1500</v>
      </c>
      <c r="E26" s="228">
        <v>1538.5</v>
      </c>
      <c r="F26" s="229">
        <v>38.5</v>
      </c>
      <c r="G26" s="308">
        <f t="shared" si="0"/>
        <v>2.5024374390640234</v>
      </c>
    </row>
    <row r="27" spans="1:7" s="165" customFormat="1" ht="15.75" hidden="1">
      <c r="A27" s="61"/>
      <c r="B27" s="164">
        <v>3319</v>
      </c>
      <c r="C27" s="166" t="s">
        <v>300</v>
      </c>
      <c r="D27" s="114"/>
      <c r="E27" s="242"/>
      <c r="F27" s="229">
        <v>0</v>
      </c>
      <c r="G27" s="308" t="e">
        <f t="shared" si="0"/>
        <v>#DIV/0!</v>
      </c>
    </row>
    <row r="28" spans="1:7" s="141" customFormat="1" ht="15">
      <c r="A28" s="61"/>
      <c r="B28" s="164">
        <v>3322</v>
      </c>
      <c r="C28" s="166" t="s">
        <v>301</v>
      </c>
      <c r="D28" s="74">
        <v>420</v>
      </c>
      <c r="E28" s="229">
        <v>481.5</v>
      </c>
      <c r="F28" s="229">
        <v>77.6</v>
      </c>
      <c r="G28" s="308">
        <f t="shared" si="0"/>
        <v>16.116303219106957</v>
      </c>
    </row>
    <row r="29" spans="1:7" s="141" customFormat="1" ht="15" hidden="1">
      <c r="A29" s="61"/>
      <c r="B29" s="164">
        <v>3326</v>
      </c>
      <c r="C29" s="166" t="s">
        <v>302</v>
      </c>
      <c r="D29" s="74"/>
      <c r="E29" s="229"/>
      <c r="F29" s="229">
        <v>0</v>
      </c>
      <c r="G29" s="308" t="e">
        <f t="shared" si="0"/>
        <v>#DIV/0!</v>
      </c>
    </row>
    <row r="30" spans="1:7" s="165" customFormat="1" ht="15.75" hidden="1">
      <c r="A30" s="61"/>
      <c r="B30" s="164">
        <v>3399</v>
      </c>
      <c r="C30" s="115" t="s">
        <v>300</v>
      </c>
      <c r="D30" s="114"/>
      <c r="E30" s="242"/>
      <c r="F30" s="229">
        <v>0</v>
      </c>
      <c r="G30" s="308" t="e">
        <f t="shared" si="0"/>
        <v>#DIV/0!</v>
      </c>
    </row>
    <row r="31" spans="1:7" s="141" customFormat="1" ht="15">
      <c r="A31" s="61"/>
      <c r="B31" s="164">
        <v>3412</v>
      </c>
      <c r="C31" s="166" t="s">
        <v>303</v>
      </c>
      <c r="D31" s="74">
        <v>4500</v>
      </c>
      <c r="E31" s="229">
        <v>5205.5</v>
      </c>
      <c r="F31" s="229">
        <v>0</v>
      </c>
      <c r="G31" s="308">
        <f t="shared" si="0"/>
        <v>0</v>
      </c>
    </row>
    <row r="32" spans="1:7" s="141" customFormat="1" ht="15">
      <c r="A32" s="61"/>
      <c r="B32" s="164">
        <v>3421</v>
      </c>
      <c r="C32" s="166" t="s">
        <v>304</v>
      </c>
      <c r="D32" s="74">
        <v>730</v>
      </c>
      <c r="E32" s="229">
        <v>1233</v>
      </c>
      <c r="F32" s="229">
        <v>20.4</v>
      </c>
      <c r="G32" s="308">
        <f t="shared" si="0"/>
        <v>1.654501216545012</v>
      </c>
    </row>
    <row r="33" spans="1:7" s="141" customFormat="1" ht="15">
      <c r="A33" s="61"/>
      <c r="B33" s="164">
        <v>3612</v>
      </c>
      <c r="C33" s="166" t="s">
        <v>305</v>
      </c>
      <c r="D33" s="74">
        <v>150</v>
      </c>
      <c r="E33" s="229">
        <v>150</v>
      </c>
      <c r="F33" s="229">
        <v>0</v>
      </c>
      <c r="G33" s="308">
        <f t="shared" si="0"/>
        <v>0</v>
      </c>
    </row>
    <row r="34" spans="1:7" s="141" customFormat="1" ht="15">
      <c r="A34" s="61"/>
      <c r="B34" s="164">
        <v>3613</v>
      </c>
      <c r="C34" s="166" t="s">
        <v>306</v>
      </c>
      <c r="D34" s="74">
        <v>8222</v>
      </c>
      <c r="E34" s="229">
        <v>8222</v>
      </c>
      <c r="F34" s="229">
        <v>2012</v>
      </c>
      <c r="G34" s="308">
        <f t="shared" si="0"/>
        <v>24.470931646801265</v>
      </c>
    </row>
    <row r="35" spans="1:7" s="141" customFormat="1" ht="15" hidden="1">
      <c r="A35" s="61"/>
      <c r="B35" s="164">
        <v>3631</v>
      </c>
      <c r="C35" s="166" t="s">
        <v>307</v>
      </c>
      <c r="D35" s="74"/>
      <c r="E35" s="229"/>
      <c r="F35" s="229">
        <v>0</v>
      </c>
      <c r="G35" s="308" t="e">
        <f t="shared" si="0"/>
        <v>#DIV/0!</v>
      </c>
    </row>
    <row r="36" spans="1:7" s="165" customFormat="1" ht="15.75">
      <c r="A36" s="61"/>
      <c r="B36" s="164">
        <v>3632</v>
      </c>
      <c r="C36" s="115" t="s">
        <v>308</v>
      </c>
      <c r="D36" s="114">
        <v>11000</v>
      </c>
      <c r="E36" s="242">
        <v>11000</v>
      </c>
      <c r="F36" s="229">
        <v>881.3</v>
      </c>
      <c r="G36" s="308">
        <f t="shared" si="0"/>
        <v>8.011818181818182</v>
      </c>
    </row>
    <row r="37" spans="1:7" s="141" customFormat="1" ht="15">
      <c r="A37" s="61"/>
      <c r="B37" s="164">
        <v>3635</v>
      </c>
      <c r="C37" s="166" t="s">
        <v>309</v>
      </c>
      <c r="D37" s="74">
        <v>3484</v>
      </c>
      <c r="E37" s="229">
        <v>3438.5</v>
      </c>
      <c r="F37" s="229">
        <v>4.5</v>
      </c>
      <c r="G37" s="308">
        <f t="shared" si="0"/>
        <v>0.13087101933982842</v>
      </c>
    </row>
    <row r="38" spans="1:7" s="165" customFormat="1" ht="15.75" hidden="1">
      <c r="A38" s="61"/>
      <c r="B38" s="164">
        <v>3639</v>
      </c>
      <c r="C38" s="115" t="s">
        <v>310</v>
      </c>
      <c r="D38" s="114"/>
      <c r="E38" s="242"/>
      <c r="F38" s="229">
        <v>0</v>
      </c>
      <c r="G38" s="308" t="e">
        <f t="shared" si="0"/>
        <v>#DIV/0!</v>
      </c>
    </row>
    <row r="39" spans="1:7" s="141" customFormat="1" ht="15">
      <c r="A39" s="61"/>
      <c r="B39" s="164">
        <v>3699</v>
      </c>
      <c r="C39" s="166" t="s">
        <v>311</v>
      </c>
      <c r="D39" s="94">
        <v>203</v>
      </c>
      <c r="E39" s="228">
        <v>203</v>
      </c>
      <c r="F39" s="229">
        <v>57.4</v>
      </c>
      <c r="G39" s="308">
        <f t="shared" si="0"/>
        <v>28.27586206896552</v>
      </c>
    </row>
    <row r="40" spans="1:7" s="141" customFormat="1" ht="15">
      <c r="A40" s="61"/>
      <c r="B40" s="164">
        <v>3722</v>
      </c>
      <c r="C40" s="166" t="s">
        <v>312</v>
      </c>
      <c r="D40" s="74">
        <v>20470</v>
      </c>
      <c r="E40" s="229">
        <v>20470</v>
      </c>
      <c r="F40" s="229">
        <v>6820.9</v>
      </c>
      <c r="G40" s="308">
        <f t="shared" si="0"/>
        <v>33.32144601856375</v>
      </c>
    </row>
    <row r="41" spans="1:7" s="165" customFormat="1" ht="15.75">
      <c r="A41" s="61"/>
      <c r="B41" s="164">
        <v>3725</v>
      </c>
      <c r="C41" s="115" t="s">
        <v>313</v>
      </c>
      <c r="D41" s="114">
        <v>500</v>
      </c>
      <c r="E41" s="242">
        <v>500</v>
      </c>
      <c r="F41" s="229">
        <v>84.7</v>
      </c>
      <c r="G41" s="308">
        <f t="shared" si="0"/>
        <v>16.939999999999998</v>
      </c>
    </row>
    <row r="42" spans="1:7" s="165" customFormat="1" ht="15.75">
      <c r="A42" s="61"/>
      <c r="B42" s="164">
        <v>3733</v>
      </c>
      <c r="C42" s="115" t="s">
        <v>314</v>
      </c>
      <c r="D42" s="114">
        <v>40</v>
      </c>
      <c r="E42" s="242">
        <v>40</v>
      </c>
      <c r="F42" s="229">
        <v>30.8</v>
      </c>
      <c r="G42" s="308">
        <f t="shared" si="0"/>
        <v>77</v>
      </c>
    </row>
    <row r="43" spans="1:7" s="165" customFormat="1" ht="15.75">
      <c r="A43" s="61"/>
      <c r="B43" s="164">
        <v>3744</v>
      </c>
      <c r="C43" s="115" t="s">
        <v>315</v>
      </c>
      <c r="D43" s="114">
        <v>4550</v>
      </c>
      <c r="E43" s="242">
        <v>0</v>
      </c>
      <c r="F43" s="229">
        <v>0</v>
      </c>
      <c r="G43" s="308" t="e">
        <f t="shared" si="0"/>
        <v>#DIV/0!</v>
      </c>
    </row>
    <row r="44" spans="1:7" s="165" customFormat="1" ht="15.75">
      <c r="A44" s="61"/>
      <c r="B44" s="164">
        <v>3745</v>
      </c>
      <c r="C44" s="115" t="s">
        <v>316</v>
      </c>
      <c r="D44" s="167">
        <v>21774</v>
      </c>
      <c r="E44" s="242">
        <v>21774</v>
      </c>
      <c r="F44" s="229">
        <v>5150.3</v>
      </c>
      <c r="G44" s="308">
        <f t="shared" si="0"/>
        <v>23.653439882428586</v>
      </c>
    </row>
    <row r="45" spans="1:7" s="165" customFormat="1" ht="15.75" hidden="1">
      <c r="A45" s="61"/>
      <c r="B45" s="164">
        <v>4349</v>
      </c>
      <c r="C45" s="115" t="s">
        <v>317</v>
      </c>
      <c r="D45" s="94"/>
      <c r="E45" s="228"/>
      <c r="F45" s="229">
        <v>0</v>
      </c>
      <c r="G45" s="308" t="e">
        <f t="shared" si="0"/>
        <v>#DIV/0!</v>
      </c>
    </row>
    <row r="46" spans="1:7" s="165" customFormat="1" ht="15.75">
      <c r="A46" s="67"/>
      <c r="B46" s="164">
        <v>4351</v>
      </c>
      <c r="C46" s="166" t="s">
        <v>318</v>
      </c>
      <c r="D46" s="94">
        <v>300</v>
      </c>
      <c r="E46" s="228">
        <v>300</v>
      </c>
      <c r="F46" s="229">
        <v>0</v>
      </c>
      <c r="G46" s="308">
        <f t="shared" si="0"/>
        <v>0</v>
      </c>
    </row>
    <row r="47" spans="1:7" s="165" customFormat="1" ht="15.75">
      <c r="A47" s="67"/>
      <c r="B47" s="164">
        <v>4357</v>
      </c>
      <c r="C47" s="166" t="s">
        <v>319</v>
      </c>
      <c r="D47" s="94">
        <v>6160</v>
      </c>
      <c r="E47" s="228">
        <v>7660</v>
      </c>
      <c r="F47" s="229">
        <v>235.5</v>
      </c>
      <c r="G47" s="308">
        <f t="shared" si="0"/>
        <v>3.074412532637076</v>
      </c>
    </row>
    <row r="48" spans="1:7" s="165" customFormat="1" ht="15.75">
      <c r="A48" s="67"/>
      <c r="B48" s="164">
        <v>4374</v>
      </c>
      <c r="C48" s="166" t="s">
        <v>320</v>
      </c>
      <c r="D48" s="94">
        <v>200</v>
      </c>
      <c r="E48" s="228">
        <v>207.3</v>
      </c>
      <c r="F48" s="229">
        <v>7.3</v>
      </c>
      <c r="G48" s="308">
        <f t="shared" si="0"/>
        <v>3.5214664737095993</v>
      </c>
    </row>
    <row r="49" spans="1:7" s="141" customFormat="1" ht="15" hidden="1">
      <c r="A49" s="67"/>
      <c r="B49" s="164">
        <v>5311</v>
      </c>
      <c r="C49" s="166" t="s">
        <v>321</v>
      </c>
      <c r="D49" s="94"/>
      <c r="E49" s="228"/>
      <c r="F49" s="229">
        <v>0</v>
      </c>
      <c r="G49" s="308" t="e">
        <f t="shared" si="0"/>
        <v>#DIV/0!</v>
      </c>
    </row>
    <row r="50" spans="1:7" s="141" customFormat="1" ht="15" hidden="1">
      <c r="A50" s="67"/>
      <c r="B50" s="164">
        <v>6223</v>
      </c>
      <c r="C50" s="166" t="s">
        <v>322</v>
      </c>
      <c r="D50" s="94"/>
      <c r="E50" s="228"/>
      <c r="F50" s="229">
        <v>0</v>
      </c>
      <c r="G50" s="308" t="e">
        <f t="shared" si="0"/>
        <v>#DIV/0!</v>
      </c>
    </row>
    <row r="51" spans="1:7" s="141" customFormat="1" ht="15">
      <c r="A51" s="67"/>
      <c r="B51" s="164">
        <v>6171</v>
      </c>
      <c r="C51" s="166" t="s">
        <v>323</v>
      </c>
      <c r="D51" s="94">
        <v>0</v>
      </c>
      <c r="E51" s="228">
        <v>1548</v>
      </c>
      <c r="F51" s="229">
        <v>0</v>
      </c>
      <c r="G51" s="308">
        <f t="shared" si="0"/>
        <v>0</v>
      </c>
    </row>
    <row r="52" spans="1:7" s="141" customFormat="1" ht="15" hidden="1">
      <c r="A52" s="67"/>
      <c r="B52" s="164">
        <v>6399</v>
      </c>
      <c r="C52" s="166" t="s">
        <v>324</v>
      </c>
      <c r="D52" s="94"/>
      <c r="E52" s="228"/>
      <c r="F52" s="229">
        <v>0</v>
      </c>
      <c r="G52" s="308" t="e">
        <f t="shared" si="0"/>
        <v>#DIV/0!</v>
      </c>
    </row>
    <row r="53" spans="1:7" s="141" customFormat="1" ht="15">
      <c r="A53" s="67"/>
      <c r="B53" s="164">
        <v>6402</v>
      </c>
      <c r="C53" s="168" t="s">
        <v>325</v>
      </c>
      <c r="D53" s="94">
        <v>0</v>
      </c>
      <c r="E53" s="228">
        <v>66.5</v>
      </c>
      <c r="F53" s="229">
        <v>66.5</v>
      </c>
      <c r="G53" s="308">
        <f t="shared" si="0"/>
        <v>100</v>
      </c>
    </row>
    <row r="54" spans="1:7" s="141" customFormat="1" ht="15">
      <c r="A54" s="67">
        <v>6409</v>
      </c>
      <c r="B54" s="164">
        <v>6409</v>
      </c>
      <c r="C54" s="166" t="s">
        <v>326</v>
      </c>
      <c r="D54" s="94">
        <v>2400</v>
      </c>
      <c r="E54" s="228">
        <v>2300.8</v>
      </c>
      <c r="F54" s="229">
        <v>0</v>
      </c>
      <c r="G54" s="308">
        <f t="shared" si="0"/>
        <v>0</v>
      </c>
    </row>
    <row r="55" spans="1:7" s="165" customFormat="1" ht="16.5" customHeight="1">
      <c r="A55" s="61"/>
      <c r="B55" s="164"/>
      <c r="C55" s="115"/>
      <c r="D55" s="114"/>
      <c r="E55" s="242"/>
      <c r="F55" s="242"/>
      <c r="G55" s="308"/>
    </row>
    <row r="56" spans="1:7" s="165" customFormat="1" ht="15" customHeight="1" thickBot="1">
      <c r="A56" s="169"/>
      <c r="B56" s="170"/>
      <c r="C56" s="171"/>
      <c r="D56" s="172"/>
      <c r="E56" s="270"/>
      <c r="F56" s="270"/>
      <c r="G56" s="309"/>
    </row>
    <row r="57" spans="1:7" s="141" customFormat="1" ht="18.75" customHeight="1" thickBot="1" thickTop="1">
      <c r="A57" s="173"/>
      <c r="B57" s="174"/>
      <c r="C57" s="175" t="s">
        <v>327</v>
      </c>
      <c r="D57" s="176">
        <f>SUM(D12:D56)</f>
        <v>157165</v>
      </c>
      <c r="E57" s="271">
        <f>SUM(E12:E56)</f>
        <v>162138.3</v>
      </c>
      <c r="F57" s="271">
        <f>SUM(F12:F56)</f>
        <v>24460.199999999997</v>
      </c>
      <c r="G57" s="310">
        <f>(F57/E57)*100</f>
        <v>15.08600990635772</v>
      </c>
    </row>
    <row r="58" spans="1:7" s="165" customFormat="1" ht="16.5" customHeight="1">
      <c r="A58" s="152"/>
      <c r="B58" s="177"/>
      <c r="C58" s="152"/>
      <c r="D58" s="153"/>
      <c r="E58" s="272"/>
      <c r="F58" s="260"/>
      <c r="G58" s="311"/>
    </row>
    <row r="59" spans="1:7" s="141" customFormat="1" ht="12.75" customHeight="1" hidden="1">
      <c r="A59" s="138"/>
      <c r="B59" s="139"/>
      <c r="C59" s="152"/>
      <c r="D59" s="153"/>
      <c r="E59" s="265"/>
      <c r="F59" s="265"/>
      <c r="G59" s="312"/>
    </row>
    <row r="60" spans="1:7" s="141" customFormat="1" ht="12.75" customHeight="1" hidden="1">
      <c r="A60" s="138"/>
      <c r="B60" s="139"/>
      <c r="C60" s="152"/>
      <c r="D60" s="153"/>
      <c r="E60" s="265"/>
      <c r="F60" s="265"/>
      <c r="G60" s="312"/>
    </row>
    <row r="61" spans="1:7" s="141" customFormat="1" ht="12.75" customHeight="1" hidden="1">
      <c r="A61" s="138"/>
      <c r="B61" s="139"/>
      <c r="C61" s="152"/>
      <c r="D61" s="153"/>
      <c r="E61" s="265"/>
      <c r="F61" s="265"/>
      <c r="G61" s="312"/>
    </row>
    <row r="62" spans="1:7" s="141" customFormat="1" ht="12.75" customHeight="1" hidden="1">
      <c r="A62" s="138"/>
      <c r="B62" s="139"/>
      <c r="C62" s="152"/>
      <c r="D62" s="153"/>
      <c r="E62" s="265"/>
      <c r="F62" s="265"/>
      <c r="G62" s="312"/>
    </row>
    <row r="63" spans="1:7" s="141" customFormat="1" ht="12.75" customHeight="1" hidden="1">
      <c r="A63" s="138"/>
      <c r="B63" s="139"/>
      <c r="C63" s="152"/>
      <c r="D63" s="153"/>
      <c r="E63" s="265"/>
      <c r="F63" s="265"/>
      <c r="G63" s="312"/>
    </row>
    <row r="64" spans="1:7" s="141" customFormat="1" ht="12.75" customHeight="1" hidden="1">
      <c r="A64" s="138"/>
      <c r="B64" s="139"/>
      <c r="C64" s="152"/>
      <c r="D64" s="153"/>
      <c r="E64" s="265"/>
      <c r="F64" s="265"/>
      <c r="G64" s="312"/>
    </row>
    <row r="65" spans="1:7" s="141" customFormat="1" ht="15.75" customHeight="1" thickBot="1">
      <c r="A65" s="138"/>
      <c r="B65" s="139"/>
      <c r="C65" s="152"/>
      <c r="D65" s="153"/>
      <c r="E65" s="264"/>
      <c r="F65" s="264"/>
      <c r="G65" s="313"/>
    </row>
    <row r="66" spans="1:7" s="141" customFormat="1" ht="15.75">
      <c r="A66" s="155" t="s">
        <v>27</v>
      </c>
      <c r="B66" s="156" t="s">
        <v>28</v>
      </c>
      <c r="C66" s="155" t="s">
        <v>30</v>
      </c>
      <c r="D66" s="155" t="s">
        <v>31</v>
      </c>
      <c r="E66" s="268" t="s">
        <v>31</v>
      </c>
      <c r="F66" s="225" t="s">
        <v>8</v>
      </c>
      <c r="G66" s="314" t="s">
        <v>281</v>
      </c>
    </row>
    <row r="67" spans="1:7" s="141" customFormat="1" ht="15.75" customHeight="1" thickBot="1">
      <c r="A67" s="157"/>
      <c r="B67" s="158"/>
      <c r="C67" s="159"/>
      <c r="D67" s="160" t="s">
        <v>33</v>
      </c>
      <c r="E67" s="269" t="s">
        <v>34</v>
      </c>
      <c r="F67" s="227" t="s">
        <v>35</v>
      </c>
      <c r="G67" s="315" t="s">
        <v>282</v>
      </c>
    </row>
    <row r="68" spans="1:7" s="141" customFormat="1" ht="16.5" customHeight="1" thickTop="1">
      <c r="A68" s="161">
        <v>30</v>
      </c>
      <c r="B68" s="161"/>
      <c r="C68" s="92" t="s">
        <v>73</v>
      </c>
      <c r="D68" s="97"/>
      <c r="E68" s="236"/>
      <c r="F68" s="236"/>
      <c r="G68" s="316"/>
    </row>
    <row r="69" spans="1:7" s="141" customFormat="1" ht="16.5" customHeight="1">
      <c r="A69" s="178">
        <v>31</v>
      </c>
      <c r="B69" s="178"/>
      <c r="C69" s="92"/>
      <c r="D69" s="114"/>
      <c r="E69" s="242"/>
      <c r="F69" s="242"/>
      <c r="G69" s="308"/>
    </row>
    <row r="70" spans="1:7" s="141" customFormat="1" ht="15">
      <c r="A70" s="61"/>
      <c r="B70" s="179">
        <v>3341</v>
      </c>
      <c r="C70" s="138" t="s">
        <v>328</v>
      </c>
      <c r="D70" s="114">
        <v>30</v>
      </c>
      <c r="E70" s="242">
        <v>30</v>
      </c>
      <c r="F70" s="242">
        <v>0</v>
      </c>
      <c r="G70" s="308">
        <f aca="true" t="shared" si="1" ref="G70:G83">(F70/E70)*100</f>
        <v>0</v>
      </c>
    </row>
    <row r="71" spans="1:7" s="141" customFormat="1" ht="15.75" customHeight="1">
      <c r="A71" s="61"/>
      <c r="B71" s="179">
        <v>3349</v>
      </c>
      <c r="C71" s="115" t="s">
        <v>329</v>
      </c>
      <c r="D71" s="114">
        <v>720</v>
      </c>
      <c r="E71" s="242">
        <v>720</v>
      </c>
      <c r="F71" s="242">
        <v>272.6</v>
      </c>
      <c r="G71" s="308">
        <f t="shared" si="1"/>
        <v>37.861111111111114</v>
      </c>
    </row>
    <row r="72" spans="1:7" s="141" customFormat="1" ht="15.75" customHeight="1">
      <c r="A72" s="61"/>
      <c r="B72" s="179">
        <v>5212</v>
      </c>
      <c r="C72" s="61" t="s">
        <v>330</v>
      </c>
      <c r="D72" s="180">
        <v>20</v>
      </c>
      <c r="E72" s="273">
        <v>20</v>
      </c>
      <c r="F72" s="242">
        <v>0</v>
      </c>
      <c r="G72" s="308">
        <f t="shared" si="1"/>
        <v>0</v>
      </c>
    </row>
    <row r="73" spans="1:7" s="141" customFormat="1" ht="15.75" customHeight="1">
      <c r="A73" s="61"/>
      <c r="B73" s="179">
        <v>5272</v>
      </c>
      <c r="C73" s="61" t="s">
        <v>331</v>
      </c>
      <c r="D73" s="180">
        <v>50</v>
      </c>
      <c r="E73" s="273">
        <v>50</v>
      </c>
      <c r="F73" s="242">
        <v>0</v>
      </c>
      <c r="G73" s="308">
        <f t="shared" si="1"/>
        <v>0</v>
      </c>
    </row>
    <row r="74" spans="1:7" s="141" customFormat="1" ht="15.75" customHeight="1">
      <c r="A74" s="61"/>
      <c r="B74" s="179">
        <v>5279</v>
      </c>
      <c r="C74" s="61" t="s">
        <v>332</v>
      </c>
      <c r="D74" s="180">
        <v>50</v>
      </c>
      <c r="E74" s="273">
        <v>50</v>
      </c>
      <c r="F74" s="242">
        <v>0</v>
      </c>
      <c r="G74" s="308">
        <f t="shared" si="1"/>
        <v>0</v>
      </c>
    </row>
    <row r="75" spans="1:7" s="141" customFormat="1" ht="15">
      <c r="A75" s="61"/>
      <c r="B75" s="179">
        <v>5512</v>
      </c>
      <c r="C75" s="138" t="s">
        <v>333</v>
      </c>
      <c r="D75" s="114">
        <v>1823</v>
      </c>
      <c r="E75" s="242">
        <v>1905</v>
      </c>
      <c r="F75" s="242">
        <v>406.4</v>
      </c>
      <c r="G75" s="308">
        <f t="shared" si="1"/>
        <v>21.333333333333332</v>
      </c>
    </row>
    <row r="76" spans="1:7" s="141" customFormat="1" ht="15.75" customHeight="1">
      <c r="A76" s="61"/>
      <c r="B76" s="179">
        <v>6112</v>
      </c>
      <c r="C76" s="115" t="s">
        <v>334</v>
      </c>
      <c r="D76" s="114">
        <v>5331</v>
      </c>
      <c r="E76" s="242">
        <v>5331</v>
      </c>
      <c r="F76" s="242">
        <v>1885.8</v>
      </c>
      <c r="G76" s="308">
        <f t="shared" si="1"/>
        <v>35.37422622397299</v>
      </c>
    </row>
    <row r="77" spans="1:7" s="141" customFormat="1" ht="15.75" customHeight="1" hidden="1">
      <c r="A77" s="61"/>
      <c r="B77" s="179">
        <v>6114</v>
      </c>
      <c r="C77" s="115" t="s">
        <v>335</v>
      </c>
      <c r="D77" s="114"/>
      <c r="E77" s="242"/>
      <c r="F77" s="242">
        <v>0</v>
      </c>
      <c r="G77" s="308" t="e">
        <f t="shared" si="1"/>
        <v>#DIV/0!</v>
      </c>
    </row>
    <row r="78" spans="1:7" s="141" customFormat="1" ht="15.75" customHeight="1" hidden="1">
      <c r="A78" s="61"/>
      <c r="B78" s="179">
        <v>6115</v>
      </c>
      <c r="C78" s="115" t="s">
        <v>336</v>
      </c>
      <c r="D78" s="114"/>
      <c r="E78" s="242"/>
      <c r="F78" s="242">
        <v>0</v>
      </c>
      <c r="G78" s="308" t="e">
        <f t="shared" si="1"/>
        <v>#DIV/0!</v>
      </c>
    </row>
    <row r="79" spans="1:7" s="141" customFormat="1" ht="15.75" customHeight="1" hidden="1">
      <c r="A79" s="61"/>
      <c r="B79" s="179">
        <v>6117</v>
      </c>
      <c r="C79" s="115" t="s">
        <v>337</v>
      </c>
      <c r="D79" s="114"/>
      <c r="E79" s="242"/>
      <c r="F79" s="242">
        <v>0</v>
      </c>
      <c r="G79" s="308" t="e">
        <f t="shared" si="1"/>
        <v>#DIV/0!</v>
      </c>
    </row>
    <row r="80" spans="1:7" s="141" customFormat="1" ht="15.75" customHeight="1" hidden="1">
      <c r="A80" s="61"/>
      <c r="B80" s="179">
        <v>6118</v>
      </c>
      <c r="C80" s="115" t="s">
        <v>338</v>
      </c>
      <c r="D80" s="180"/>
      <c r="E80" s="273"/>
      <c r="F80" s="242">
        <v>0</v>
      </c>
      <c r="G80" s="308" t="e">
        <f t="shared" si="1"/>
        <v>#DIV/0!</v>
      </c>
    </row>
    <row r="81" spans="1:7" s="141" customFormat="1" ht="15.75" customHeight="1" hidden="1">
      <c r="A81" s="61"/>
      <c r="B81" s="179">
        <v>6149</v>
      </c>
      <c r="C81" s="115" t="s">
        <v>339</v>
      </c>
      <c r="D81" s="180"/>
      <c r="E81" s="273"/>
      <c r="F81" s="242">
        <v>0</v>
      </c>
      <c r="G81" s="308" t="e">
        <f t="shared" si="1"/>
        <v>#DIV/0!</v>
      </c>
    </row>
    <row r="82" spans="1:7" s="141" customFormat="1" ht="17.25" customHeight="1">
      <c r="A82" s="179" t="s">
        <v>340</v>
      </c>
      <c r="B82" s="179">
        <v>6171</v>
      </c>
      <c r="C82" s="115" t="s">
        <v>341</v>
      </c>
      <c r="D82" s="114">
        <v>101435</v>
      </c>
      <c r="E82" s="242">
        <v>101582.2</v>
      </c>
      <c r="F82" s="242">
        <v>29893.7</v>
      </c>
      <c r="G82" s="308">
        <f t="shared" si="1"/>
        <v>29.42808877933339</v>
      </c>
    </row>
    <row r="83" spans="1:7" s="141" customFormat="1" ht="17.25" customHeight="1">
      <c r="A83" s="179"/>
      <c r="B83" s="179">
        <v>6402</v>
      </c>
      <c r="C83" s="168" t="s">
        <v>325</v>
      </c>
      <c r="D83" s="114">
        <v>0</v>
      </c>
      <c r="E83" s="242">
        <v>29.9</v>
      </c>
      <c r="F83" s="242">
        <v>29.8</v>
      </c>
      <c r="G83" s="308">
        <f t="shared" si="1"/>
        <v>99.6655518394649</v>
      </c>
    </row>
    <row r="84" spans="1:7" s="141" customFormat="1" ht="15.75" customHeight="1" thickBot="1">
      <c r="A84" s="181"/>
      <c r="B84" s="182"/>
      <c r="C84" s="183"/>
      <c r="D84" s="180"/>
      <c r="E84" s="273"/>
      <c r="F84" s="273"/>
      <c r="G84" s="317"/>
    </row>
    <row r="85" spans="1:7" s="141" customFormat="1" ht="18.75" customHeight="1" thickBot="1" thickTop="1">
      <c r="A85" s="173"/>
      <c r="B85" s="184"/>
      <c r="C85" s="185" t="s">
        <v>342</v>
      </c>
      <c r="D85" s="176">
        <f>SUM(D70:D84)</f>
        <v>109459</v>
      </c>
      <c r="E85" s="271">
        <f>SUM(E70:E84)</f>
        <v>109718.09999999999</v>
      </c>
      <c r="F85" s="271">
        <f>SUM(F70:F84)</f>
        <v>32488.3</v>
      </c>
      <c r="G85" s="310">
        <f>(F85/E85)*100</f>
        <v>29.610702336259926</v>
      </c>
    </row>
    <row r="86" spans="1:7" s="141" customFormat="1" ht="15.75" customHeight="1">
      <c r="A86" s="138"/>
      <c r="B86" s="139"/>
      <c r="C86" s="152"/>
      <c r="D86" s="153"/>
      <c r="E86" s="274"/>
      <c r="F86" s="265"/>
      <c r="G86" s="312"/>
    </row>
    <row r="87" spans="1:7" s="141" customFormat="1" ht="12.75" customHeight="1" hidden="1">
      <c r="A87" s="138"/>
      <c r="B87" s="139"/>
      <c r="C87" s="152"/>
      <c r="D87" s="153"/>
      <c r="E87" s="265"/>
      <c r="F87" s="265"/>
      <c r="G87" s="312"/>
    </row>
    <row r="88" spans="1:7" s="141" customFormat="1" ht="12.75" customHeight="1" hidden="1">
      <c r="A88" s="138"/>
      <c r="B88" s="139"/>
      <c r="C88" s="152"/>
      <c r="D88" s="153"/>
      <c r="E88" s="265"/>
      <c r="F88" s="265"/>
      <c r="G88" s="312"/>
    </row>
    <row r="89" spans="1:7" s="141" customFormat="1" ht="12.75" customHeight="1" hidden="1">
      <c r="A89" s="138"/>
      <c r="B89" s="139"/>
      <c r="C89" s="152"/>
      <c r="D89" s="153"/>
      <c r="E89" s="265"/>
      <c r="F89" s="265"/>
      <c r="G89" s="312"/>
    </row>
    <row r="90" spans="1:7" s="141" customFormat="1" ht="12.75" customHeight="1" hidden="1">
      <c r="A90" s="138"/>
      <c r="B90" s="139"/>
      <c r="C90" s="152"/>
      <c r="D90" s="153"/>
      <c r="E90" s="265"/>
      <c r="F90" s="265"/>
      <c r="G90" s="312"/>
    </row>
    <row r="91" spans="1:7" s="141" customFormat="1" ht="15.75" customHeight="1" thickBot="1">
      <c r="A91" s="138"/>
      <c r="B91" s="139"/>
      <c r="C91" s="152"/>
      <c r="D91" s="153"/>
      <c r="E91" s="265"/>
      <c r="F91" s="265"/>
      <c r="G91" s="312"/>
    </row>
    <row r="92" spans="1:7" s="141" customFormat="1" ht="15.75">
      <c r="A92" s="155" t="s">
        <v>27</v>
      </c>
      <c r="B92" s="156" t="s">
        <v>28</v>
      </c>
      <c r="C92" s="155" t="s">
        <v>30</v>
      </c>
      <c r="D92" s="155" t="s">
        <v>31</v>
      </c>
      <c r="E92" s="268" t="s">
        <v>31</v>
      </c>
      <c r="F92" s="225" t="s">
        <v>8</v>
      </c>
      <c r="G92" s="314" t="s">
        <v>281</v>
      </c>
    </row>
    <row r="93" spans="1:7" s="141" customFormat="1" ht="15.75" customHeight="1" thickBot="1">
      <c r="A93" s="157"/>
      <c r="B93" s="158"/>
      <c r="C93" s="159"/>
      <c r="D93" s="160" t="s">
        <v>33</v>
      </c>
      <c r="E93" s="269" t="s">
        <v>34</v>
      </c>
      <c r="F93" s="227" t="s">
        <v>35</v>
      </c>
      <c r="G93" s="315" t="s">
        <v>282</v>
      </c>
    </row>
    <row r="94" spans="1:7" s="141" customFormat="1" ht="16.5" thickTop="1">
      <c r="A94" s="161">
        <v>50</v>
      </c>
      <c r="B94" s="162"/>
      <c r="C94" s="186" t="s">
        <v>343</v>
      </c>
      <c r="D94" s="97"/>
      <c r="E94" s="236"/>
      <c r="F94" s="236"/>
      <c r="G94" s="316"/>
    </row>
    <row r="95" spans="1:7" s="141" customFormat="1" ht="15.75">
      <c r="A95" s="161"/>
      <c r="B95" s="162"/>
      <c r="C95" s="67" t="s">
        <v>344</v>
      </c>
      <c r="D95" s="97"/>
      <c r="E95" s="236"/>
      <c r="F95" s="236"/>
      <c r="G95" s="316"/>
    </row>
    <row r="96" spans="1:7" s="141" customFormat="1" ht="14.25" customHeight="1">
      <c r="A96" s="161"/>
      <c r="B96" s="162"/>
      <c r="C96" s="186"/>
      <c r="D96" s="97"/>
      <c r="E96" s="236"/>
      <c r="F96" s="236"/>
      <c r="G96" s="316"/>
    </row>
    <row r="97" spans="1:7" s="141" customFormat="1" ht="15">
      <c r="A97" s="61"/>
      <c r="B97" s="164">
        <v>2143</v>
      </c>
      <c r="C97" s="61" t="s">
        <v>345</v>
      </c>
      <c r="D97" s="74">
        <v>665</v>
      </c>
      <c r="E97" s="229">
        <v>665</v>
      </c>
      <c r="F97" s="229">
        <v>514.6</v>
      </c>
      <c r="G97" s="308">
        <f aca="true" t="shared" si="2" ref="G97:G134">(F97/E97)*100</f>
        <v>77.38345864661655</v>
      </c>
    </row>
    <row r="98" spans="1:7" s="141" customFormat="1" ht="15">
      <c r="A98" s="61"/>
      <c r="B98" s="164">
        <v>3111</v>
      </c>
      <c r="C98" s="61" t="s">
        <v>346</v>
      </c>
      <c r="D98" s="74">
        <v>7900</v>
      </c>
      <c r="E98" s="229">
        <v>7900.2</v>
      </c>
      <c r="F98" s="229">
        <v>2580.1</v>
      </c>
      <c r="G98" s="308">
        <f t="shared" si="2"/>
        <v>32.65866686919318</v>
      </c>
    </row>
    <row r="99" spans="1:7" s="141" customFormat="1" ht="15">
      <c r="A99" s="61"/>
      <c r="B99" s="164">
        <v>3113</v>
      </c>
      <c r="C99" s="61" t="s">
        <v>347</v>
      </c>
      <c r="D99" s="74">
        <v>29350</v>
      </c>
      <c r="E99" s="229">
        <v>29427.8</v>
      </c>
      <c r="F99" s="229">
        <v>9753.9</v>
      </c>
      <c r="G99" s="308">
        <f t="shared" si="2"/>
        <v>33.14518924282481</v>
      </c>
    </row>
    <row r="100" spans="1:7" s="141" customFormat="1" ht="15" hidden="1">
      <c r="A100" s="61"/>
      <c r="B100" s="164">
        <v>3114</v>
      </c>
      <c r="C100" s="61" t="s">
        <v>348</v>
      </c>
      <c r="D100" s="74"/>
      <c r="E100" s="229"/>
      <c r="F100" s="229">
        <v>0</v>
      </c>
      <c r="G100" s="308" t="e">
        <f t="shared" si="2"/>
        <v>#DIV/0!</v>
      </c>
    </row>
    <row r="101" spans="1:7" s="141" customFormat="1" ht="15" hidden="1">
      <c r="A101" s="61"/>
      <c r="B101" s="164">
        <v>3122</v>
      </c>
      <c r="C101" s="61" t="s">
        <v>349</v>
      </c>
      <c r="D101" s="74"/>
      <c r="E101" s="229"/>
      <c r="F101" s="229">
        <v>0</v>
      </c>
      <c r="G101" s="308" t="e">
        <f t="shared" si="2"/>
        <v>#DIV/0!</v>
      </c>
    </row>
    <row r="102" spans="1:7" s="141" customFormat="1" ht="15">
      <c r="A102" s="61"/>
      <c r="B102" s="164">
        <v>3231</v>
      </c>
      <c r="C102" s="61" t="s">
        <v>350</v>
      </c>
      <c r="D102" s="74">
        <v>600</v>
      </c>
      <c r="E102" s="229">
        <v>600</v>
      </c>
      <c r="F102" s="229">
        <v>200</v>
      </c>
      <c r="G102" s="308">
        <f t="shared" si="2"/>
        <v>33.33333333333333</v>
      </c>
    </row>
    <row r="103" spans="1:7" s="141" customFormat="1" ht="15">
      <c r="A103" s="61"/>
      <c r="B103" s="164">
        <v>3313</v>
      </c>
      <c r="C103" s="61" t="s">
        <v>351</v>
      </c>
      <c r="D103" s="74">
        <v>1400</v>
      </c>
      <c r="E103" s="229">
        <v>1320</v>
      </c>
      <c r="F103" s="229">
        <v>632.2</v>
      </c>
      <c r="G103" s="308">
        <f t="shared" si="2"/>
        <v>47.8939393939394</v>
      </c>
    </row>
    <row r="104" spans="1:7" s="141" customFormat="1" ht="15">
      <c r="A104" s="61"/>
      <c r="B104" s="164">
        <v>3314</v>
      </c>
      <c r="C104" s="61" t="s">
        <v>352</v>
      </c>
      <c r="D104" s="74">
        <v>7760</v>
      </c>
      <c r="E104" s="229">
        <v>7760</v>
      </c>
      <c r="F104" s="229">
        <v>2580</v>
      </c>
      <c r="G104" s="308">
        <f t="shared" si="2"/>
        <v>33.24742268041237</v>
      </c>
    </row>
    <row r="105" spans="1:7" s="141" customFormat="1" ht="15">
      <c r="A105" s="61"/>
      <c r="B105" s="164">
        <v>3315</v>
      </c>
      <c r="C105" s="61" t="s">
        <v>353</v>
      </c>
      <c r="D105" s="74">
        <v>14501</v>
      </c>
      <c r="E105" s="229">
        <v>14501</v>
      </c>
      <c r="F105" s="229">
        <v>4800</v>
      </c>
      <c r="G105" s="308">
        <f t="shared" si="2"/>
        <v>33.101165436866424</v>
      </c>
    </row>
    <row r="106" spans="1:7" s="141" customFormat="1" ht="15">
      <c r="A106" s="61"/>
      <c r="B106" s="164">
        <v>3319</v>
      </c>
      <c r="C106" s="61" t="s">
        <v>354</v>
      </c>
      <c r="D106" s="74">
        <v>260</v>
      </c>
      <c r="E106" s="229">
        <v>320</v>
      </c>
      <c r="F106" s="229">
        <v>124.1</v>
      </c>
      <c r="G106" s="308">
        <f t="shared" si="2"/>
        <v>38.78125</v>
      </c>
    </row>
    <row r="107" spans="1:7" s="141" customFormat="1" ht="15">
      <c r="A107" s="61"/>
      <c r="B107" s="164">
        <v>3322</v>
      </c>
      <c r="C107" s="61" t="s">
        <v>355</v>
      </c>
      <c r="D107" s="74">
        <v>20</v>
      </c>
      <c r="E107" s="229">
        <v>19.8</v>
      </c>
      <c r="F107" s="229">
        <v>0</v>
      </c>
      <c r="G107" s="308">
        <f t="shared" si="2"/>
        <v>0</v>
      </c>
    </row>
    <row r="108" spans="1:7" s="141" customFormat="1" ht="15">
      <c r="A108" s="61"/>
      <c r="B108" s="164">
        <v>3326</v>
      </c>
      <c r="C108" s="61" t="s">
        <v>356</v>
      </c>
      <c r="D108" s="74">
        <v>20</v>
      </c>
      <c r="E108" s="229">
        <v>20</v>
      </c>
      <c r="F108" s="229">
        <v>0</v>
      </c>
      <c r="G108" s="308">
        <f t="shared" si="2"/>
        <v>0</v>
      </c>
    </row>
    <row r="109" spans="1:7" s="141" customFormat="1" ht="15">
      <c r="A109" s="61"/>
      <c r="B109" s="164">
        <v>3330</v>
      </c>
      <c r="C109" s="61" t="s">
        <v>357</v>
      </c>
      <c r="D109" s="74">
        <v>100</v>
      </c>
      <c r="E109" s="229">
        <v>150</v>
      </c>
      <c r="F109" s="229">
        <v>57</v>
      </c>
      <c r="G109" s="308">
        <f t="shared" si="2"/>
        <v>38</v>
      </c>
    </row>
    <row r="110" spans="1:7" s="141" customFormat="1" ht="15">
      <c r="A110" s="61"/>
      <c r="B110" s="164">
        <v>3392</v>
      </c>
      <c r="C110" s="61" t="s">
        <v>358</v>
      </c>
      <c r="D110" s="74">
        <v>800</v>
      </c>
      <c r="E110" s="229">
        <v>807.9</v>
      </c>
      <c r="F110" s="229">
        <v>407.9</v>
      </c>
      <c r="G110" s="308">
        <f t="shared" si="2"/>
        <v>50.488921896274285</v>
      </c>
    </row>
    <row r="111" spans="1:7" s="141" customFormat="1" ht="15">
      <c r="A111" s="61"/>
      <c r="B111" s="164">
        <v>3412</v>
      </c>
      <c r="C111" s="61" t="s">
        <v>359</v>
      </c>
      <c r="D111" s="74">
        <v>24860</v>
      </c>
      <c r="E111" s="229">
        <v>24860</v>
      </c>
      <c r="F111" s="229">
        <v>11154</v>
      </c>
      <c r="G111" s="308">
        <f t="shared" si="2"/>
        <v>44.86725663716814</v>
      </c>
    </row>
    <row r="112" spans="1:7" s="141" customFormat="1" ht="15">
      <c r="A112" s="61"/>
      <c r="B112" s="164">
        <v>3419</v>
      </c>
      <c r="C112" s="61" t="s">
        <v>360</v>
      </c>
      <c r="D112" s="74">
        <v>2350</v>
      </c>
      <c r="E112" s="229">
        <v>2790</v>
      </c>
      <c r="F112" s="229">
        <v>455</v>
      </c>
      <c r="G112" s="308">
        <f t="shared" si="2"/>
        <v>16.30824372759857</v>
      </c>
    </row>
    <row r="113" spans="1:7" s="141" customFormat="1" ht="15">
      <c r="A113" s="61"/>
      <c r="B113" s="164">
        <v>3421</v>
      </c>
      <c r="C113" s="61" t="s">
        <v>361</v>
      </c>
      <c r="D113" s="74">
        <v>9000</v>
      </c>
      <c r="E113" s="229">
        <v>9223</v>
      </c>
      <c r="F113" s="229">
        <v>3170.7</v>
      </c>
      <c r="G113" s="308">
        <f t="shared" si="2"/>
        <v>34.378184972351725</v>
      </c>
    </row>
    <row r="114" spans="1:7" s="141" customFormat="1" ht="15">
      <c r="A114" s="61"/>
      <c r="B114" s="164">
        <v>3429</v>
      </c>
      <c r="C114" s="61" t="s">
        <v>362</v>
      </c>
      <c r="D114" s="74">
        <v>2000</v>
      </c>
      <c r="E114" s="229">
        <v>1786.2</v>
      </c>
      <c r="F114" s="229">
        <v>1466.1</v>
      </c>
      <c r="G114" s="308">
        <f t="shared" si="2"/>
        <v>82.07927443735304</v>
      </c>
    </row>
    <row r="115" spans="1:7" s="141" customFormat="1" ht="15">
      <c r="A115" s="61"/>
      <c r="B115" s="164">
        <v>3541</v>
      </c>
      <c r="C115" s="61" t="s">
        <v>363</v>
      </c>
      <c r="D115" s="74">
        <v>512</v>
      </c>
      <c r="E115" s="229">
        <v>512</v>
      </c>
      <c r="F115" s="229">
        <v>118.6</v>
      </c>
      <c r="G115" s="308">
        <f t="shared" si="2"/>
        <v>23.1640625</v>
      </c>
    </row>
    <row r="116" spans="1:7" s="141" customFormat="1" ht="15">
      <c r="A116" s="61"/>
      <c r="B116" s="164">
        <v>3599</v>
      </c>
      <c r="C116" s="61" t="s">
        <v>364</v>
      </c>
      <c r="D116" s="74">
        <v>5</v>
      </c>
      <c r="E116" s="229">
        <v>5</v>
      </c>
      <c r="F116" s="229">
        <v>0</v>
      </c>
      <c r="G116" s="308">
        <f t="shared" si="2"/>
        <v>0</v>
      </c>
    </row>
    <row r="117" spans="1:7" s="141" customFormat="1" ht="15" hidden="1">
      <c r="A117" s="61"/>
      <c r="B117" s="164">
        <v>4193</v>
      </c>
      <c r="C117" s="61" t="s">
        <v>365</v>
      </c>
      <c r="D117" s="74"/>
      <c r="E117" s="229"/>
      <c r="F117" s="229">
        <v>0</v>
      </c>
      <c r="G117" s="308" t="e">
        <f t="shared" si="2"/>
        <v>#DIV/0!</v>
      </c>
    </row>
    <row r="118" spans="1:7" s="141" customFormat="1" ht="15">
      <c r="A118" s="187"/>
      <c r="B118" s="164">
        <v>4312</v>
      </c>
      <c r="C118" s="61" t="s">
        <v>366</v>
      </c>
      <c r="D118" s="74">
        <v>561</v>
      </c>
      <c r="E118" s="229">
        <v>589.2</v>
      </c>
      <c r="F118" s="229">
        <v>28.1</v>
      </c>
      <c r="G118" s="308">
        <f t="shared" si="2"/>
        <v>4.76917854718262</v>
      </c>
    </row>
    <row r="119" spans="1:7" s="141" customFormat="1" ht="15">
      <c r="A119" s="187"/>
      <c r="B119" s="164">
        <v>4329</v>
      </c>
      <c r="C119" s="61" t="s">
        <v>367</v>
      </c>
      <c r="D119" s="74">
        <v>40</v>
      </c>
      <c r="E119" s="229">
        <v>40</v>
      </c>
      <c r="F119" s="229">
        <v>40</v>
      </c>
      <c r="G119" s="308">
        <f t="shared" si="2"/>
        <v>100</v>
      </c>
    </row>
    <row r="120" spans="1:7" s="141" customFormat="1" ht="15">
      <c r="A120" s="61"/>
      <c r="B120" s="164">
        <v>4333</v>
      </c>
      <c r="C120" s="61" t="s">
        <v>368</v>
      </c>
      <c r="D120" s="74">
        <v>878</v>
      </c>
      <c r="E120" s="229">
        <v>878</v>
      </c>
      <c r="F120" s="229">
        <v>184.2</v>
      </c>
      <c r="G120" s="308">
        <f t="shared" si="2"/>
        <v>20.979498861047833</v>
      </c>
    </row>
    <row r="121" spans="1:7" s="141" customFormat="1" ht="15" customHeight="1" hidden="1">
      <c r="A121" s="61"/>
      <c r="B121" s="164">
        <v>4339</v>
      </c>
      <c r="C121" s="61" t="s">
        <v>369</v>
      </c>
      <c r="D121" s="74"/>
      <c r="E121" s="229"/>
      <c r="F121" s="229">
        <v>0</v>
      </c>
      <c r="G121" s="308" t="e">
        <f t="shared" si="2"/>
        <v>#DIV/0!</v>
      </c>
    </row>
    <row r="122" spans="1:7" s="141" customFormat="1" ht="15">
      <c r="A122" s="61"/>
      <c r="B122" s="164">
        <v>4342</v>
      </c>
      <c r="C122" s="61" t="s">
        <v>370</v>
      </c>
      <c r="D122" s="74">
        <v>20</v>
      </c>
      <c r="E122" s="229">
        <v>20</v>
      </c>
      <c r="F122" s="229">
        <v>0</v>
      </c>
      <c r="G122" s="308">
        <f t="shared" si="2"/>
        <v>0</v>
      </c>
    </row>
    <row r="123" spans="1:7" s="141" customFormat="1" ht="15">
      <c r="A123" s="61"/>
      <c r="B123" s="164">
        <v>4343</v>
      </c>
      <c r="C123" s="61" t="s">
        <v>371</v>
      </c>
      <c r="D123" s="74">
        <v>50</v>
      </c>
      <c r="E123" s="229">
        <v>50</v>
      </c>
      <c r="F123" s="229">
        <v>0</v>
      </c>
      <c r="G123" s="308">
        <f t="shared" si="2"/>
        <v>0</v>
      </c>
    </row>
    <row r="124" spans="1:7" s="141" customFormat="1" ht="15">
      <c r="A124" s="61"/>
      <c r="B124" s="164">
        <v>4349</v>
      </c>
      <c r="C124" s="61" t="s">
        <v>372</v>
      </c>
      <c r="D124" s="74">
        <v>1052</v>
      </c>
      <c r="E124" s="229">
        <v>1049</v>
      </c>
      <c r="F124" s="229">
        <v>689.6</v>
      </c>
      <c r="G124" s="308">
        <f t="shared" si="2"/>
        <v>65.73879885605338</v>
      </c>
    </row>
    <row r="125" spans="1:7" s="141" customFormat="1" ht="15">
      <c r="A125" s="187"/>
      <c r="B125" s="188">
        <v>4351</v>
      </c>
      <c r="C125" s="187" t="s">
        <v>373</v>
      </c>
      <c r="D125" s="74">
        <v>2782</v>
      </c>
      <c r="E125" s="229">
        <v>2785</v>
      </c>
      <c r="F125" s="229">
        <v>557.5</v>
      </c>
      <c r="G125" s="308">
        <f t="shared" si="2"/>
        <v>20.017953321364452</v>
      </c>
    </row>
    <row r="126" spans="1:7" s="141" customFormat="1" ht="15">
      <c r="A126" s="187"/>
      <c r="B126" s="188">
        <v>4356</v>
      </c>
      <c r="C126" s="187" t="s">
        <v>374</v>
      </c>
      <c r="D126" s="74">
        <v>988</v>
      </c>
      <c r="E126" s="229">
        <v>1031.6</v>
      </c>
      <c r="F126" s="229">
        <v>113.3</v>
      </c>
      <c r="G126" s="308">
        <f t="shared" si="2"/>
        <v>10.982939123691354</v>
      </c>
    </row>
    <row r="127" spans="1:7" s="141" customFormat="1" ht="15">
      <c r="A127" s="187"/>
      <c r="B127" s="188">
        <v>4357</v>
      </c>
      <c r="C127" s="187" t="s">
        <v>375</v>
      </c>
      <c r="D127" s="74">
        <v>14290</v>
      </c>
      <c r="E127" s="229">
        <v>16168.2</v>
      </c>
      <c r="F127" s="229">
        <v>8954.9</v>
      </c>
      <c r="G127" s="308">
        <f t="shared" si="2"/>
        <v>55.38588092675746</v>
      </c>
    </row>
    <row r="128" spans="1:7" s="141" customFormat="1" ht="15">
      <c r="A128" s="187"/>
      <c r="B128" s="188">
        <v>4359</v>
      </c>
      <c r="C128" s="189" t="s">
        <v>376</v>
      </c>
      <c r="D128" s="74">
        <v>714</v>
      </c>
      <c r="E128" s="229">
        <v>738.1</v>
      </c>
      <c r="F128" s="229">
        <v>30.6</v>
      </c>
      <c r="G128" s="308">
        <f t="shared" si="2"/>
        <v>4.145779704647066</v>
      </c>
    </row>
    <row r="129" spans="1:7" s="141" customFormat="1" ht="15">
      <c r="A129" s="61"/>
      <c r="B129" s="164">
        <v>4371</v>
      </c>
      <c r="C129" s="190" t="s">
        <v>377</v>
      </c>
      <c r="D129" s="74">
        <v>583</v>
      </c>
      <c r="E129" s="229">
        <v>583</v>
      </c>
      <c r="F129" s="229">
        <v>97.2</v>
      </c>
      <c r="G129" s="308">
        <f t="shared" si="2"/>
        <v>16.672384219554033</v>
      </c>
    </row>
    <row r="130" spans="1:7" s="141" customFormat="1" ht="15">
      <c r="A130" s="61"/>
      <c r="B130" s="164">
        <v>4374</v>
      </c>
      <c r="C130" s="61" t="s">
        <v>378</v>
      </c>
      <c r="D130" s="74">
        <v>657</v>
      </c>
      <c r="E130" s="229">
        <v>657</v>
      </c>
      <c r="F130" s="229">
        <v>176.2</v>
      </c>
      <c r="G130" s="308">
        <f t="shared" si="2"/>
        <v>26.818873668188736</v>
      </c>
    </row>
    <row r="131" spans="1:7" s="141" customFormat="1" ht="15">
      <c r="A131" s="187"/>
      <c r="B131" s="188">
        <v>4399</v>
      </c>
      <c r="C131" s="187" t="s">
        <v>379</v>
      </c>
      <c r="D131" s="191">
        <v>55</v>
      </c>
      <c r="E131" s="230">
        <v>55</v>
      </c>
      <c r="F131" s="229">
        <v>0</v>
      </c>
      <c r="G131" s="308">
        <f t="shared" si="2"/>
        <v>0</v>
      </c>
    </row>
    <row r="132" spans="1:7" s="141" customFormat="1" ht="15" hidden="1">
      <c r="A132" s="187"/>
      <c r="B132" s="188">
        <v>6402</v>
      </c>
      <c r="C132" s="187" t="s">
        <v>380</v>
      </c>
      <c r="D132" s="180"/>
      <c r="E132" s="273"/>
      <c r="F132" s="229">
        <v>0</v>
      </c>
      <c r="G132" s="308" t="e">
        <f t="shared" si="2"/>
        <v>#DIV/0!</v>
      </c>
    </row>
    <row r="133" spans="1:7" s="141" customFormat="1" ht="15" customHeight="1" hidden="1">
      <c r="A133" s="187"/>
      <c r="B133" s="188">
        <v>6409</v>
      </c>
      <c r="C133" s="187" t="s">
        <v>381</v>
      </c>
      <c r="D133" s="180"/>
      <c r="E133" s="273"/>
      <c r="F133" s="229">
        <v>0</v>
      </c>
      <c r="G133" s="308" t="e">
        <f t="shared" si="2"/>
        <v>#DIV/0!</v>
      </c>
    </row>
    <row r="134" spans="1:7" s="141" customFormat="1" ht="15">
      <c r="A134" s="61"/>
      <c r="B134" s="164">
        <v>6223</v>
      </c>
      <c r="C134" s="61" t="s">
        <v>382</v>
      </c>
      <c r="D134" s="74">
        <v>70</v>
      </c>
      <c r="E134" s="229">
        <v>70</v>
      </c>
      <c r="F134" s="229">
        <v>0</v>
      </c>
      <c r="G134" s="308">
        <f t="shared" si="2"/>
        <v>0</v>
      </c>
    </row>
    <row r="135" spans="1:7" s="141" customFormat="1" ht="15" hidden="1">
      <c r="A135" s="61"/>
      <c r="B135" s="164">
        <v>6409</v>
      </c>
      <c r="C135" s="61" t="s">
        <v>383</v>
      </c>
      <c r="D135" s="74"/>
      <c r="E135" s="229"/>
      <c r="F135" s="229">
        <v>0</v>
      </c>
      <c r="G135" s="308" t="e">
        <f>(#REF!/E135)*100</f>
        <v>#REF!</v>
      </c>
    </row>
    <row r="136" spans="1:7" s="141" customFormat="1" ht="15" customHeight="1" thickBot="1">
      <c r="A136" s="187"/>
      <c r="B136" s="188"/>
      <c r="C136" s="187"/>
      <c r="D136" s="180"/>
      <c r="E136" s="273"/>
      <c r="F136" s="273"/>
      <c r="G136" s="308"/>
    </row>
    <row r="137" spans="1:7" s="141" customFormat="1" ht="18.75" customHeight="1" thickBot="1" thickTop="1">
      <c r="A137" s="173"/>
      <c r="B137" s="174"/>
      <c r="C137" s="192" t="s">
        <v>384</v>
      </c>
      <c r="D137" s="176">
        <f>SUM(D97:D136)</f>
        <v>124843</v>
      </c>
      <c r="E137" s="271">
        <f>SUM(E97:E136)</f>
        <v>127382.00000000001</v>
      </c>
      <c r="F137" s="271">
        <f>SUM(F97:F136)</f>
        <v>48885.79999999999</v>
      </c>
      <c r="G137" s="310">
        <f>(F137/E137)*100</f>
        <v>38.3773217566061</v>
      </c>
    </row>
    <row r="138" spans="1:7" s="141" customFormat="1" ht="15.75" customHeight="1">
      <c r="A138" s="138"/>
      <c r="B138" s="139"/>
      <c r="C138" s="152"/>
      <c r="D138" s="193"/>
      <c r="E138" s="275"/>
      <c r="F138" s="275"/>
      <c r="G138" s="312"/>
    </row>
    <row r="139" spans="1:7" s="141" customFormat="1" ht="15.75" customHeight="1" hidden="1">
      <c r="A139" s="138"/>
      <c r="B139" s="139"/>
      <c r="C139" s="152"/>
      <c r="D139" s="153"/>
      <c r="E139" s="265"/>
      <c r="F139" s="265"/>
      <c r="G139" s="312"/>
    </row>
    <row r="140" spans="1:7" s="141" customFormat="1" ht="12.75" customHeight="1" hidden="1">
      <c r="A140" s="138"/>
      <c r="C140" s="139"/>
      <c r="D140" s="153"/>
      <c r="E140" s="265"/>
      <c r="F140" s="265"/>
      <c r="G140" s="312"/>
    </row>
    <row r="141" spans="1:7" s="141" customFormat="1" ht="12.75" customHeight="1" hidden="1">
      <c r="A141" s="138"/>
      <c r="B141" s="139"/>
      <c r="C141" s="152"/>
      <c r="D141" s="153"/>
      <c r="E141" s="265"/>
      <c r="F141" s="265"/>
      <c r="G141" s="312"/>
    </row>
    <row r="142" spans="1:7" s="141" customFormat="1" ht="12.75" customHeight="1" hidden="1">
      <c r="A142" s="138"/>
      <c r="B142" s="139"/>
      <c r="C142" s="152"/>
      <c r="D142" s="153"/>
      <c r="E142" s="265"/>
      <c r="F142" s="265"/>
      <c r="G142" s="312"/>
    </row>
    <row r="143" spans="1:7" s="141" customFormat="1" ht="12.75" customHeight="1" hidden="1">
      <c r="A143" s="138"/>
      <c r="B143" s="139"/>
      <c r="C143" s="152"/>
      <c r="D143" s="153"/>
      <c r="E143" s="265"/>
      <c r="F143" s="265"/>
      <c r="G143" s="312"/>
    </row>
    <row r="144" spans="1:7" s="141" customFormat="1" ht="12.75" customHeight="1" hidden="1">
      <c r="A144" s="138"/>
      <c r="B144" s="139"/>
      <c r="C144" s="152"/>
      <c r="D144" s="153"/>
      <c r="E144" s="265"/>
      <c r="F144" s="265"/>
      <c r="G144" s="312"/>
    </row>
    <row r="145" spans="1:7" s="141" customFormat="1" ht="12.75" customHeight="1" hidden="1">
      <c r="A145" s="138"/>
      <c r="B145" s="139"/>
      <c r="C145" s="152"/>
      <c r="D145" s="153"/>
      <c r="E145" s="265"/>
      <c r="F145" s="265"/>
      <c r="G145" s="312"/>
    </row>
    <row r="146" spans="1:7" s="141" customFormat="1" ht="12.75" customHeight="1" hidden="1">
      <c r="A146" s="138"/>
      <c r="B146" s="139"/>
      <c r="C146" s="152"/>
      <c r="D146" s="153"/>
      <c r="E146" s="260"/>
      <c r="F146" s="260"/>
      <c r="G146" s="311"/>
    </row>
    <row r="147" spans="1:7" s="141" customFormat="1" ht="12.75" customHeight="1" hidden="1">
      <c r="A147" s="138"/>
      <c r="B147" s="139"/>
      <c r="C147" s="152"/>
      <c r="D147" s="153"/>
      <c r="E147" s="265"/>
      <c r="F147" s="265"/>
      <c r="G147" s="312"/>
    </row>
    <row r="148" spans="1:7" s="141" customFormat="1" ht="12.75" customHeight="1" hidden="1">
      <c r="A148" s="138"/>
      <c r="B148" s="139"/>
      <c r="C148" s="152"/>
      <c r="D148" s="153"/>
      <c r="E148" s="265"/>
      <c r="F148" s="265"/>
      <c r="G148" s="312"/>
    </row>
    <row r="149" spans="1:7" s="141" customFormat="1" ht="18" customHeight="1" hidden="1">
      <c r="A149" s="138"/>
      <c r="B149" s="139"/>
      <c r="C149" s="152"/>
      <c r="D149" s="153"/>
      <c r="E149" s="260"/>
      <c r="F149" s="260"/>
      <c r="G149" s="311"/>
    </row>
    <row r="150" spans="1:7" s="141" customFormat="1" ht="15.75" customHeight="1" thickBot="1">
      <c r="A150" s="138"/>
      <c r="B150" s="139"/>
      <c r="C150" s="152"/>
      <c r="D150" s="153"/>
      <c r="E150" s="264"/>
      <c r="F150" s="264"/>
      <c r="G150" s="313"/>
    </row>
    <row r="151" spans="1:7" s="141" customFormat="1" ht="15.75">
      <c r="A151" s="155" t="s">
        <v>27</v>
      </c>
      <c r="B151" s="156" t="s">
        <v>28</v>
      </c>
      <c r="C151" s="155" t="s">
        <v>30</v>
      </c>
      <c r="D151" s="155" t="s">
        <v>31</v>
      </c>
      <c r="E151" s="268" t="s">
        <v>31</v>
      </c>
      <c r="F151" s="225" t="s">
        <v>8</v>
      </c>
      <c r="G151" s="314" t="s">
        <v>281</v>
      </c>
    </row>
    <row r="152" spans="1:7" s="141" customFormat="1" ht="15.75" customHeight="1" thickBot="1">
      <c r="A152" s="157"/>
      <c r="B152" s="158"/>
      <c r="C152" s="159"/>
      <c r="D152" s="160" t="s">
        <v>33</v>
      </c>
      <c r="E152" s="269" t="s">
        <v>34</v>
      </c>
      <c r="F152" s="227" t="s">
        <v>35</v>
      </c>
      <c r="G152" s="315" t="s">
        <v>282</v>
      </c>
    </row>
    <row r="153" spans="1:7" s="141" customFormat="1" ht="16.5" thickTop="1">
      <c r="A153" s="161">
        <v>60</v>
      </c>
      <c r="B153" s="162"/>
      <c r="C153" s="186" t="s">
        <v>151</v>
      </c>
      <c r="D153" s="97"/>
      <c r="E153" s="236"/>
      <c r="F153" s="236"/>
      <c r="G153" s="316"/>
    </row>
    <row r="154" spans="1:7" s="141" customFormat="1" ht="15.75">
      <c r="A154" s="111"/>
      <c r="B154" s="163"/>
      <c r="C154" s="111"/>
      <c r="D154" s="114"/>
      <c r="E154" s="242"/>
      <c r="F154" s="242"/>
      <c r="G154" s="308"/>
    </row>
    <row r="155" spans="1:7" s="141" customFormat="1" ht="15">
      <c r="A155" s="61"/>
      <c r="B155" s="164">
        <v>1014</v>
      </c>
      <c r="C155" s="61" t="s">
        <v>385</v>
      </c>
      <c r="D155" s="62">
        <v>650</v>
      </c>
      <c r="E155" s="229">
        <v>650</v>
      </c>
      <c r="F155" s="229">
        <v>171.2</v>
      </c>
      <c r="G155" s="308">
        <f aca="true" t="shared" si="3" ref="G155:G166">(F155/E155)*100</f>
        <v>26.338461538461537</v>
      </c>
    </row>
    <row r="156" spans="1:7" s="141" customFormat="1" ht="15" customHeight="1" hidden="1">
      <c r="A156" s="187"/>
      <c r="B156" s="188">
        <v>1031</v>
      </c>
      <c r="C156" s="187" t="s">
        <v>386</v>
      </c>
      <c r="D156" s="77"/>
      <c r="E156" s="230"/>
      <c r="F156" s="229">
        <v>0</v>
      </c>
      <c r="G156" s="308" t="e">
        <f t="shared" si="3"/>
        <v>#DIV/0!</v>
      </c>
    </row>
    <row r="157" spans="1:7" s="141" customFormat="1" ht="15">
      <c r="A157" s="61"/>
      <c r="B157" s="164">
        <v>1036</v>
      </c>
      <c r="C157" s="61" t="s">
        <v>387</v>
      </c>
      <c r="D157" s="62">
        <v>0</v>
      </c>
      <c r="E157" s="229">
        <v>0</v>
      </c>
      <c r="F157" s="229">
        <v>25.1</v>
      </c>
      <c r="G157" s="308" t="e">
        <f t="shared" si="3"/>
        <v>#DIV/0!</v>
      </c>
    </row>
    <row r="158" spans="1:7" s="141" customFormat="1" ht="15" customHeight="1">
      <c r="A158" s="187"/>
      <c r="B158" s="188">
        <v>1037</v>
      </c>
      <c r="C158" s="187" t="s">
        <v>388</v>
      </c>
      <c r="D158" s="77">
        <v>0</v>
      </c>
      <c r="E158" s="230">
        <v>0</v>
      </c>
      <c r="F158" s="229">
        <v>57.8</v>
      </c>
      <c r="G158" s="308" t="e">
        <f t="shared" si="3"/>
        <v>#DIV/0!</v>
      </c>
    </row>
    <row r="159" spans="1:7" s="141" customFormat="1" ht="15" hidden="1">
      <c r="A159" s="187"/>
      <c r="B159" s="188">
        <v>1039</v>
      </c>
      <c r="C159" s="187" t="s">
        <v>389</v>
      </c>
      <c r="D159" s="77"/>
      <c r="E159" s="230"/>
      <c r="F159" s="229">
        <v>0</v>
      </c>
      <c r="G159" s="308" t="e">
        <f t="shared" si="3"/>
        <v>#DIV/0!</v>
      </c>
    </row>
    <row r="160" spans="1:7" s="141" customFormat="1" ht="15">
      <c r="A160" s="187"/>
      <c r="B160" s="188">
        <v>1070</v>
      </c>
      <c r="C160" s="187" t="s">
        <v>390</v>
      </c>
      <c r="D160" s="77">
        <v>7</v>
      </c>
      <c r="E160" s="230">
        <v>7</v>
      </c>
      <c r="F160" s="229">
        <v>7</v>
      </c>
      <c r="G160" s="308">
        <f t="shared" si="3"/>
        <v>100</v>
      </c>
    </row>
    <row r="161" spans="1:7" s="141" customFormat="1" ht="15" hidden="1">
      <c r="A161" s="187"/>
      <c r="B161" s="188">
        <v>2331</v>
      </c>
      <c r="C161" s="187" t="s">
        <v>391</v>
      </c>
      <c r="D161" s="77"/>
      <c r="E161" s="230"/>
      <c r="F161" s="229">
        <v>0</v>
      </c>
      <c r="G161" s="308" t="e">
        <f t="shared" si="3"/>
        <v>#DIV/0!</v>
      </c>
    </row>
    <row r="162" spans="1:7" s="141" customFormat="1" ht="15">
      <c r="A162" s="187"/>
      <c r="B162" s="188">
        <v>3322</v>
      </c>
      <c r="C162" s="187" t="s">
        <v>392</v>
      </c>
      <c r="D162" s="62">
        <v>30</v>
      </c>
      <c r="E162" s="229">
        <v>30</v>
      </c>
      <c r="F162" s="229">
        <v>0</v>
      </c>
      <c r="G162" s="308">
        <f t="shared" si="3"/>
        <v>0</v>
      </c>
    </row>
    <row r="163" spans="1:7" s="141" customFormat="1" ht="15">
      <c r="A163" s="187"/>
      <c r="B163" s="188">
        <v>3739</v>
      </c>
      <c r="C163" s="187" t="s">
        <v>393</v>
      </c>
      <c r="D163" s="62">
        <v>50</v>
      </c>
      <c r="E163" s="229">
        <v>50</v>
      </c>
      <c r="F163" s="229">
        <v>0</v>
      </c>
      <c r="G163" s="308">
        <f t="shared" si="3"/>
        <v>0</v>
      </c>
    </row>
    <row r="164" spans="1:7" s="141" customFormat="1" ht="15">
      <c r="A164" s="61"/>
      <c r="B164" s="164">
        <v>3749</v>
      </c>
      <c r="C164" s="61" t="s">
        <v>394</v>
      </c>
      <c r="D164" s="62">
        <v>70</v>
      </c>
      <c r="E164" s="229">
        <v>70</v>
      </c>
      <c r="F164" s="229">
        <v>0</v>
      </c>
      <c r="G164" s="308">
        <f t="shared" si="3"/>
        <v>0</v>
      </c>
    </row>
    <row r="165" spans="1:7" s="141" customFormat="1" ht="15">
      <c r="A165" s="61"/>
      <c r="B165" s="164">
        <v>6171</v>
      </c>
      <c r="C165" s="61" t="s">
        <v>395</v>
      </c>
      <c r="D165" s="62">
        <v>10</v>
      </c>
      <c r="E165" s="229">
        <v>10</v>
      </c>
      <c r="F165" s="229">
        <v>0</v>
      </c>
      <c r="G165" s="308">
        <f t="shared" si="3"/>
        <v>0</v>
      </c>
    </row>
    <row r="166" spans="1:7" s="141" customFormat="1" ht="15">
      <c r="A166" s="61"/>
      <c r="B166" s="164">
        <v>6402</v>
      </c>
      <c r="C166" s="168" t="s">
        <v>325</v>
      </c>
      <c r="D166" s="62">
        <v>0</v>
      </c>
      <c r="E166" s="229">
        <v>108.4</v>
      </c>
      <c r="F166" s="229">
        <v>108.2</v>
      </c>
      <c r="G166" s="308">
        <f t="shared" si="3"/>
        <v>99.81549815498155</v>
      </c>
    </row>
    <row r="167" spans="1:7" s="141" customFormat="1" ht="15.75" thickBot="1">
      <c r="A167" s="194"/>
      <c r="B167" s="195"/>
      <c r="C167" s="194"/>
      <c r="D167" s="180"/>
      <c r="E167" s="273"/>
      <c r="F167" s="273"/>
      <c r="G167" s="317"/>
    </row>
    <row r="168" spans="1:7" s="141" customFormat="1" ht="18.75" customHeight="1" thickBot="1" thickTop="1">
      <c r="A168" s="196"/>
      <c r="B168" s="197"/>
      <c r="C168" s="198" t="s">
        <v>396</v>
      </c>
      <c r="D168" s="176">
        <f>SUM(D153:D167)</f>
        <v>817</v>
      </c>
      <c r="E168" s="271">
        <f>SUM(E153:E167)</f>
        <v>925.4</v>
      </c>
      <c r="F168" s="271">
        <f>SUM(F153:F167)</f>
        <v>369.29999999999995</v>
      </c>
      <c r="G168" s="310">
        <f>(F168/E168)*100</f>
        <v>39.90706721417765</v>
      </c>
    </row>
    <row r="169" spans="1:7" s="141" customFormat="1" ht="12.75" customHeight="1">
      <c r="A169" s="138"/>
      <c r="B169" s="139"/>
      <c r="C169" s="152"/>
      <c r="D169" s="153"/>
      <c r="E169" s="265"/>
      <c r="F169" s="265"/>
      <c r="G169" s="312"/>
    </row>
    <row r="170" spans="1:7" s="141" customFormat="1" ht="12.75" customHeight="1" hidden="1">
      <c r="A170" s="138"/>
      <c r="B170" s="139"/>
      <c r="C170" s="152"/>
      <c r="D170" s="153"/>
      <c r="E170" s="265"/>
      <c r="F170" s="265"/>
      <c r="G170" s="312"/>
    </row>
    <row r="171" spans="1:7" s="141" customFormat="1" ht="12.75" customHeight="1" hidden="1">
      <c r="A171" s="138"/>
      <c r="B171" s="139"/>
      <c r="C171" s="152"/>
      <c r="D171" s="153"/>
      <c r="E171" s="265"/>
      <c r="F171" s="265"/>
      <c r="G171" s="312"/>
    </row>
    <row r="172" spans="1:7" s="141" customFormat="1" ht="12.75" customHeight="1" hidden="1">
      <c r="A172" s="138"/>
      <c r="B172" s="139"/>
      <c r="C172" s="152"/>
      <c r="D172" s="153"/>
      <c r="E172" s="265"/>
      <c r="F172" s="265"/>
      <c r="G172" s="312"/>
    </row>
    <row r="173" spans="2:7" s="141" customFormat="1" ht="12.75" customHeight="1" hidden="1">
      <c r="B173" s="154"/>
      <c r="E173" s="266"/>
      <c r="F173" s="266"/>
      <c r="G173" s="318"/>
    </row>
    <row r="174" spans="2:7" s="141" customFormat="1" ht="12.75" customHeight="1">
      <c r="B174" s="154"/>
      <c r="E174" s="266"/>
      <c r="F174" s="266"/>
      <c r="G174" s="318"/>
    </row>
    <row r="175" spans="2:7" s="141" customFormat="1" ht="12.75" customHeight="1" thickBot="1">
      <c r="B175" s="154"/>
      <c r="E175" s="266"/>
      <c r="F175" s="266"/>
      <c r="G175" s="318"/>
    </row>
    <row r="176" spans="1:7" s="141" customFormat="1" ht="15.75">
      <c r="A176" s="155" t="s">
        <v>27</v>
      </c>
      <c r="B176" s="156" t="s">
        <v>28</v>
      </c>
      <c r="C176" s="155" t="s">
        <v>30</v>
      </c>
      <c r="D176" s="155" t="s">
        <v>31</v>
      </c>
      <c r="E176" s="268" t="s">
        <v>31</v>
      </c>
      <c r="F176" s="225" t="s">
        <v>8</v>
      </c>
      <c r="G176" s="314" t="s">
        <v>281</v>
      </c>
    </row>
    <row r="177" spans="1:7" s="141" customFormat="1" ht="15.75" customHeight="1" thickBot="1">
      <c r="A177" s="157"/>
      <c r="B177" s="158"/>
      <c r="C177" s="159"/>
      <c r="D177" s="160" t="s">
        <v>33</v>
      </c>
      <c r="E177" s="269" t="s">
        <v>34</v>
      </c>
      <c r="F177" s="227" t="s">
        <v>35</v>
      </c>
      <c r="G177" s="315" t="s">
        <v>282</v>
      </c>
    </row>
    <row r="178" spans="1:7" s="141" customFormat="1" ht="16.5" thickTop="1">
      <c r="A178" s="161">
        <v>80</v>
      </c>
      <c r="B178" s="161"/>
      <c r="C178" s="186" t="s">
        <v>170</v>
      </c>
      <c r="D178" s="97"/>
      <c r="E178" s="236"/>
      <c r="F178" s="236"/>
      <c r="G178" s="316"/>
    </row>
    <row r="179" spans="1:7" s="141" customFormat="1" ht="15.75">
      <c r="A179" s="111"/>
      <c r="B179" s="178"/>
      <c r="C179" s="111"/>
      <c r="D179" s="114"/>
      <c r="E179" s="242"/>
      <c r="F179" s="242"/>
      <c r="G179" s="308"/>
    </row>
    <row r="180" spans="1:7" s="141" customFormat="1" ht="15">
      <c r="A180" s="61"/>
      <c r="B180" s="179">
        <v>2219</v>
      </c>
      <c r="C180" s="61" t="s">
        <v>397</v>
      </c>
      <c r="D180" s="117">
        <v>400</v>
      </c>
      <c r="E180" s="229">
        <v>400</v>
      </c>
      <c r="F180" s="229">
        <v>50.9</v>
      </c>
      <c r="G180" s="308">
        <f aca="true" t="shared" si="4" ref="G180:G185">(F180/E180)*100</f>
        <v>12.725</v>
      </c>
    </row>
    <row r="181" spans="1:82" s="138" customFormat="1" ht="15">
      <c r="A181" s="61"/>
      <c r="B181" s="179">
        <v>2221</v>
      </c>
      <c r="C181" s="61" t="s">
        <v>398</v>
      </c>
      <c r="D181" s="117">
        <v>19347</v>
      </c>
      <c r="E181" s="229">
        <v>19347</v>
      </c>
      <c r="F181" s="229">
        <v>6013.5</v>
      </c>
      <c r="G181" s="308">
        <f t="shared" si="4"/>
        <v>31.082338347030547</v>
      </c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41"/>
      <c r="BP181" s="141"/>
      <c r="BQ181" s="141"/>
      <c r="BR181" s="141"/>
      <c r="BS181" s="141"/>
      <c r="BT181" s="141"/>
      <c r="BU181" s="141"/>
      <c r="BV181" s="141"/>
      <c r="BW181" s="141"/>
      <c r="BX181" s="141"/>
      <c r="BY181" s="141"/>
      <c r="BZ181" s="141"/>
      <c r="CA181" s="141"/>
      <c r="CB181" s="141"/>
      <c r="CC181" s="141"/>
      <c r="CD181" s="141"/>
    </row>
    <row r="182" spans="1:82" s="138" customFormat="1" ht="15">
      <c r="A182" s="61"/>
      <c r="B182" s="179">
        <v>2229</v>
      </c>
      <c r="C182" s="61" t="s">
        <v>399</v>
      </c>
      <c r="D182" s="117">
        <v>0</v>
      </c>
      <c r="E182" s="229">
        <v>0</v>
      </c>
      <c r="F182" s="229">
        <v>124.3</v>
      </c>
      <c r="G182" s="308" t="e">
        <f t="shared" si="4"/>
        <v>#DIV/0!</v>
      </c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  <c r="BI182" s="141"/>
      <c r="BJ182" s="141"/>
      <c r="BK182" s="141"/>
      <c r="BL182" s="141"/>
      <c r="BM182" s="141"/>
      <c r="BN182" s="141"/>
      <c r="BO182" s="141"/>
      <c r="BP182" s="141"/>
      <c r="BQ182" s="141"/>
      <c r="BR182" s="141"/>
      <c r="BS182" s="141"/>
      <c r="BT182" s="141"/>
      <c r="BU182" s="141"/>
      <c r="BV182" s="141"/>
      <c r="BW182" s="141"/>
      <c r="BX182" s="141"/>
      <c r="BY182" s="141"/>
      <c r="BZ182" s="141"/>
      <c r="CA182" s="141"/>
      <c r="CB182" s="141"/>
      <c r="CC182" s="141"/>
      <c r="CD182" s="141"/>
    </row>
    <row r="183" spans="1:82" s="138" customFormat="1" ht="15" hidden="1">
      <c r="A183" s="61">
        <v>150</v>
      </c>
      <c r="B183" s="179">
        <v>2299</v>
      </c>
      <c r="C183" s="61" t="s">
        <v>399</v>
      </c>
      <c r="D183" s="62"/>
      <c r="E183" s="229"/>
      <c r="F183" s="229">
        <v>0</v>
      </c>
      <c r="G183" s="308" t="e">
        <f t="shared" si="4"/>
        <v>#DIV/0!</v>
      </c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41"/>
      <c r="BS183" s="141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</row>
    <row r="184" spans="1:82" s="138" customFormat="1" ht="15">
      <c r="A184" s="187"/>
      <c r="B184" s="199">
        <v>3399</v>
      </c>
      <c r="C184" s="187" t="s">
        <v>400</v>
      </c>
      <c r="D184" s="114">
        <v>150</v>
      </c>
      <c r="E184" s="242">
        <v>150</v>
      </c>
      <c r="F184" s="229">
        <v>19.6</v>
      </c>
      <c r="G184" s="308">
        <f t="shared" si="4"/>
        <v>13.066666666666668</v>
      </c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41"/>
      <c r="BM184" s="141"/>
      <c r="BN184" s="141"/>
      <c r="BO184" s="141"/>
      <c r="BP184" s="141"/>
      <c r="BQ184" s="141"/>
      <c r="BR184" s="141"/>
      <c r="BS184" s="141"/>
      <c r="BT184" s="141"/>
      <c r="BU184" s="141"/>
      <c r="BV184" s="141"/>
      <c r="BW184" s="141"/>
      <c r="BX184" s="141"/>
      <c r="BY184" s="141"/>
      <c r="BZ184" s="141"/>
      <c r="CA184" s="141"/>
      <c r="CB184" s="141"/>
      <c r="CC184" s="141"/>
      <c r="CD184" s="141"/>
    </row>
    <row r="185" spans="1:82" s="138" customFormat="1" ht="15">
      <c r="A185" s="187"/>
      <c r="B185" s="199">
        <v>6171</v>
      </c>
      <c r="C185" s="187" t="s">
        <v>401</v>
      </c>
      <c r="D185" s="114">
        <v>0</v>
      </c>
      <c r="E185" s="242">
        <v>1</v>
      </c>
      <c r="F185" s="229">
        <v>28.5</v>
      </c>
      <c r="G185" s="308">
        <f t="shared" si="4"/>
        <v>2850</v>
      </c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</row>
    <row r="186" spans="1:82" s="138" customFormat="1" ht="15" hidden="1">
      <c r="A186" s="187"/>
      <c r="B186" s="199">
        <v>6402</v>
      </c>
      <c r="C186" s="187" t="s">
        <v>402</v>
      </c>
      <c r="D186" s="114"/>
      <c r="E186" s="242"/>
      <c r="F186" s="229">
        <v>0</v>
      </c>
      <c r="G186" s="308" t="e">
        <f>(#REF!/E186)*100</f>
        <v>#REF!</v>
      </c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</row>
    <row r="187" spans="1:82" s="138" customFormat="1" ht="15" hidden="1">
      <c r="A187" s="187"/>
      <c r="B187" s="199">
        <v>6409</v>
      </c>
      <c r="C187" s="187" t="s">
        <v>403</v>
      </c>
      <c r="D187" s="114"/>
      <c r="E187" s="242"/>
      <c r="F187" s="229">
        <v>0</v>
      </c>
      <c r="G187" s="308" t="e">
        <f>(#REF!/E187)*100</f>
        <v>#REF!</v>
      </c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  <c r="BP187" s="141"/>
      <c r="BQ187" s="141"/>
      <c r="BR187" s="141"/>
      <c r="BS187" s="141"/>
      <c r="BT187" s="141"/>
      <c r="BU187" s="141"/>
      <c r="BV187" s="141"/>
      <c r="BW187" s="141"/>
      <c r="BX187" s="141"/>
      <c r="BY187" s="141"/>
      <c r="BZ187" s="141"/>
      <c r="CA187" s="141"/>
      <c r="CB187" s="141"/>
      <c r="CC187" s="141"/>
      <c r="CD187" s="141"/>
    </row>
    <row r="188" spans="1:82" s="138" customFormat="1" ht="15.75" thickBot="1">
      <c r="A188" s="183"/>
      <c r="B188" s="182"/>
      <c r="C188" s="183"/>
      <c r="D188" s="200"/>
      <c r="E188" s="276"/>
      <c r="F188" s="276"/>
      <c r="G188" s="319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141"/>
      <c r="BE188" s="141"/>
      <c r="BF188" s="141"/>
      <c r="BG188" s="141"/>
      <c r="BH188" s="141"/>
      <c r="BI188" s="141"/>
      <c r="BJ188" s="141"/>
      <c r="BK188" s="141"/>
      <c r="BL188" s="141"/>
      <c r="BM188" s="141"/>
      <c r="BN188" s="141"/>
      <c r="BO188" s="141"/>
      <c r="BP188" s="141"/>
      <c r="BQ188" s="141"/>
      <c r="BR188" s="141"/>
      <c r="BS188" s="141"/>
      <c r="BT188" s="141"/>
      <c r="BU188" s="141"/>
      <c r="BV188" s="141"/>
      <c r="BW188" s="141"/>
      <c r="BX188" s="141"/>
      <c r="BY188" s="141"/>
      <c r="BZ188" s="141"/>
      <c r="CA188" s="141"/>
      <c r="CB188" s="141"/>
      <c r="CC188" s="141"/>
      <c r="CD188" s="141"/>
    </row>
    <row r="189" spans="1:82" s="138" customFormat="1" ht="18.75" customHeight="1" thickBot="1" thickTop="1">
      <c r="A189" s="196"/>
      <c r="B189" s="201"/>
      <c r="C189" s="198" t="s">
        <v>404</v>
      </c>
      <c r="D189" s="176">
        <f>SUM(D180:D187)</f>
        <v>19897</v>
      </c>
      <c r="E189" s="271">
        <f>SUM(E180:E187)</f>
        <v>19898</v>
      </c>
      <c r="F189" s="271">
        <f>SUM(F180:F187)</f>
        <v>6236.8</v>
      </c>
      <c r="G189" s="310">
        <f>(F189/E189)*100</f>
        <v>31.34385365363353</v>
      </c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1"/>
      <c r="BR189" s="141"/>
      <c r="BS189" s="141"/>
      <c r="BT189" s="141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</row>
    <row r="190" spans="2:82" s="138" customFormat="1" ht="15.75" customHeight="1">
      <c r="B190" s="139"/>
      <c r="C190" s="152"/>
      <c r="D190" s="153"/>
      <c r="E190" s="265"/>
      <c r="F190" s="265"/>
      <c r="G190" s="312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1"/>
      <c r="BR190" s="141"/>
      <c r="BS190" s="141"/>
      <c r="BT190" s="141"/>
      <c r="BU190" s="141"/>
      <c r="BV190" s="141"/>
      <c r="BW190" s="141"/>
      <c r="BX190" s="141"/>
      <c r="BY190" s="141"/>
      <c r="BZ190" s="141"/>
      <c r="CA190" s="141"/>
      <c r="CB190" s="141"/>
      <c r="CC190" s="141"/>
      <c r="CD190" s="141"/>
    </row>
    <row r="191" spans="2:82" s="138" customFormat="1" ht="12.75" customHeight="1" hidden="1">
      <c r="B191" s="139"/>
      <c r="C191" s="152"/>
      <c r="D191" s="153"/>
      <c r="E191" s="265"/>
      <c r="F191" s="265"/>
      <c r="G191" s="312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41"/>
      <c r="BM191" s="141"/>
      <c r="BN191" s="141"/>
      <c r="BO191" s="141"/>
      <c r="BP191" s="141"/>
      <c r="BQ191" s="141"/>
      <c r="BR191" s="141"/>
      <c r="BS191" s="141"/>
      <c r="BT191" s="141"/>
      <c r="BU191" s="141"/>
      <c r="BV191" s="141"/>
      <c r="BW191" s="141"/>
      <c r="BX191" s="141"/>
      <c r="BY191" s="141"/>
      <c r="BZ191" s="141"/>
      <c r="CA191" s="141"/>
      <c r="CB191" s="141"/>
      <c r="CC191" s="141"/>
      <c r="CD191" s="141"/>
    </row>
    <row r="192" spans="2:82" s="138" customFormat="1" ht="12.75" customHeight="1" hidden="1">
      <c r="B192" s="139"/>
      <c r="C192" s="152"/>
      <c r="D192" s="153"/>
      <c r="E192" s="265"/>
      <c r="F192" s="265"/>
      <c r="G192" s="312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1"/>
      <c r="BR192" s="141"/>
      <c r="BS192" s="141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</row>
    <row r="193" spans="2:82" s="138" customFormat="1" ht="12.75" customHeight="1" hidden="1">
      <c r="B193" s="139"/>
      <c r="C193" s="152"/>
      <c r="D193" s="153"/>
      <c r="E193" s="265"/>
      <c r="F193" s="265"/>
      <c r="G193" s="312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1"/>
      <c r="BR193" s="141"/>
      <c r="BS193" s="141"/>
      <c r="BT193" s="141"/>
      <c r="BU193" s="141"/>
      <c r="BV193" s="141"/>
      <c r="BW193" s="141"/>
      <c r="BX193" s="141"/>
      <c r="BY193" s="141"/>
      <c r="BZ193" s="141"/>
      <c r="CA193" s="141"/>
      <c r="CB193" s="141"/>
      <c r="CC193" s="141"/>
      <c r="CD193" s="141"/>
    </row>
    <row r="194" spans="2:82" s="138" customFormat="1" ht="12.75" customHeight="1" hidden="1">
      <c r="B194" s="139"/>
      <c r="C194" s="152"/>
      <c r="D194" s="153"/>
      <c r="E194" s="265"/>
      <c r="F194" s="265"/>
      <c r="G194" s="312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1"/>
      <c r="BR194" s="141"/>
      <c r="BS194" s="141"/>
      <c r="BT194" s="141"/>
      <c r="BU194" s="141"/>
      <c r="BV194" s="141"/>
      <c r="BW194" s="141"/>
      <c r="BX194" s="141"/>
      <c r="BY194" s="141"/>
      <c r="BZ194" s="141"/>
      <c r="CA194" s="141"/>
      <c r="CB194" s="141"/>
      <c r="CC194" s="141"/>
      <c r="CD194" s="141"/>
    </row>
    <row r="195" spans="2:82" s="138" customFormat="1" ht="12.75" customHeight="1" hidden="1">
      <c r="B195" s="139"/>
      <c r="C195" s="152"/>
      <c r="D195" s="153"/>
      <c r="E195" s="265"/>
      <c r="F195" s="265"/>
      <c r="G195" s="312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41"/>
      <c r="BS195" s="141"/>
      <c r="BT195" s="141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</row>
    <row r="196" spans="2:82" s="138" customFormat="1" ht="12.75" customHeight="1" hidden="1">
      <c r="B196" s="139"/>
      <c r="C196" s="152"/>
      <c r="D196" s="153"/>
      <c r="E196" s="265"/>
      <c r="F196" s="265"/>
      <c r="G196" s="312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141"/>
      <c r="BO196" s="141"/>
      <c r="BP196" s="141"/>
      <c r="BQ196" s="141"/>
      <c r="BR196" s="141"/>
      <c r="BS196" s="141"/>
      <c r="BT196" s="141"/>
      <c r="BU196" s="141"/>
      <c r="BV196" s="141"/>
      <c r="BW196" s="141"/>
      <c r="BX196" s="141"/>
      <c r="BY196" s="141"/>
      <c r="BZ196" s="141"/>
      <c r="CA196" s="141"/>
      <c r="CB196" s="141"/>
      <c r="CC196" s="141"/>
      <c r="CD196" s="141"/>
    </row>
    <row r="197" spans="2:82" s="138" customFormat="1" ht="12.75" customHeight="1">
      <c r="B197" s="139"/>
      <c r="C197" s="152"/>
      <c r="D197" s="153"/>
      <c r="E197" s="265"/>
      <c r="F197" s="265"/>
      <c r="G197" s="312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141"/>
      <c r="BO197" s="141"/>
      <c r="BP197" s="141"/>
      <c r="BQ197" s="141"/>
      <c r="BR197" s="141"/>
      <c r="BS197" s="141"/>
      <c r="BT197" s="141"/>
      <c r="BU197" s="141"/>
      <c r="BV197" s="141"/>
      <c r="BW197" s="141"/>
      <c r="BX197" s="141"/>
      <c r="BY197" s="141"/>
      <c r="BZ197" s="141"/>
      <c r="CA197" s="141"/>
      <c r="CB197" s="141"/>
      <c r="CC197" s="141"/>
      <c r="CD197" s="141"/>
    </row>
    <row r="198" spans="2:82" s="138" customFormat="1" ht="15.75" customHeight="1" thickBot="1">
      <c r="B198" s="139"/>
      <c r="C198" s="152"/>
      <c r="D198" s="153"/>
      <c r="E198" s="260"/>
      <c r="F198" s="260"/>
      <c r="G198" s="31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41"/>
      <c r="BP198" s="141"/>
      <c r="BQ198" s="141"/>
      <c r="BR198" s="141"/>
      <c r="BS198" s="141"/>
      <c r="BT198" s="141"/>
      <c r="BU198" s="141"/>
      <c r="BV198" s="141"/>
      <c r="BW198" s="141"/>
      <c r="BX198" s="141"/>
      <c r="BY198" s="141"/>
      <c r="BZ198" s="141"/>
      <c r="CA198" s="141"/>
      <c r="CB198" s="141"/>
      <c r="CC198" s="141"/>
      <c r="CD198" s="141"/>
    </row>
    <row r="199" spans="1:82" s="138" customFormat="1" ht="15.75" customHeight="1">
      <c r="A199" s="155" t="s">
        <v>27</v>
      </c>
      <c r="B199" s="156" t="s">
        <v>28</v>
      </c>
      <c r="C199" s="155" t="s">
        <v>30</v>
      </c>
      <c r="D199" s="155" t="s">
        <v>31</v>
      </c>
      <c r="E199" s="268" t="s">
        <v>31</v>
      </c>
      <c r="F199" s="225" t="s">
        <v>8</v>
      </c>
      <c r="G199" s="314" t="s">
        <v>281</v>
      </c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  <c r="BP199" s="141"/>
      <c r="BQ199" s="141"/>
      <c r="BR199" s="141"/>
      <c r="BS199" s="141"/>
      <c r="BT199" s="141"/>
      <c r="BU199" s="141"/>
      <c r="BV199" s="141"/>
      <c r="BW199" s="141"/>
      <c r="BX199" s="141"/>
      <c r="BY199" s="141"/>
      <c r="BZ199" s="141"/>
      <c r="CA199" s="141"/>
      <c r="CB199" s="141"/>
      <c r="CC199" s="141"/>
      <c r="CD199" s="141"/>
    </row>
    <row r="200" spans="1:7" s="141" customFormat="1" ht="15.75" customHeight="1" thickBot="1">
      <c r="A200" s="157"/>
      <c r="B200" s="158"/>
      <c r="C200" s="159"/>
      <c r="D200" s="160" t="s">
        <v>33</v>
      </c>
      <c r="E200" s="269" t="s">
        <v>34</v>
      </c>
      <c r="F200" s="227" t="s">
        <v>35</v>
      </c>
      <c r="G200" s="315" t="s">
        <v>282</v>
      </c>
    </row>
    <row r="201" spans="1:7" s="141" customFormat="1" ht="16.5" thickTop="1">
      <c r="A201" s="161">
        <v>90</v>
      </c>
      <c r="B201" s="161"/>
      <c r="C201" s="186" t="s">
        <v>184</v>
      </c>
      <c r="D201" s="97"/>
      <c r="E201" s="236"/>
      <c r="F201" s="236"/>
      <c r="G201" s="316"/>
    </row>
    <row r="202" spans="1:7" s="141" customFormat="1" ht="15.75">
      <c r="A202" s="111"/>
      <c r="B202" s="178"/>
      <c r="C202" s="111"/>
      <c r="D202" s="114"/>
      <c r="E202" s="242"/>
      <c r="F202" s="242"/>
      <c r="G202" s="308"/>
    </row>
    <row r="203" spans="1:7" s="141" customFormat="1" ht="15">
      <c r="A203" s="61"/>
      <c r="B203" s="179">
        <v>2219</v>
      </c>
      <c r="C203" s="61" t="s">
        <v>287</v>
      </c>
      <c r="D203" s="114">
        <v>2134</v>
      </c>
      <c r="E203" s="242">
        <v>2134</v>
      </c>
      <c r="F203" s="242">
        <v>713.4</v>
      </c>
      <c r="G203" s="308">
        <f>(F203/E203)*100</f>
        <v>33.430178069353325</v>
      </c>
    </row>
    <row r="204" spans="1:7" s="141" customFormat="1" ht="15">
      <c r="A204" s="61"/>
      <c r="B204" s="179">
        <v>4349</v>
      </c>
      <c r="C204" s="61" t="s">
        <v>405</v>
      </c>
      <c r="D204" s="114">
        <v>614</v>
      </c>
      <c r="E204" s="242">
        <v>1126</v>
      </c>
      <c r="F204" s="242">
        <v>249.1</v>
      </c>
      <c r="G204" s="308">
        <f>(F204/E204)*100</f>
        <v>22.122557726465363</v>
      </c>
    </row>
    <row r="205" spans="1:7" s="141" customFormat="1" ht="15">
      <c r="A205" s="61"/>
      <c r="B205" s="179">
        <v>5311</v>
      </c>
      <c r="C205" s="61" t="s">
        <v>406</v>
      </c>
      <c r="D205" s="114">
        <v>21739</v>
      </c>
      <c r="E205" s="242">
        <v>22709.4</v>
      </c>
      <c r="F205" s="242">
        <v>7404.5</v>
      </c>
      <c r="G205" s="308">
        <f>(F205/E205)*100</f>
        <v>32.605440918738495</v>
      </c>
    </row>
    <row r="206" spans="1:7" s="141" customFormat="1" ht="15.75">
      <c r="A206" s="178"/>
      <c r="B206" s="202">
        <v>6402</v>
      </c>
      <c r="C206" s="168" t="s">
        <v>407</v>
      </c>
      <c r="D206" s="74">
        <v>0</v>
      </c>
      <c r="E206" s="229">
        <v>2.6</v>
      </c>
      <c r="F206" s="242">
        <v>2.6</v>
      </c>
      <c r="G206" s="308">
        <f>(F206/E206)*100</f>
        <v>100</v>
      </c>
    </row>
    <row r="207" spans="1:7" s="141" customFormat="1" ht="15.75">
      <c r="A207" s="178"/>
      <c r="B207" s="202">
        <v>6409</v>
      </c>
      <c r="C207" s="168" t="s">
        <v>408</v>
      </c>
      <c r="D207" s="74">
        <v>0</v>
      </c>
      <c r="E207" s="229">
        <v>0</v>
      </c>
      <c r="F207" s="242">
        <v>0.2</v>
      </c>
      <c r="G207" s="308" t="e">
        <f>(F207/E207)*100</f>
        <v>#DIV/0!</v>
      </c>
    </row>
    <row r="208" spans="1:7" s="141" customFormat="1" ht="16.5" thickBot="1">
      <c r="A208" s="181"/>
      <c r="B208" s="181"/>
      <c r="C208" s="203"/>
      <c r="D208" s="204"/>
      <c r="E208" s="277"/>
      <c r="F208" s="277"/>
      <c r="G208" s="320"/>
    </row>
    <row r="209" spans="1:7" s="141" customFormat="1" ht="18.75" customHeight="1" thickBot="1" thickTop="1">
      <c r="A209" s="196"/>
      <c r="B209" s="201"/>
      <c r="C209" s="198" t="s">
        <v>409</v>
      </c>
      <c r="D209" s="176">
        <f>SUM(D201:D208)</f>
        <v>24487</v>
      </c>
      <c r="E209" s="271">
        <f>SUM(E201:E208)</f>
        <v>25972</v>
      </c>
      <c r="F209" s="271">
        <f>SUM(F201:F208)</f>
        <v>8369.800000000001</v>
      </c>
      <c r="G209" s="310">
        <f>(F209/E209)*100</f>
        <v>32.22624364700447</v>
      </c>
    </row>
    <row r="210" spans="1:7" s="141" customFormat="1" ht="15.75" customHeight="1">
      <c r="A210" s="138"/>
      <c r="B210" s="139"/>
      <c r="C210" s="152"/>
      <c r="D210" s="153"/>
      <c r="E210" s="265"/>
      <c r="F210" s="265"/>
      <c r="G210" s="312"/>
    </row>
    <row r="211" spans="1:7" s="141" customFormat="1" ht="15.75" customHeight="1">
      <c r="A211" s="138"/>
      <c r="B211" s="139"/>
      <c r="C211" s="152"/>
      <c r="D211" s="153"/>
      <c r="E211" s="265"/>
      <c r="F211" s="265"/>
      <c r="G211" s="312"/>
    </row>
    <row r="212" spans="1:7" s="141" customFormat="1" ht="15.75" customHeight="1" thickBot="1">
      <c r="A212" s="138"/>
      <c r="B212" s="139"/>
      <c r="C212" s="152"/>
      <c r="D212" s="153"/>
      <c r="E212" s="265"/>
      <c r="F212" s="265"/>
      <c r="G212" s="312"/>
    </row>
    <row r="213" spans="1:82" s="138" customFormat="1" ht="15.75" customHeight="1">
      <c r="A213" s="155" t="s">
        <v>27</v>
      </c>
      <c r="B213" s="156" t="s">
        <v>28</v>
      </c>
      <c r="C213" s="155" t="s">
        <v>30</v>
      </c>
      <c r="D213" s="155" t="s">
        <v>31</v>
      </c>
      <c r="E213" s="268" t="s">
        <v>31</v>
      </c>
      <c r="F213" s="225" t="s">
        <v>8</v>
      </c>
      <c r="G213" s="314" t="s">
        <v>281</v>
      </c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1"/>
      <c r="BR213" s="141"/>
      <c r="BS213" s="141"/>
      <c r="BT213" s="141"/>
      <c r="BU213" s="141"/>
      <c r="BV213" s="141"/>
      <c r="BW213" s="141"/>
      <c r="BX213" s="141"/>
      <c r="BY213" s="141"/>
      <c r="BZ213" s="141"/>
      <c r="CA213" s="141"/>
      <c r="CB213" s="141"/>
      <c r="CC213" s="141"/>
      <c r="CD213" s="141"/>
    </row>
    <row r="214" spans="1:7" s="141" customFormat="1" ht="15.75" customHeight="1" thickBot="1">
      <c r="A214" s="157"/>
      <c r="B214" s="158"/>
      <c r="C214" s="159"/>
      <c r="D214" s="160" t="s">
        <v>33</v>
      </c>
      <c r="E214" s="269" t="s">
        <v>34</v>
      </c>
      <c r="F214" s="227" t="s">
        <v>35</v>
      </c>
      <c r="G214" s="315" t="s">
        <v>282</v>
      </c>
    </row>
    <row r="215" spans="1:7" s="141" customFormat="1" ht="16.5" thickTop="1">
      <c r="A215" s="161">
        <v>100</v>
      </c>
      <c r="B215" s="161"/>
      <c r="C215" s="111" t="s">
        <v>201</v>
      </c>
      <c r="D215" s="97"/>
      <c r="E215" s="236"/>
      <c r="F215" s="236"/>
      <c r="G215" s="316"/>
    </row>
    <row r="216" spans="1:7" s="141" customFormat="1" ht="15.75">
      <c r="A216" s="111"/>
      <c r="B216" s="178"/>
      <c r="C216" s="111"/>
      <c r="D216" s="114"/>
      <c r="E216" s="242"/>
      <c r="F216" s="242"/>
      <c r="G216" s="308"/>
    </row>
    <row r="217" spans="1:7" s="141" customFormat="1" ht="15.75">
      <c r="A217" s="111"/>
      <c r="B217" s="178"/>
      <c r="C217" s="111"/>
      <c r="D217" s="114"/>
      <c r="E217" s="242"/>
      <c r="F217" s="242"/>
      <c r="G217" s="308"/>
    </row>
    <row r="218" spans="1:7" s="141" customFormat="1" ht="15.75">
      <c r="A218" s="178"/>
      <c r="B218" s="202">
        <v>2169</v>
      </c>
      <c r="C218" s="168" t="s">
        <v>410</v>
      </c>
      <c r="D218" s="74">
        <v>300</v>
      </c>
      <c r="E218" s="229">
        <v>300</v>
      </c>
      <c r="F218" s="229">
        <v>0</v>
      </c>
      <c r="G218" s="308">
        <f>(F218/E218)*100</f>
        <v>0</v>
      </c>
    </row>
    <row r="219" spans="1:7" s="141" customFormat="1" ht="15.75" hidden="1">
      <c r="A219" s="178"/>
      <c r="B219" s="202">
        <v>6171</v>
      </c>
      <c r="C219" s="168" t="s">
        <v>411</v>
      </c>
      <c r="D219" s="74"/>
      <c r="E219" s="229"/>
      <c r="F219" s="229">
        <v>0</v>
      </c>
      <c r="G219" s="308" t="e">
        <f>(#REF!/E219)*100</f>
        <v>#REF!</v>
      </c>
    </row>
    <row r="220" spans="1:7" s="141" customFormat="1" ht="16.5" thickBot="1">
      <c r="A220" s="181"/>
      <c r="B220" s="205"/>
      <c r="C220" s="206"/>
      <c r="D220" s="207"/>
      <c r="E220" s="249"/>
      <c r="F220" s="249"/>
      <c r="G220" s="308"/>
    </row>
    <row r="221" spans="1:7" s="141" customFormat="1" ht="18.75" customHeight="1" thickBot="1" thickTop="1">
      <c r="A221" s="196"/>
      <c r="B221" s="201"/>
      <c r="C221" s="198" t="s">
        <v>412</v>
      </c>
      <c r="D221" s="176">
        <f>SUM(D215:D220)</f>
        <v>300</v>
      </c>
      <c r="E221" s="271">
        <f>SUM(E215:E220)</f>
        <v>300</v>
      </c>
      <c r="F221" s="271">
        <f>SUM(F215:F220)</f>
        <v>0</v>
      </c>
      <c r="G221" s="310">
        <f>(F221/E221)*100</f>
        <v>0</v>
      </c>
    </row>
    <row r="222" spans="1:7" s="141" customFormat="1" ht="12.75" customHeight="1">
      <c r="A222" s="138"/>
      <c r="B222" s="139"/>
      <c r="C222" s="152"/>
      <c r="D222" s="153"/>
      <c r="E222" s="265"/>
      <c r="F222" s="265"/>
      <c r="G222" s="312"/>
    </row>
    <row r="223" spans="1:7" s="141" customFormat="1" ht="12.75" customHeight="1">
      <c r="A223" s="138"/>
      <c r="B223" s="139"/>
      <c r="C223" s="152"/>
      <c r="D223" s="153"/>
      <c r="E223" s="265"/>
      <c r="F223" s="265"/>
      <c r="G223" s="312"/>
    </row>
    <row r="224" spans="1:7" s="141" customFormat="1" ht="12.75" customHeight="1">
      <c r="A224" s="138"/>
      <c r="B224" s="139"/>
      <c r="C224" s="152"/>
      <c r="D224" s="153"/>
      <c r="E224" s="265"/>
      <c r="F224" s="265"/>
      <c r="G224" s="312"/>
    </row>
    <row r="225" spans="2:7" s="141" customFormat="1" ht="12.75" customHeight="1" thickBot="1">
      <c r="B225" s="154"/>
      <c r="E225" s="266"/>
      <c r="F225" s="266"/>
      <c r="G225" s="318"/>
    </row>
    <row r="226" spans="1:7" s="141" customFormat="1" ht="15.75">
      <c r="A226" s="155" t="s">
        <v>27</v>
      </c>
      <c r="B226" s="156" t="s">
        <v>28</v>
      </c>
      <c r="C226" s="155" t="s">
        <v>30</v>
      </c>
      <c r="D226" s="155" t="s">
        <v>31</v>
      </c>
      <c r="E226" s="268" t="s">
        <v>31</v>
      </c>
      <c r="F226" s="225" t="s">
        <v>8</v>
      </c>
      <c r="G226" s="314" t="s">
        <v>281</v>
      </c>
    </row>
    <row r="227" spans="1:7" s="141" customFormat="1" ht="15.75" customHeight="1" thickBot="1">
      <c r="A227" s="157"/>
      <c r="B227" s="158"/>
      <c r="C227" s="159"/>
      <c r="D227" s="160" t="s">
        <v>33</v>
      </c>
      <c r="E227" s="269" t="s">
        <v>34</v>
      </c>
      <c r="F227" s="227" t="s">
        <v>35</v>
      </c>
      <c r="G227" s="315" t="s">
        <v>282</v>
      </c>
    </row>
    <row r="228" spans="1:7" s="141" customFormat="1" ht="16.5" thickTop="1">
      <c r="A228" s="161">
        <v>110</v>
      </c>
      <c r="B228" s="161"/>
      <c r="C228" s="186" t="s">
        <v>206</v>
      </c>
      <c r="D228" s="97"/>
      <c r="E228" s="236"/>
      <c r="F228" s="236"/>
      <c r="G228" s="316"/>
    </row>
    <row r="229" spans="1:7" s="141" customFormat="1" ht="15" customHeight="1">
      <c r="A229" s="111"/>
      <c r="B229" s="178"/>
      <c r="C229" s="111"/>
      <c r="D229" s="114"/>
      <c r="E229" s="242"/>
      <c r="F229" s="242"/>
      <c r="G229" s="308"/>
    </row>
    <row r="230" spans="1:7" s="141" customFormat="1" ht="15" customHeight="1">
      <c r="A230" s="61"/>
      <c r="B230" s="179">
        <v>6171</v>
      </c>
      <c r="C230" s="61" t="s">
        <v>413</v>
      </c>
      <c r="D230" s="114">
        <v>0</v>
      </c>
      <c r="E230" s="242">
        <v>0</v>
      </c>
      <c r="F230" s="242">
        <v>23.9</v>
      </c>
      <c r="G230" s="308" t="e">
        <f aca="true" t="shared" si="5" ref="G230:G235">(F230/E230)*100</f>
        <v>#DIV/0!</v>
      </c>
    </row>
    <row r="231" spans="1:7" s="141" customFormat="1" ht="15">
      <c r="A231" s="61"/>
      <c r="B231" s="179">
        <v>6310</v>
      </c>
      <c r="C231" s="61" t="s">
        <v>414</v>
      </c>
      <c r="D231" s="114">
        <v>799</v>
      </c>
      <c r="E231" s="242">
        <v>799</v>
      </c>
      <c r="F231" s="242">
        <v>232.7</v>
      </c>
      <c r="G231" s="308">
        <f t="shared" si="5"/>
        <v>29.123904881101375</v>
      </c>
    </row>
    <row r="232" spans="1:7" s="141" customFormat="1" ht="15">
      <c r="A232" s="61"/>
      <c r="B232" s="179">
        <v>6399</v>
      </c>
      <c r="C232" s="61" t="s">
        <v>415</v>
      </c>
      <c r="D232" s="114">
        <v>12311</v>
      </c>
      <c r="E232" s="242">
        <v>12311</v>
      </c>
      <c r="F232" s="242">
        <v>9971.6</v>
      </c>
      <c r="G232" s="308">
        <f t="shared" si="5"/>
        <v>80.99748192673219</v>
      </c>
    </row>
    <row r="233" spans="1:7" s="141" customFormat="1" ht="15" hidden="1">
      <c r="A233" s="61"/>
      <c r="B233" s="179">
        <v>6402</v>
      </c>
      <c r="C233" s="168" t="s">
        <v>407</v>
      </c>
      <c r="D233" s="114"/>
      <c r="E233" s="242"/>
      <c r="F233" s="242">
        <v>0</v>
      </c>
      <c r="G233" s="308" t="e">
        <f t="shared" si="5"/>
        <v>#DIV/0!</v>
      </c>
    </row>
    <row r="234" spans="1:7" s="141" customFormat="1" ht="15">
      <c r="A234" s="61"/>
      <c r="B234" s="179">
        <v>6409</v>
      </c>
      <c r="C234" s="61" t="s">
        <v>416</v>
      </c>
      <c r="D234" s="114">
        <v>0</v>
      </c>
      <c r="E234" s="242">
        <v>0</v>
      </c>
      <c r="F234" s="242">
        <v>0</v>
      </c>
      <c r="G234" s="308" t="e">
        <f t="shared" si="5"/>
        <v>#DIV/0!</v>
      </c>
    </row>
    <row r="235" spans="1:7" s="165" customFormat="1" ht="15.75" customHeight="1">
      <c r="A235" s="186"/>
      <c r="B235" s="161">
        <v>6409</v>
      </c>
      <c r="C235" s="186" t="s">
        <v>417</v>
      </c>
      <c r="D235" s="208">
        <v>5000</v>
      </c>
      <c r="E235" s="278">
        <v>5444.8</v>
      </c>
      <c r="F235" s="236">
        <v>1</v>
      </c>
      <c r="G235" s="308">
        <f t="shared" si="5"/>
        <v>0.018366147516896855</v>
      </c>
    </row>
    <row r="236" spans="1:7" s="141" customFormat="1" ht="15.75" thickBot="1">
      <c r="A236" s="183"/>
      <c r="B236" s="182"/>
      <c r="C236" s="183"/>
      <c r="D236" s="209"/>
      <c r="E236" s="245"/>
      <c r="F236" s="245"/>
      <c r="G236" s="321"/>
    </row>
    <row r="237" spans="1:7" s="141" customFormat="1" ht="18.75" customHeight="1" thickBot="1" thickTop="1">
      <c r="A237" s="196"/>
      <c r="B237" s="201"/>
      <c r="C237" s="198" t="s">
        <v>418</v>
      </c>
      <c r="D237" s="210">
        <f>SUM(D229:D235)</f>
        <v>18110</v>
      </c>
      <c r="E237" s="279">
        <f>SUM(E229:E235)</f>
        <v>18554.8</v>
      </c>
      <c r="F237" s="279">
        <f>SUM(F229:F235)</f>
        <v>10229.2</v>
      </c>
      <c r="G237" s="310">
        <f>(F237/E237)*100</f>
        <v>55.12966995063273</v>
      </c>
    </row>
    <row r="238" spans="1:7" s="141" customFormat="1" ht="12.75" customHeight="1">
      <c r="A238" s="138"/>
      <c r="B238" s="139"/>
      <c r="C238" s="152"/>
      <c r="D238" s="153"/>
      <c r="E238" s="265"/>
      <c r="F238" s="265"/>
      <c r="G238" s="312"/>
    </row>
    <row r="239" spans="1:7" s="141" customFormat="1" ht="13.5" customHeight="1" hidden="1">
      <c r="A239" s="138"/>
      <c r="B239" s="139"/>
      <c r="C239" s="152"/>
      <c r="D239" s="153"/>
      <c r="E239" s="265"/>
      <c r="F239" s="265"/>
      <c r="G239" s="312"/>
    </row>
    <row r="240" spans="1:7" s="141" customFormat="1" ht="13.5" customHeight="1" hidden="1">
      <c r="A240" s="138"/>
      <c r="B240" s="139"/>
      <c r="C240" s="152"/>
      <c r="D240" s="153"/>
      <c r="E240" s="265"/>
      <c r="F240" s="265"/>
      <c r="G240" s="312"/>
    </row>
    <row r="241" spans="1:7" s="141" customFormat="1" ht="13.5" customHeight="1" hidden="1">
      <c r="A241" s="138"/>
      <c r="B241" s="139"/>
      <c r="C241" s="152"/>
      <c r="D241" s="153"/>
      <c r="E241" s="265"/>
      <c r="F241" s="265"/>
      <c r="G241" s="312"/>
    </row>
    <row r="242" spans="1:7" s="141" customFormat="1" ht="13.5" customHeight="1" hidden="1">
      <c r="A242" s="138"/>
      <c r="B242" s="139"/>
      <c r="C242" s="152"/>
      <c r="D242" s="153"/>
      <c r="E242" s="265"/>
      <c r="F242" s="265"/>
      <c r="G242" s="312"/>
    </row>
    <row r="243" spans="1:7" s="141" customFormat="1" ht="13.5" customHeight="1" hidden="1">
      <c r="A243" s="138"/>
      <c r="B243" s="139"/>
      <c r="C243" s="152"/>
      <c r="D243" s="153"/>
      <c r="E243" s="265"/>
      <c r="F243" s="265"/>
      <c r="G243" s="312"/>
    </row>
    <row r="244" spans="1:7" s="141" customFormat="1" ht="13.5" customHeight="1">
      <c r="A244" s="138"/>
      <c r="B244" s="139"/>
      <c r="C244" s="152"/>
      <c r="D244" s="153"/>
      <c r="E244" s="265"/>
      <c r="F244" s="265"/>
      <c r="G244" s="312"/>
    </row>
    <row r="245" spans="1:7" s="141" customFormat="1" ht="13.5" customHeight="1">
      <c r="A245" s="138"/>
      <c r="B245" s="139"/>
      <c r="C245" s="152"/>
      <c r="D245" s="153"/>
      <c r="E245" s="265"/>
      <c r="F245" s="265"/>
      <c r="G245" s="312"/>
    </row>
    <row r="246" spans="1:7" s="141" customFormat="1" ht="12.75" customHeight="1">
      <c r="A246" s="138"/>
      <c r="B246" s="139"/>
      <c r="C246" s="152"/>
      <c r="D246" s="153"/>
      <c r="E246" s="265"/>
      <c r="F246" s="265"/>
      <c r="G246" s="312"/>
    </row>
    <row r="247" spans="1:7" s="141" customFormat="1" ht="12.75" customHeight="1" thickBot="1">
      <c r="A247" s="138"/>
      <c r="B247" s="139"/>
      <c r="C247" s="152"/>
      <c r="D247" s="153"/>
      <c r="E247" s="265"/>
      <c r="F247" s="265"/>
      <c r="G247" s="312"/>
    </row>
    <row r="248" spans="1:7" s="141" customFormat="1" ht="15.75">
      <c r="A248" s="155" t="s">
        <v>27</v>
      </c>
      <c r="B248" s="156" t="s">
        <v>28</v>
      </c>
      <c r="C248" s="155" t="s">
        <v>30</v>
      </c>
      <c r="D248" s="155" t="s">
        <v>31</v>
      </c>
      <c r="E248" s="268" t="s">
        <v>31</v>
      </c>
      <c r="F248" s="225" t="s">
        <v>8</v>
      </c>
      <c r="G248" s="314" t="s">
        <v>281</v>
      </c>
    </row>
    <row r="249" spans="1:7" s="141" customFormat="1" ht="15.75" customHeight="1" thickBot="1">
      <c r="A249" s="157"/>
      <c r="B249" s="158"/>
      <c r="C249" s="159"/>
      <c r="D249" s="160" t="s">
        <v>33</v>
      </c>
      <c r="E249" s="269" t="s">
        <v>34</v>
      </c>
      <c r="F249" s="227" t="s">
        <v>35</v>
      </c>
      <c r="G249" s="315" t="s">
        <v>282</v>
      </c>
    </row>
    <row r="250" spans="1:7" s="141" customFormat="1" ht="16.5" thickTop="1">
      <c r="A250" s="161">
        <v>120</v>
      </c>
      <c r="B250" s="161"/>
      <c r="C250" s="92" t="s">
        <v>232</v>
      </c>
      <c r="D250" s="97"/>
      <c r="E250" s="236"/>
      <c r="F250" s="236"/>
      <c r="G250" s="316"/>
    </row>
    <row r="251" spans="1:7" s="141" customFormat="1" ht="15" customHeight="1">
      <c r="A251" s="111"/>
      <c r="B251" s="178"/>
      <c r="C251" s="92"/>
      <c r="D251" s="114"/>
      <c r="E251" s="242"/>
      <c r="F251" s="242"/>
      <c r="G251" s="308"/>
    </row>
    <row r="252" spans="1:7" s="141" customFormat="1" ht="15" customHeight="1">
      <c r="A252" s="111"/>
      <c r="B252" s="178"/>
      <c r="C252" s="92"/>
      <c r="D252" s="180"/>
      <c r="E252" s="273"/>
      <c r="F252" s="273"/>
      <c r="G252" s="308"/>
    </row>
    <row r="253" spans="1:7" s="165" customFormat="1" ht="15.75" hidden="1">
      <c r="A253" s="61"/>
      <c r="B253" s="164">
        <v>2221</v>
      </c>
      <c r="C253" s="115" t="s">
        <v>288</v>
      </c>
      <c r="D253" s="114"/>
      <c r="E253" s="242"/>
      <c r="F253" s="273">
        <v>0</v>
      </c>
      <c r="G253" s="308" t="e">
        <f>(#REF!/E253)*100</f>
        <v>#REF!</v>
      </c>
    </row>
    <row r="254" spans="1:7" s="141" customFormat="1" ht="15" customHeight="1">
      <c r="A254" s="111"/>
      <c r="B254" s="179">
        <v>2310</v>
      </c>
      <c r="C254" s="61" t="s">
        <v>419</v>
      </c>
      <c r="D254" s="180">
        <v>20</v>
      </c>
      <c r="E254" s="273">
        <v>20</v>
      </c>
      <c r="F254" s="273">
        <v>0</v>
      </c>
      <c r="G254" s="308">
        <f aca="true" t="shared" si="6" ref="G254:G266">(F254/E254)*100</f>
        <v>0</v>
      </c>
    </row>
    <row r="255" spans="1:7" s="141" customFormat="1" ht="15.75" customHeight="1" hidden="1">
      <c r="A255" s="111"/>
      <c r="B255" s="179">
        <v>2321</v>
      </c>
      <c r="C255" s="61" t="s">
        <v>420</v>
      </c>
      <c r="D255" s="180"/>
      <c r="E255" s="273"/>
      <c r="F255" s="273">
        <v>0</v>
      </c>
      <c r="G255" s="308" t="e">
        <f t="shared" si="6"/>
        <v>#DIV/0!</v>
      </c>
    </row>
    <row r="256" spans="1:7" s="141" customFormat="1" ht="15" customHeight="1">
      <c r="A256" s="111"/>
      <c r="B256" s="179">
        <v>3313</v>
      </c>
      <c r="C256" s="61" t="s">
        <v>421</v>
      </c>
      <c r="D256" s="180">
        <v>0</v>
      </c>
      <c r="E256" s="273">
        <v>80</v>
      </c>
      <c r="F256" s="273">
        <v>7</v>
      </c>
      <c r="G256" s="308">
        <f t="shared" si="6"/>
        <v>8.75</v>
      </c>
    </row>
    <row r="257" spans="1:7" s="141" customFormat="1" ht="15">
      <c r="A257" s="61"/>
      <c r="B257" s="179">
        <v>3612</v>
      </c>
      <c r="C257" s="61" t="s">
        <v>422</v>
      </c>
      <c r="D257" s="114">
        <v>9776</v>
      </c>
      <c r="E257" s="242">
        <v>9776</v>
      </c>
      <c r="F257" s="273">
        <v>1753</v>
      </c>
      <c r="G257" s="308">
        <f t="shared" si="6"/>
        <v>17.93166939443535</v>
      </c>
    </row>
    <row r="258" spans="1:7" s="141" customFormat="1" ht="15">
      <c r="A258" s="61"/>
      <c r="B258" s="179">
        <v>3613</v>
      </c>
      <c r="C258" s="61" t="s">
        <v>423</v>
      </c>
      <c r="D258" s="114">
        <v>8540</v>
      </c>
      <c r="E258" s="242">
        <v>8540</v>
      </c>
      <c r="F258" s="273">
        <v>2459.4</v>
      </c>
      <c r="G258" s="308">
        <f t="shared" si="6"/>
        <v>28.798594847775178</v>
      </c>
    </row>
    <row r="259" spans="1:7" s="141" customFormat="1" ht="15">
      <c r="A259" s="61"/>
      <c r="B259" s="179">
        <v>3632</v>
      </c>
      <c r="C259" s="61" t="s">
        <v>308</v>
      </c>
      <c r="D259" s="114">
        <v>1621</v>
      </c>
      <c r="E259" s="242">
        <v>1621</v>
      </c>
      <c r="F259" s="273">
        <v>143</v>
      </c>
      <c r="G259" s="308">
        <f t="shared" si="6"/>
        <v>8.821714990746452</v>
      </c>
    </row>
    <row r="260" spans="1:7" s="141" customFormat="1" ht="15">
      <c r="A260" s="61"/>
      <c r="B260" s="179">
        <v>3634</v>
      </c>
      <c r="C260" s="61" t="s">
        <v>424</v>
      </c>
      <c r="D260" s="114">
        <v>1610</v>
      </c>
      <c r="E260" s="242">
        <v>1610</v>
      </c>
      <c r="F260" s="273">
        <v>88</v>
      </c>
      <c r="G260" s="308">
        <f t="shared" si="6"/>
        <v>5.46583850931677</v>
      </c>
    </row>
    <row r="261" spans="1:7" s="141" customFormat="1" ht="15">
      <c r="A261" s="61"/>
      <c r="B261" s="179">
        <v>3639</v>
      </c>
      <c r="C261" s="61" t="s">
        <v>425</v>
      </c>
      <c r="D261" s="114">
        <f>9117-8300-215</f>
        <v>602</v>
      </c>
      <c r="E261" s="242">
        <f>9360-8300-215</f>
        <v>845</v>
      </c>
      <c r="F261" s="273">
        <f>481.6-287.6-14.8</f>
        <v>179.2</v>
      </c>
      <c r="G261" s="308">
        <f t="shared" si="6"/>
        <v>21.207100591715975</v>
      </c>
    </row>
    <row r="262" spans="1:7" s="141" customFormat="1" ht="15" customHeight="1">
      <c r="A262" s="61"/>
      <c r="B262" s="179">
        <v>3639</v>
      </c>
      <c r="C262" s="61" t="s">
        <v>426</v>
      </c>
      <c r="D262" s="114">
        <v>215</v>
      </c>
      <c r="E262" s="242">
        <v>215</v>
      </c>
      <c r="F262" s="273">
        <v>14.8</v>
      </c>
      <c r="G262" s="308">
        <f t="shared" si="6"/>
        <v>6.883720930232559</v>
      </c>
    </row>
    <row r="263" spans="1:7" s="141" customFormat="1" ht="15">
      <c r="A263" s="61"/>
      <c r="B263" s="179">
        <v>3639</v>
      </c>
      <c r="C263" s="61" t="s">
        <v>427</v>
      </c>
      <c r="D263" s="114">
        <v>8300</v>
      </c>
      <c r="E263" s="242">
        <v>8300</v>
      </c>
      <c r="F263" s="273">
        <v>287.3</v>
      </c>
      <c r="G263" s="308">
        <f t="shared" si="6"/>
        <v>3.4614457831325303</v>
      </c>
    </row>
    <row r="264" spans="1:7" s="141" customFormat="1" ht="15">
      <c r="A264" s="61"/>
      <c r="B264" s="179">
        <v>3729</v>
      </c>
      <c r="C264" s="61" t="s">
        <v>428</v>
      </c>
      <c r="D264" s="114">
        <v>1</v>
      </c>
      <c r="E264" s="242">
        <v>1</v>
      </c>
      <c r="F264" s="273">
        <v>0.5</v>
      </c>
      <c r="G264" s="308">
        <f t="shared" si="6"/>
        <v>50</v>
      </c>
    </row>
    <row r="265" spans="1:7" s="141" customFormat="1" ht="15">
      <c r="A265" s="187"/>
      <c r="B265" s="199">
        <v>5512</v>
      </c>
      <c r="C265" s="187" t="s">
        <v>429</v>
      </c>
      <c r="D265" s="180">
        <v>0</v>
      </c>
      <c r="E265" s="273">
        <v>0</v>
      </c>
      <c r="F265" s="273">
        <v>6.2</v>
      </c>
      <c r="G265" s="308" t="e">
        <f t="shared" si="6"/>
        <v>#DIV/0!</v>
      </c>
    </row>
    <row r="266" spans="1:7" s="141" customFormat="1" ht="15.75" thickBot="1">
      <c r="A266" s="187"/>
      <c r="B266" s="182"/>
      <c r="C266" s="183"/>
      <c r="D266" s="209"/>
      <c r="E266" s="245"/>
      <c r="F266" s="245">
        <v>0</v>
      </c>
      <c r="G266" s="308" t="e">
        <f t="shared" si="6"/>
        <v>#DIV/0!</v>
      </c>
    </row>
    <row r="267" spans="1:7" s="141" customFormat="1" ht="15" customHeight="1" hidden="1" thickBot="1">
      <c r="A267" s="181"/>
      <c r="B267" s="211"/>
      <c r="C267" s="212"/>
      <c r="D267" s="204"/>
      <c r="E267" s="277"/>
      <c r="F267" s="277"/>
      <c r="G267" s="321"/>
    </row>
    <row r="268" spans="1:7" s="141" customFormat="1" ht="18.75" customHeight="1" thickBot="1" thickTop="1">
      <c r="A268" s="173"/>
      <c r="B268" s="201"/>
      <c r="C268" s="198" t="s">
        <v>430</v>
      </c>
      <c r="D268" s="210">
        <f>SUM(D253:D266)</f>
        <v>30685</v>
      </c>
      <c r="E268" s="279">
        <f>SUM(E253:E266)</f>
        <v>31008</v>
      </c>
      <c r="F268" s="279">
        <f>SUM(F253:F266)</f>
        <v>4938.4</v>
      </c>
      <c r="G268" s="310">
        <f>(F268/E268)*100</f>
        <v>15.926212590299277</v>
      </c>
    </row>
    <row r="269" spans="1:7" s="141" customFormat="1" ht="12.75" customHeight="1">
      <c r="A269" s="138"/>
      <c r="B269" s="139"/>
      <c r="C269" s="152"/>
      <c r="D269" s="153"/>
      <c r="E269" s="265"/>
      <c r="F269" s="265"/>
      <c r="G269" s="312"/>
    </row>
    <row r="270" spans="1:7" s="141" customFormat="1" ht="12.75" customHeight="1">
      <c r="A270" s="138"/>
      <c r="B270" s="139"/>
      <c r="C270" s="152"/>
      <c r="D270" s="153"/>
      <c r="E270" s="265"/>
      <c r="F270" s="265"/>
      <c r="G270" s="312"/>
    </row>
    <row r="271" spans="5:7" s="141" customFormat="1" ht="12.75" customHeight="1" thickBot="1">
      <c r="E271" s="266"/>
      <c r="F271" s="266"/>
      <c r="G271" s="318"/>
    </row>
    <row r="272" spans="1:7" s="141" customFormat="1" ht="15.75">
      <c r="A272" s="155" t="s">
        <v>27</v>
      </c>
      <c r="B272" s="156" t="s">
        <v>28</v>
      </c>
      <c r="C272" s="155" t="s">
        <v>30</v>
      </c>
      <c r="D272" s="155" t="s">
        <v>31</v>
      </c>
      <c r="E272" s="268" t="s">
        <v>31</v>
      </c>
      <c r="F272" s="225" t="s">
        <v>8</v>
      </c>
      <c r="G272" s="314" t="s">
        <v>281</v>
      </c>
    </row>
    <row r="273" spans="1:7" s="141" customFormat="1" ht="15.75" customHeight="1" thickBot="1">
      <c r="A273" s="157"/>
      <c r="B273" s="158"/>
      <c r="C273" s="159"/>
      <c r="D273" s="160" t="s">
        <v>33</v>
      </c>
      <c r="E273" s="269" t="s">
        <v>34</v>
      </c>
      <c r="F273" s="227" t="s">
        <v>35</v>
      </c>
      <c r="G273" s="315" t="s">
        <v>282</v>
      </c>
    </row>
    <row r="274" spans="1:7" s="141" customFormat="1" ht="38.25" customHeight="1" thickBot="1" thickTop="1">
      <c r="A274" s="198"/>
      <c r="B274" s="213"/>
      <c r="C274" s="214" t="s">
        <v>431</v>
      </c>
      <c r="D274" s="215">
        <f>SUM(D57,D85,D137,D168,D189,D209,D221,D237,D268,)</f>
        <v>485763</v>
      </c>
      <c r="E274" s="280">
        <f>SUM(E57,E85,E137,E168,E189,E209,E221,E237,E268)</f>
        <v>495896.6</v>
      </c>
      <c r="F274" s="280">
        <f>SUM(F57,F85,F137,F168,F189,F209,F221,F237,F268,)</f>
        <v>135977.8</v>
      </c>
      <c r="G274" s="322">
        <f>(F274/E274)*100</f>
        <v>27.420595341851506</v>
      </c>
    </row>
    <row r="275" spans="1:7" ht="15">
      <c r="A275" s="48"/>
      <c r="B275" s="48"/>
      <c r="C275" s="48"/>
      <c r="D275" s="48"/>
      <c r="E275" s="281"/>
      <c r="F275" s="281"/>
      <c r="G275" s="48"/>
    </row>
    <row r="276" spans="1:7" ht="15" customHeight="1">
      <c r="A276" s="48"/>
      <c r="B276" s="48"/>
      <c r="C276" s="48"/>
      <c r="D276" s="48"/>
      <c r="E276" s="281"/>
      <c r="F276" s="281"/>
      <c r="G276" s="48"/>
    </row>
    <row r="277" spans="1:7" ht="15" customHeight="1">
      <c r="A277" s="48"/>
      <c r="B277" s="48"/>
      <c r="C277" s="48"/>
      <c r="D277" s="48"/>
      <c r="E277" s="281"/>
      <c r="F277" s="281"/>
      <c r="G277" s="48"/>
    </row>
    <row r="278" spans="1:7" ht="15" customHeight="1">
      <c r="A278" s="48"/>
      <c r="B278" s="48"/>
      <c r="C278" s="48"/>
      <c r="D278" s="48"/>
      <c r="E278" s="281"/>
      <c r="F278" s="281"/>
      <c r="G278" s="48"/>
    </row>
    <row r="279" spans="1:7" ht="15">
      <c r="A279" s="48"/>
      <c r="B279" s="48"/>
      <c r="C279" s="48"/>
      <c r="D279" s="48"/>
      <c r="E279" s="281"/>
      <c r="F279" s="281"/>
      <c r="G279" s="48"/>
    </row>
    <row r="280" spans="1:7" ht="15">
      <c r="A280" s="48"/>
      <c r="B280" s="48"/>
      <c r="C280" s="48"/>
      <c r="D280" s="48"/>
      <c r="E280" s="281"/>
      <c r="F280" s="281"/>
      <c r="G280" s="48"/>
    </row>
    <row r="281" spans="1:7" ht="15">
      <c r="A281" s="48"/>
      <c r="B281" s="48"/>
      <c r="C281" s="49"/>
      <c r="D281" s="48"/>
      <c r="E281" s="281"/>
      <c r="F281" s="281"/>
      <c r="G281" s="48"/>
    </row>
    <row r="282" spans="1:7" ht="15">
      <c r="A282" s="48"/>
      <c r="B282" s="48"/>
      <c r="C282" s="48"/>
      <c r="D282" s="48"/>
      <c r="E282" s="281"/>
      <c r="F282" s="281"/>
      <c r="G282" s="48"/>
    </row>
    <row r="283" spans="1:7" ht="15">
      <c r="A283" s="48"/>
      <c r="B283" s="48"/>
      <c r="C283" s="48"/>
      <c r="D283" s="48"/>
      <c r="E283" s="281"/>
      <c r="F283" s="281"/>
      <c r="G283" s="48"/>
    </row>
    <row r="284" spans="1:7" ht="15">
      <c r="A284" s="48"/>
      <c r="B284" s="48"/>
      <c r="C284" s="48"/>
      <c r="D284" s="48"/>
      <c r="E284" s="281"/>
      <c r="F284" s="281"/>
      <c r="G284" s="48"/>
    </row>
    <row r="285" spans="1:7" ht="15">
      <c r="A285" s="48"/>
      <c r="B285" s="48"/>
      <c r="C285" s="48"/>
      <c r="D285" s="48"/>
      <c r="E285" s="281"/>
      <c r="F285" s="281"/>
      <c r="G285" s="48"/>
    </row>
    <row r="286" spans="1:7" ht="15">
      <c r="A286" s="48"/>
      <c r="B286" s="48"/>
      <c r="C286" s="48"/>
      <c r="D286" s="48"/>
      <c r="E286" s="281"/>
      <c r="F286" s="281"/>
      <c r="G286" s="48"/>
    </row>
    <row r="287" spans="1:7" ht="15">
      <c r="A287" s="48"/>
      <c r="B287" s="48"/>
      <c r="C287" s="48"/>
      <c r="D287" s="48"/>
      <c r="E287" s="281"/>
      <c r="F287" s="281"/>
      <c r="G287" s="48"/>
    </row>
    <row r="288" spans="1:7" ht="15">
      <c r="A288" s="48"/>
      <c r="B288" s="48"/>
      <c r="C288" s="48"/>
      <c r="D288" s="48"/>
      <c r="E288" s="281"/>
      <c r="F288" s="281"/>
      <c r="G288" s="48"/>
    </row>
    <row r="289" spans="1:7" ht="15">
      <c r="A289" s="48"/>
      <c r="B289" s="48"/>
      <c r="C289" s="48"/>
      <c r="D289" s="48"/>
      <c r="E289" s="281"/>
      <c r="F289" s="281"/>
      <c r="G289" s="48"/>
    </row>
    <row r="290" spans="1:7" ht="15">
      <c r="A290" s="48"/>
      <c r="B290" s="48"/>
      <c r="C290" s="48"/>
      <c r="D290" s="48"/>
      <c r="E290" s="281"/>
      <c r="F290" s="281"/>
      <c r="G290" s="48"/>
    </row>
    <row r="291" spans="1:7" ht="15">
      <c r="A291" s="48"/>
      <c r="B291" s="48"/>
      <c r="C291" s="48"/>
      <c r="D291" s="48"/>
      <c r="E291" s="281"/>
      <c r="F291" s="281"/>
      <c r="G291" s="48"/>
    </row>
    <row r="292" spans="1:7" ht="15">
      <c r="A292" s="48"/>
      <c r="B292" s="48"/>
      <c r="C292" s="48"/>
      <c r="D292" s="48"/>
      <c r="E292" s="281"/>
      <c r="F292" s="281"/>
      <c r="G292" s="48"/>
    </row>
    <row r="293" spans="1:7" ht="15">
      <c r="A293" s="48"/>
      <c r="B293" s="48"/>
      <c r="C293" s="48"/>
      <c r="D293" s="48"/>
      <c r="E293" s="281"/>
      <c r="F293" s="281"/>
      <c r="G293" s="48"/>
    </row>
    <row r="294" spans="1:7" ht="15">
      <c r="A294" s="48"/>
      <c r="B294" s="48"/>
      <c r="C294" s="48"/>
      <c r="D294" s="48"/>
      <c r="E294" s="281"/>
      <c r="F294" s="281"/>
      <c r="G294" s="48"/>
    </row>
    <row r="295" spans="1:7" ht="15">
      <c r="A295" s="48"/>
      <c r="B295" s="48"/>
      <c r="C295" s="48"/>
      <c r="D295" s="48"/>
      <c r="E295" s="281"/>
      <c r="F295" s="281"/>
      <c r="G295" s="48"/>
    </row>
  </sheetData>
  <sheetProtection/>
  <printOptions/>
  <pageMargins left="0.28" right="0.16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0"/>
  <sheetViews>
    <sheetView zoomScalePageLayoutView="0" workbookViewId="0" topLeftCell="A4">
      <selection activeCell="D83" sqref="D83"/>
    </sheetView>
  </sheetViews>
  <sheetFormatPr defaultColWidth="9.140625" defaultRowHeight="12.75"/>
  <cols>
    <col min="1" max="1" width="4.8515625" style="324" customWidth="1"/>
    <col min="2" max="2" width="10.421875" style="324" customWidth="1"/>
    <col min="3" max="3" width="11.57421875" style="324" customWidth="1"/>
    <col min="4" max="4" width="92.28125" style="324" customWidth="1"/>
    <col min="5" max="5" width="13.00390625" style="324" customWidth="1"/>
    <col min="6" max="6" width="11.28125" style="324" hidden="1" customWidth="1"/>
    <col min="7" max="7" width="12.28125" style="324" hidden="1" customWidth="1"/>
    <col min="8" max="8" width="9.7109375" style="324" bestFit="1" customWidth="1"/>
    <col min="9" max="16384" width="9.140625" style="324" customWidth="1"/>
  </cols>
  <sheetData>
    <row r="2" spans="1:7" ht="12.75">
      <c r="A2" s="830" t="s">
        <v>432</v>
      </c>
      <c r="B2" s="830"/>
      <c r="C2" s="830"/>
      <c r="D2" s="830"/>
      <c r="E2" s="830"/>
      <c r="F2" s="830"/>
      <c r="G2" s="830"/>
    </row>
    <row r="3" spans="1:7" ht="12" customHeight="1">
      <c r="A3" s="323"/>
      <c r="B3" s="323"/>
      <c r="C3" s="323"/>
      <c r="D3" s="323"/>
      <c r="E3" s="323"/>
      <c r="F3" s="323"/>
      <c r="G3" s="323"/>
    </row>
    <row r="4" spans="3:7" ht="12.75">
      <c r="C4" s="831" t="s">
        <v>4</v>
      </c>
      <c r="D4" s="831"/>
      <c r="E4" s="831"/>
      <c r="F4" s="831"/>
      <c r="G4" s="831"/>
    </row>
    <row r="5" spans="1:7" ht="23.25" customHeight="1">
      <c r="A5" s="325" t="s">
        <v>433</v>
      </c>
      <c r="B5" s="325" t="s">
        <v>434</v>
      </c>
      <c r="C5" s="325" t="s">
        <v>4</v>
      </c>
      <c r="D5" s="325" t="s">
        <v>435</v>
      </c>
      <c r="E5" s="325" t="s">
        <v>27</v>
      </c>
      <c r="F5" s="325" t="s">
        <v>436</v>
      </c>
      <c r="G5" s="325" t="s">
        <v>437</v>
      </c>
    </row>
    <row r="6" spans="1:7" ht="17.25" customHeight="1">
      <c r="A6" s="326"/>
      <c r="B6" s="327"/>
      <c r="C6" s="328">
        <v>5000</v>
      </c>
      <c r="D6" s="329" t="s">
        <v>438</v>
      </c>
      <c r="E6" s="330" t="s">
        <v>439</v>
      </c>
      <c r="F6" s="331"/>
      <c r="G6" s="331"/>
    </row>
    <row r="7" spans="1:7" ht="12.75">
      <c r="A7" s="326">
        <v>30</v>
      </c>
      <c r="B7" s="332">
        <v>42410</v>
      </c>
      <c r="C7" s="331">
        <v>680.9</v>
      </c>
      <c r="D7" s="327" t="s">
        <v>440</v>
      </c>
      <c r="E7" s="333" t="s">
        <v>439</v>
      </c>
      <c r="F7" s="331"/>
      <c r="G7" s="331"/>
    </row>
    <row r="8" spans="1:7" ht="12.75">
      <c r="A8" s="326"/>
      <c r="B8" s="332"/>
      <c r="C8" s="331"/>
      <c r="D8" s="327" t="s">
        <v>441</v>
      </c>
      <c r="E8" s="333"/>
      <c r="F8" s="331"/>
      <c r="G8" s="331"/>
    </row>
    <row r="9" spans="1:7" ht="12.75">
      <c r="A9" s="326">
        <v>31</v>
      </c>
      <c r="B9" s="332">
        <v>42424</v>
      </c>
      <c r="C9" s="331">
        <v>-86</v>
      </c>
      <c r="D9" s="327" t="s">
        <v>442</v>
      </c>
      <c r="E9" s="333" t="s">
        <v>443</v>
      </c>
      <c r="F9" s="331"/>
      <c r="G9" s="331"/>
    </row>
    <row r="10" spans="1:7" ht="12.75">
      <c r="A10" s="326"/>
      <c r="B10" s="327"/>
      <c r="C10" s="328">
        <f>SUM(C6:C9)</f>
        <v>5594.9</v>
      </c>
      <c r="D10" s="329" t="s">
        <v>444</v>
      </c>
      <c r="E10" s="333"/>
      <c r="F10" s="331"/>
      <c r="G10" s="331"/>
    </row>
    <row r="11" spans="1:7" s="335" customFormat="1" ht="12.75">
      <c r="A11" s="326">
        <v>32</v>
      </c>
      <c r="B11" s="334">
        <v>42438</v>
      </c>
      <c r="C11" s="331">
        <v>-82</v>
      </c>
      <c r="D11" s="327" t="s">
        <v>445</v>
      </c>
      <c r="E11" s="333" t="s">
        <v>446</v>
      </c>
      <c r="F11" s="328"/>
      <c r="G11" s="328"/>
    </row>
    <row r="12" spans="1:7" ht="12.75">
      <c r="A12" s="326"/>
      <c r="B12" s="327"/>
      <c r="C12" s="331">
        <v>-10</v>
      </c>
      <c r="D12" s="327" t="s">
        <v>447</v>
      </c>
      <c r="E12" s="333" t="s">
        <v>448</v>
      </c>
      <c r="F12" s="331"/>
      <c r="G12" s="331"/>
    </row>
    <row r="13" spans="1:7" ht="12.75">
      <c r="A13" s="326">
        <v>33</v>
      </c>
      <c r="B13" s="332">
        <v>42452</v>
      </c>
      <c r="C13" s="331">
        <v>-20</v>
      </c>
      <c r="D13" s="327" t="s">
        <v>449</v>
      </c>
      <c r="E13" s="333" t="s">
        <v>448</v>
      </c>
      <c r="F13" s="331"/>
      <c r="G13" s="331"/>
    </row>
    <row r="14" spans="1:7" ht="12.75">
      <c r="A14" s="326"/>
      <c r="B14" s="332"/>
      <c r="C14" s="331">
        <v>-250</v>
      </c>
      <c r="D14" s="327" t="s">
        <v>450</v>
      </c>
      <c r="E14" s="333" t="s">
        <v>448</v>
      </c>
      <c r="F14" s="331"/>
      <c r="G14" s="331"/>
    </row>
    <row r="15" spans="1:7" ht="12.75">
      <c r="A15" s="326"/>
      <c r="B15" s="332"/>
      <c r="C15" s="331">
        <v>-250</v>
      </c>
      <c r="D15" s="327" t="s">
        <v>451</v>
      </c>
      <c r="E15" s="333" t="s">
        <v>448</v>
      </c>
      <c r="F15" s="331"/>
      <c r="G15" s="331"/>
    </row>
    <row r="16" spans="1:7" ht="12.75">
      <c r="A16" s="326"/>
      <c r="B16" s="332"/>
      <c r="C16" s="331">
        <v>-512</v>
      </c>
      <c r="D16" s="327" t="s">
        <v>452</v>
      </c>
      <c r="E16" s="333" t="s">
        <v>443</v>
      </c>
      <c r="F16" s="331"/>
      <c r="G16" s="331"/>
    </row>
    <row r="17" spans="1:7" ht="12.75">
      <c r="A17" s="326"/>
      <c r="B17" s="327"/>
      <c r="C17" s="328">
        <f>SUM(C10:C16)</f>
        <v>4470.9</v>
      </c>
      <c r="D17" s="329" t="s">
        <v>453</v>
      </c>
      <c r="E17" s="333"/>
      <c r="F17" s="331"/>
      <c r="G17" s="331"/>
    </row>
    <row r="18" spans="1:7" ht="12.75">
      <c r="A18" s="326">
        <v>34</v>
      </c>
      <c r="B18" s="332">
        <v>42466</v>
      </c>
      <c r="C18" s="328"/>
      <c r="D18" s="329" t="s">
        <v>454</v>
      </c>
      <c r="E18" s="333"/>
      <c r="F18" s="331"/>
      <c r="G18" s="331"/>
    </row>
    <row r="19" spans="1:7" ht="12.75">
      <c r="A19" s="326">
        <v>35</v>
      </c>
      <c r="B19" s="332">
        <v>42480</v>
      </c>
      <c r="C19" s="331">
        <v>-12.1</v>
      </c>
      <c r="D19" s="327" t="s">
        <v>455</v>
      </c>
      <c r="E19" s="333"/>
      <c r="F19" s="331"/>
      <c r="G19" s="331"/>
    </row>
    <row r="20" spans="1:7" ht="12.75">
      <c r="A20" s="326"/>
      <c r="B20" s="332"/>
      <c r="C20" s="336">
        <v>-50</v>
      </c>
      <c r="D20" s="327" t="s">
        <v>456</v>
      </c>
      <c r="E20" s="333"/>
      <c r="F20" s="331"/>
      <c r="G20" s="331"/>
    </row>
    <row r="21" spans="1:7" ht="12.75">
      <c r="A21" s="326"/>
      <c r="B21" s="327"/>
      <c r="C21" s="331">
        <v>1036</v>
      </c>
      <c r="D21" s="327" t="s">
        <v>457</v>
      </c>
      <c r="E21" s="333" t="s">
        <v>458</v>
      </c>
      <c r="F21" s="331"/>
      <c r="G21" s="331"/>
    </row>
    <row r="22" spans="1:7" ht="12.75" hidden="1">
      <c r="A22" s="326"/>
      <c r="B22" s="327"/>
      <c r="C22" s="331"/>
      <c r="D22" s="327"/>
      <c r="E22" s="333"/>
      <c r="F22" s="331"/>
      <c r="G22" s="331"/>
    </row>
    <row r="23" spans="1:7" ht="12.75" hidden="1">
      <c r="A23" s="326"/>
      <c r="B23" s="327"/>
      <c r="C23" s="331"/>
      <c r="D23" s="327"/>
      <c r="E23" s="333"/>
      <c r="F23" s="331"/>
      <c r="G23" s="331"/>
    </row>
    <row r="24" spans="1:7" ht="12.75" hidden="1">
      <c r="A24" s="326"/>
      <c r="B24" s="327"/>
      <c r="C24" s="336"/>
      <c r="D24" s="327"/>
      <c r="E24" s="333"/>
      <c r="F24" s="331"/>
      <c r="G24" s="331"/>
    </row>
    <row r="25" spans="1:7" ht="12.75" hidden="1">
      <c r="A25" s="326"/>
      <c r="B25" s="327"/>
      <c r="C25" s="336"/>
      <c r="D25" s="327"/>
      <c r="E25" s="333"/>
      <c r="F25" s="331"/>
      <c r="G25" s="331"/>
    </row>
    <row r="26" spans="1:7" ht="12.75" hidden="1">
      <c r="A26" s="326"/>
      <c r="B26" s="332"/>
      <c r="C26" s="336"/>
      <c r="D26" s="327"/>
      <c r="E26" s="333"/>
      <c r="F26" s="331"/>
      <c r="G26" s="331"/>
    </row>
    <row r="27" spans="1:7" ht="12.75" hidden="1">
      <c r="A27" s="332"/>
      <c r="B27" s="327"/>
      <c r="C27" s="331"/>
      <c r="D27" s="327"/>
      <c r="E27" s="333"/>
      <c r="F27" s="331"/>
      <c r="G27" s="331"/>
    </row>
    <row r="28" spans="1:7" s="335" customFormat="1" ht="12.75" hidden="1">
      <c r="A28" s="337"/>
      <c r="B28" s="329"/>
      <c r="C28" s="328"/>
      <c r="D28" s="329"/>
      <c r="E28" s="330"/>
      <c r="F28" s="328"/>
      <c r="G28" s="328"/>
    </row>
    <row r="29" spans="1:7" ht="12.75" hidden="1">
      <c r="A29" s="326"/>
      <c r="B29" s="332"/>
      <c r="C29" s="331"/>
      <c r="D29" s="327"/>
      <c r="E29" s="333"/>
      <c r="F29" s="331"/>
      <c r="G29" s="331"/>
    </row>
    <row r="30" spans="1:7" ht="12.75" hidden="1">
      <c r="A30" s="326"/>
      <c r="B30" s="327"/>
      <c r="C30" s="331"/>
      <c r="D30" s="327"/>
      <c r="E30" s="333"/>
      <c r="F30" s="331"/>
      <c r="G30" s="331"/>
    </row>
    <row r="31" spans="1:7" ht="12.75" hidden="1">
      <c r="A31" s="332"/>
      <c r="B31" s="327"/>
      <c r="C31" s="328"/>
      <c r="D31" s="329"/>
      <c r="E31" s="338"/>
      <c r="F31" s="331"/>
      <c r="G31" s="331"/>
    </row>
    <row r="32" spans="1:7" ht="12.75" hidden="1">
      <c r="A32" s="339"/>
      <c r="B32" s="332"/>
      <c r="C32" s="331"/>
      <c r="D32" s="327"/>
      <c r="E32" s="333"/>
      <c r="F32" s="331"/>
      <c r="G32" s="331"/>
    </row>
    <row r="33" spans="1:7" s="335" customFormat="1" ht="12.75" hidden="1">
      <c r="A33" s="337"/>
      <c r="B33" s="329"/>
      <c r="C33" s="331"/>
      <c r="D33" s="327"/>
      <c r="E33" s="333"/>
      <c r="F33" s="328"/>
      <c r="G33" s="328"/>
    </row>
    <row r="34" spans="1:7" s="335" customFormat="1" ht="12.75" hidden="1">
      <c r="A34" s="337"/>
      <c r="B34" s="329"/>
      <c r="C34" s="331"/>
      <c r="D34" s="327"/>
      <c r="E34" s="333"/>
      <c r="F34" s="328"/>
      <c r="G34" s="328"/>
    </row>
    <row r="35" spans="1:7" ht="12.75" hidden="1">
      <c r="A35" s="339"/>
      <c r="B35" s="332"/>
      <c r="C35" s="331"/>
      <c r="D35" s="327"/>
      <c r="E35" s="333"/>
      <c r="F35" s="331"/>
      <c r="G35" s="331"/>
    </row>
    <row r="36" spans="1:7" ht="12.75" hidden="1">
      <c r="A36" s="332"/>
      <c r="B36" s="327"/>
      <c r="C36" s="331"/>
      <c r="D36" s="327"/>
      <c r="E36" s="333"/>
      <c r="F36" s="331"/>
      <c r="G36" s="331"/>
    </row>
    <row r="37" spans="1:7" ht="12.75" hidden="1">
      <c r="A37" s="332"/>
      <c r="B37" s="327"/>
      <c r="C37" s="331"/>
      <c r="D37" s="327"/>
      <c r="E37" s="338"/>
      <c r="F37" s="331"/>
      <c r="G37" s="331"/>
    </row>
    <row r="38" spans="1:7" ht="12.75" hidden="1">
      <c r="A38" s="332"/>
      <c r="B38" s="327"/>
      <c r="C38" s="331"/>
      <c r="D38" s="327"/>
      <c r="E38" s="338"/>
      <c r="F38" s="331"/>
      <c r="G38" s="331"/>
    </row>
    <row r="39" spans="1:7" ht="12.75" hidden="1">
      <c r="A39" s="332"/>
      <c r="B39" s="327"/>
      <c r="C39" s="328"/>
      <c r="D39" s="329"/>
      <c r="E39" s="338"/>
      <c r="F39" s="331"/>
      <c r="G39" s="331"/>
    </row>
    <row r="40" spans="1:7" ht="12.75" hidden="1">
      <c r="A40" s="332"/>
      <c r="B40" s="327"/>
      <c r="C40" s="331"/>
      <c r="D40" s="327"/>
      <c r="E40" s="338"/>
      <c r="F40" s="331"/>
      <c r="G40" s="331"/>
    </row>
    <row r="41" spans="1:7" ht="12.75" hidden="1">
      <c r="A41" s="332"/>
      <c r="B41" s="327"/>
      <c r="C41" s="331"/>
      <c r="D41" s="327"/>
      <c r="E41" s="338"/>
      <c r="F41" s="331"/>
      <c r="G41" s="331"/>
    </row>
    <row r="42" spans="1:7" ht="12.75" hidden="1">
      <c r="A42" s="332"/>
      <c r="B42" s="327"/>
      <c r="C42" s="331"/>
      <c r="D42" s="327"/>
      <c r="E42" s="338"/>
      <c r="F42" s="331"/>
      <c r="G42" s="331"/>
    </row>
    <row r="43" spans="1:7" ht="12.75" hidden="1">
      <c r="A43" s="332"/>
      <c r="B43" s="327"/>
      <c r="C43" s="328"/>
      <c r="D43" s="329"/>
      <c r="E43" s="338"/>
      <c r="F43" s="331"/>
      <c r="G43" s="331"/>
    </row>
    <row r="44" spans="1:7" ht="12.75" hidden="1">
      <c r="A44" s="332"/>
      <c r="B44" s="327"/>
      <c r="C44" s="331"/>
      <c r="D44" s="327"/>
      <c r="E44" s="338"/>
      <c r="F44" s="331"/>
      <c r="G44" s="331"/>
    </row>
    <row r="45" spans="1:7" ht="12.75" hidden="1">
      <c r="A45" s="332"/>
      <c r="B45" s="327"/>
      <c r="C45" s="331"/>
      <c r="D45" s="327"/>
      <c r="E45" s="338"/>
      <c r="F45" s="331"/>
      <c r="G45" s="331"/>
    </row>
    <row r="46" spans="1:7" ht="12.75" hidden="1">
      <c r="A46" s="332"/>
      <c r="B46" s="327"/>
      <c r="C46" s="331"/>
      <c r="D46" s="327"/>
      <c r="E46" s="338"/>
      <c r="F46" s="331"/>
      <c r="G46" s="331"/>
    </row>
    <row r="47" spans="1:7" ht="12.75" hidden="1">
      <c r="A47" s="332"/>
      <c r="B47" s="327"/>
      <c r="C47" s="331"/>
      <c r="D47" s="327"/>
      <c r="E47" s="338"/>
      <c r="F47" s="331"/>
      <c r="G47" s="331"/>
    </row>
    <row r="48" spans="1:7" s="335" customFormat="1" ht="12.75" hidden="1">
      <c r="A48" s="337"/>
      <c r="B48" s="329"/>
      <c r="C48" s="331"/>
      <c r="D48" s="327"/>
      <c r="E48" s="340"/>
      <c r="F48" s="328"/>
      <c r="G48" s="328"/>
    </row>
    <row r="49" spans="1:7" s="335" customFormat="1" ht="12.75" hidden="1">
      <c r="A49" s="337"/>
      <c r="B49" s="329"/>
      <c r="C49" s="328"/>
      <c r="D49" s="329"/>
      <c r="E49" s="330"/>
      <c r="F49" s="328"/>
      <c r="G49" s="328"/>
    </row>
    <row r="50" spans="1:7" ht="12.75" hidden="1">
      <c r="A50" s="339"/>
      <c r="B50" s="332"/>
      <c r="C50" s="331"/>
      <c r="D50" s="327"/>
      <c r="E50" s="333"/>
      <c r="F50" s="331"/>
      <c r="G50" s="331"/>
    </row>
    <row r="51" spans="1:7" ht="12.75" hidden="1">
      <c r="A51" s="332"/>
      <c r="B51" s="327"/>
      <c r="C51" s="331"/>
      <c r="D51" s="327"/>
      <c r="E51" s="333"/>
      <c r="F51" s="331"/>
      <c r="G51" s="331"/>
    </row>
    <row r="52" spans="1:7" ht="12.75" hidden="1">
      <c r="A52" s="332"/>
      <c r="B52" s="327"/>
      <c r="C52" s="331"/>
      <c r="D52" s="327"/>
      <c r="E52" s="333"/>
      <c r="F52" s="331"/>
      <c r="G52" s="331"/>
    </row>
    <row r="53" spans="1:7" ht="12.75" hidden="1">
      <c r="A53" s="332"/>
      <c r="B53" s="327"/>
      <c r="C53" s="331"/>
      <c r="D53" s="327"/>
      <c r="E53" s="333"/>
      <c r="F53" s="331"/>
      <c r="G53" s="331"/>
    </row>
    <row r="54" spans="1:7" ht="12.75" hidden="1">
      <c r="A54" s="332"/>
      <c r="B54" s="327"/>
      <c r="C54" s="331"/>
      <c r="D54" s="327"/>
      <c r="E54" s="333"/>
      <c r="F54" s="331"/>
      <c r="G54" s="331"/>
    </row>
    <row r="55" spans="1:7" ht="12.75" hidden="1">
      <c r="A55" s="332"/>
      <c r="B55" s="327"/>
      <c r="C55" s="331"/>
      <c r="D55" s="327"/>
      <c r="E55" s="333"/>
      <c r="F55" s="331"/>
      <c r="G55" s="331"/>
    </row>
    <row r="56" spans="1:7" ht="12.75" hidden="1">
      <c r="A56" s="332"/>
      <c r="B56" s="327"/>
      <c r="C56" s="331"/>
      <c r="D56" s="327"/>
      <c r="E56" s="333"/>
      <c r="F56" s="331"/>
      <c r="G56" s="331"/>
    </row>
    <row r="57" spans="1:7" ht="12.75" hidden="1">
      <c r="A57" s="339"/>
      <c r="B57" s="332"/>
      <c r="C57" s="331"/>
      <c r="D57" s="327"/>
      <c r="E57" s="333"/>
      <c r="F57" s="331"/>
      <c r="G57" s="331"/>
    </row>
    <row r="58" spans="1:7" s="335" customFormat="1" ht="12.75" hidden="1">
      <c r="A58" s="337"/>
      <c r="B58" s="329"/>
      <c r="C58" s="328"/>
      <c r="D58" s="329"/>
      <c r="E58" s="340"/>
      <c r="F58" s="328"/>
      <c r="G58" s="328"/>
    </row>
    <row r="59" spans="1:7" ht="12.75" hidden="1">
      <c r="A59" s="339"/>
      <c r="B59" s="332"/>
      <c r="C59" s="331"/>
      <c r="D59" s="327"/>
      <c r="E59" s="333"/>
      <c r="F59" s="331"/>
      <c r="G59" s="331"/>
    </row>
    <row r="60" spans="1:7" ht="12.75" hidden="1">
      <c r="A60" s="339"/>
      <c r="B60" s="332"/>
      <c r="C60" s="331"/>
      <c r="D60" s="341"/>
      <c r="E60" s="333"/>
      <c r="F60" s="342"/>
      <c r="G60" s="342"/>
    </row>
    <row r="61" spans="1:7" ht="12.75" hidden="1">
      <c r="A61" s="339"/>
      <c r="B61" s="332"/>
      <c r="C61" s="331"/>
      <c r="D61" s="327"/>
      <c r="E61" s="333"/>
      <c r="F61" s="331"/>
      <c r="G61" s="331"/>
    </row>
    <row r="62" spans="1:7" ht="12.75" hidden="1">
      <c r="A62" s="339"/>
      <c r="B62" s="332"/>
      <c r="C62" s="331"/>
      <c r="D62" s="327"/>
      <c r="E62" s="333"/>
      <c r="F62" s="331"/>
      <c r="G62" s="331"/>
    </row>
    <row r="63" spans="1:7" ht="12.75" hidden="1">
      <c r="A63" s="339"/>
      <c r="B63" s="332"/>
      <c r="C63" s="331"/>
      <c r="D63" s="327"/>
      <c r="E63" s="333"/>
      <c r="F63" s="331"/>
      <c r="G63" s="331"/>
    </row>
    <row r="64" spans="1:7" ht="12.75" hidden="1">
      <c r="A64" s="339"/>
      <c r="B64" s="332"/>
      <c r="C64" s="331"/>
      <c r="D64" s="327"/>
      <c r="E64" s="333"/>
      <c r="F64" s="331"/>
      <c r="G64" s="331"/>
    </row>
    <row r="65" spans="1:7" ht="12.75" hidden="1">
      <c r="A65" s="339"/>
      <c r="B65" s="332"/>
      <c r="C65" s="331"/>
      <c r="D65" s="327"/>
      <c r="E65" s="333"/>
      <c r="F65" s="331"/>
      <c r="G65" s="331"/>
    </row>
    <row r="66" spans="1:7" ht="12.75" hidden="1">
      <c r="A66" s="339"/>
      <c r="B66" s="332"/>
      <c r="C66" s="331"/>
      <c r="D66" s="327"/>
      <c r="E66" s="333"/>
      <c r="F66" s="331"/>
      <c r="G66" s="331"/>
    </row>
    <row r="67" spans="1:7" s="335" customFormat="1" ht="12.75" hidden="1">
      <c r="A67" s="343"/>
      <c r="B67" s="337"/>
      <c r="C67" s="328"/>
      <c r="D67" s="329"/>
      <c r="E67" s="330"/>
      <c r="F67" s="328"/>
      <c r="G67" s="328"/>
    </row>
    <row r="68" spans="1:7" ht="12.75" hidden="1">
      <c r="A68" s="339"/>
      <c r="B68" s="332"/>
      <c r="C68" s="331"/>
      <c r="D68" s="327"/>
      <c r="E68" s="333"/>
      <c r="F68" s="331"/>
      <c r="G68" s="331"/>
    </row>
    <row r="69" spans="1:7" ht="12.75" hidden="1">
      <c r="A69" s="339"/>
      <c r="B69" s="332"/>
      <c r="C69" s="331"/>
      <c r="D69" s="327"/>
      <c r="E69" s="333"/>
      <c r="F69" s="331"/>
      <c r="G69" s="331"/>
    </row>
    <row r="70" spans="1:7" ht="12.75" hidden="1">
      <c r="A70" s="339"/>
      <c r="B70" s="327"/>
      <c r="C70" s="331"/>
      <c r="D70" s="327"/>
      <c r="E70" s="333"/>
      <c r="F70" s="331"/>
      <c r="G70" s="331"/>
    </row>
    <row r="71" spans="1:7" ht="12.75" hidden="1">
      <c r="A71" s="339"/>
      <c r="B71" s="327"/>
      <c r="C71" s="331"/>
      <c r="D71" s="327"/>
      <c r="E71" s="333"/>
      <c r="F71" s="331"/>
      <c r="G71" s="331"/>
    </row>
    <row r="72" spans="1:7" ht="12.75" hidden="1">
      <c r="A72" s="339"/>
      <c r="B72" s="332"/>
      <c r="C72" s="331"/>
      <c r="D72" s="327"/>
      <c r="E72" s="333"/>
      <c r="F72" s="331"/>
      <c r="G72" s="331"/>
    </row>
    <row r="73" spans="1:7" s="335" customFormat="1" ht="12.75" hidden="1">
      <c r="A73" s="343"/>
      <c r="B73" s="337"/>
      <c r="C73" s="328"/>
      <c r="D73" s="329"/>
      <c r="E73" s="330"/>
      <c r="F73" s="328"/>
      <c r="G73" s="328"/>
    </row>
    <row r="74" spans="1:7" ht="12.75" hidden="1">
      <c r="A74" s="339"/>
      <c r="B74" s="332"/>
      <c r="C74" s="331"/>
      <c r="D74" s="327"/>
      <c r="E74" s="333"/>
      <c r="F74" s="331"/>
      <c r="G74" s="331"/>
    </row>
    <row r="75" spans="1:7" ht="12.75" hidden="1">
      <c r="A75" s="339"/>
      <c r="B75" s="332"/>
      <c r="C75" s="331"/>
      <c r="D75" s="327"/>
      <c r="E75" s="333"/>
      <c r="F75" s="331"/>
      <c r="G75" s="331"/>
    </row>
    <row r="76" spans="1:7" ht="12.75" hidden="1">
      <c r="A76" s="339"/>
      <c r="B76" s="332"/>
      <c r="C76" s="331"/>
      <c r="D76" s="327"/>
      <c r="E76" s="333"/>
      <c r="F76" s="331"/>
      <c r="G76" s="331"/>
    </row>
    <row r="77" spans="1:7" ht="12.75" hidden="1">
      <c r="A77" s="339"/>
      <c r="B77" s="332"/>
      <c r="C77" s="331"/>
      <c r="D77" s="327"/>
      <c r="E77" s="333"/>
      <c r="F77" s="331"/>
      <c r="G77" s="331"/>
    </row>
    <row r="78" spans="1:7" s="335" customFormat="1" ht="12.75" hidden="1">
      <c r="A78" s="343"/>
      <c r="B78" s="337"/>
      <c r="C78" s="328"/>
      <c r="D78" s="329"/>
      <c r="E78" s="330"/>
      <c r="F78" s="328"/>
      <c r="G78" s="328"/>
    </row>
    <row r="79" spans="1:7" ht="12.75" hidden="1">
      <c r="A79" s="339"/>
      <c r="B79" s="332"/>
      <c r="C79" s="331"/>
      <c r="D79" s="327"/>
      <c r="E79" s="333"/>
      <c r="F79" s="331"/>
      <c r="G79" s="331"/>
    </row>
    <row r="80" spans="1:7" ht="12.75">
      <c r="A80" s="339"/>
      <c r="B80" s="332"/>
      <c r="C80" s="328">
        <f>SUM(C17:C21)</f>
        <v>5444.799999999999</v>
      </c>
      <c r="D80" s="329" t="s">
        <v>459</v>
      </c>
      <c r="E80" s="333"/>
      <c r="F80" s="331"/>
      <c r="G80" s="331"/>
    </row>
    <row r="81" spans="1:7" ht="12.75">
      <c r="A81" s="339">
        <v>36</v>
      </c>
      <c r="B81" s="332">
        <v>42494</v>
      </c>
      <c r="C81" s="331">
        <v>-500</v>
      </c>
      <c r="D81" s="327" t="s">
        <v>460</v>
      </c>
      <c r="E81" s="333" t="s">
        <v>461</v>
      </c>
      <c r="F81" s="331"/>
      <c r="G81" s="331"/>
    </row>
    <row r="82" spans="1:7" ht="12.75">
      <c r="A82" s="339"/>
      <c r="B82" s="332"/>
      <c r="C82" s="336">
        <v>-10</v>
      </c>
      <c r="D82" s="327" t="s">
        <v>462</v>
      </c>
      <c r="E82" s="333" t="s">
        <v>448</v>
      </c>
      <c r="F82" s="331"/>
      <c r="G82" s="331"/>
    </row>
    <row r="83" spans="1:7" ht="12.75">
      <c r="A83" s="339"/>
      <c r="B83" s="332"/>
      <c r="C83" s="331">
        <v>-7</v>
      </c>
      <c r="D83" s="327" t="s">
        <v>463</v>
      </c>
      <c r="E83" s="333" t="s">
        <v>448</v>
      </c>
      <c r="F83" s="331"/>
      <c r="G83" s="331"/>
    </row>
    <row r="84" spans="1:7" ht="12.75">
      <c r="A84" s="339"/>
      <c r="B84" s="332"/>
      <c r="C84" s="331">
        <v>-164</v>
      </c>
      <c r="D84" s="327" t="s">
        <v>464</v>
      </c>
      <c r="E84" s="333" t="s">
        <v>448</v>
      </c>
      <c r="F84" s="331"/>
      <c r="G84" s="331"/>
    </row>
    <row r="85" spans="1:7" ht="12.75">
      <c r="A85" s="339"/>
      <c r="B85" s="332"/>
      <c r="C85" s="331">
        <v>-300</v>
      </c>
      <c r="D85" s="327" t="s">
        <v>465</v>
      </c>
      <c r="E85" s="333" t="s">
        <v>448</v>
      </c>
      <c r="F85" s="331"/>
      <c r="G85" s="331"/>
    </row>
    <row r="86" spans="1:7" ht="12.75">
      <c r="A86" s="339"/>
      <c r="B86" s="332"/>
      <c r="C86" s="331">
        <v>-169</v>
      </c>
      <c r="D86" s="327" t="s">
        <v>466</v>
      </c>
      <c r="E86" s="333" t="s">
        <v>448</v>
      </c>
      <c r="F86" s="331"/>
      <c r="G86" s="331"/>
    </row>
    <row r="87" spans="1:7" ht="12.75">
      <c r="A87" s="339"/>
      <c r="B87" s="332"/>
      <c r="C87" s="331">
        <v>-575</v>
      </c>
      <c r="D87" s="327" t="s">
        <v>467</v>
      </c>
      <c r="E87" s="333" t="s">
        <v>448</v>
      </c>
      <c r="F87" s="331"/>
      <c r="G87" s="331"/>
    </row>
    <row r="88" spans="1:7" ht="12.75">
      <c r="A88" s="339"/>
      <c r="B88" s="332"/>
      <c r="C88" s="328">
        <f>SUM(C80:C87)</f>
        <v>3719.7999999999993</v>
      </c>
      <c r="D88" s="329" t="s">
        <v>468</v>
      </c>
      <c r="E88" s="333"/>
      <c r="F88" s="331"/>
      <c r="G88" s="331"/>
    </row>
    <row r="89" spans="1:7" ht="12.75">
      <c r="A89" s="339">
        <v>37</v>
      </c>
      <c r="B89" s="332">
        <v>42508</v>
      </c>
      <c r="C89" s="331">
        <v>-10</v>
      </c>
      <c r="D89" s="327" t="s">
        <v>469</v>
      </c>
      <c r="E89" s="333" t="s">
        <v>448</v>
      </c>
      <c r="F89" s="331"/>
      <c r="G89" s="331"/>
    </row>
    <row r="90" spans="1:7" ht="12.75">
      <c r="A90" s="339"/>
      <c r="B90" s="332"/>
      <c r="C90" s="331">
        <v>-20</v>
      </c>
      <c r="D90" s="327" t="s">
        <v>470</v>
      </c>
      <c r="E90" s="333" t="s">
        <v>448</v>
      </c>
      <c r="F90" s="331"/>
      <c r="G90" s="331"/>
    </row>
    <row r="91" spans="1:7" ht="12.75">
      <c r="A91" s="339"/>
      <c r="B91" s="332"/>
      <c r="C91" s="331">
        <v>282.4</v>
      </c>
      <c r="D91" s="327" t="s">
        <v>471</v>
      </c>
      <c r="E91" s="333" t="s">
        <v>448</v>
      </c>
      <c r="F91" s="331"/>
      <c r="G91" s="331"/>
    </row>
    <row r="92" spans="1:7" ht="12.75">
      <c r="A92" s="339"/>
      <c r="B92" s="332"/>
      <c r="C92" s="328">
        <f>SUM(C88:C91)</f>
        <v>3972.1999999999994</v>
      </c>
      <c r="D92" s="329" t="s">
        <v>472</v>
      </c>
      <c r="E92" s="333"/>
      <c r="F92" s="331"/>
      <c r="G92" s="331"/>
    </row>
    <row r="93" spans="1:7" ht="12.75">
      <c r="A93" s="339"/>
      <c r="B93" s="332"/>
      <c r="C93" s="331"/>
      <c r="D93" s="327"/>
      <c r="E93" s="333"/>
      <c r="F93" s="331"/>
      <c r="G93" s="331"/>
    </row>
    <row r="94" spans="1:7" ht="12.75">
      <c r="A94" s="339"/>
      <c r="B94" s="332"/>
      <c r="C94" s="331"/>
      <c r="D94" s="335" t="s">
        <v>473</v>
      </c>
      <c r="E94" s="333"/>
      <c r="F94" s="331"/>
      <c r="G94" s="331"/>
    </row>
    <row r="95" spans="1:7" ht="12.75">
      <c r="A95" s="339">
        <v>31</v>
      </c>
      <c r="B95" s="332">
        <v>42424</v>
      </c>
      <c r="C95" s="331">
        <v>27</v>
      </c>
      <c r="D95" s="327" t="s">
        <v>474</v>
      </c>
      <c r="E95" s="333" t="s">
        <v>443</v>
      </c>
      <c r="F95" s="331"/>
      <c r="G95" s="331"/>
    </row>
    <row r="96" spans="1:7" ht="12.75">
      <c r="A96" s="339">
        <v>31</v>
      </c>
      <c r="B96" s="332">
        <v>42424</v>
      </c>
      <c r="C96" s="336" t="s">
        <v>475</v>
      </c>
      <c r="D96" s="327" t="s">
        <v>476</v>
      </c>
      <c r="E96" s="333" t="s">
        <v>448</v>
      </c>
      <c r="F96" s="331"/>
      <c r="G96" s="331"/>
    </row>
    <row r="97" spans="1:7" ht="12.75">
      <c r="A97" s="339">
        <v>32</v>
      </c>
      <c r="B97" s="332">
        <v>42438</v>
      </c>
      <c r="C97" s="331">
        <v>70</v>
      </c>
      <c r="D97" s="327" t="s">
        <v>477</v>
      </c>
      <c r="E97" s="333" t="s">
        <v>461</v>
      </c>
      <c r="F97" s="331"/>
      <c r="G97" s="331"/>
    </row>
    <row r="98" spans="1:7" ht="12.75">
      <c r="A98" s="339"/>
      <c r="B98" s="332"/>
      <c r="C98" s="331"/>
      <c r="D98" s="327"/>
      <c r="E98" s="333"/>
      <c r="F98" s="331"/>
      <c r="G98" s="331"/>
    </row>
    <row r="99" spans="1:7" ht="12.75">
      <c r="A99" s="339"/>
      <c r="B99" s="332"/>
      <c r="C99" s="331"/>
      <c r="D99" s="327"/>
      <c r="E99" s="333"/>
      <c r="F99" s="331"/>
      <c r="G99" s="331"/>
    </row>
    <row r="100" spans="1:7" ht="12.75">
      <c r="A100" s="339"/>
      <c r="B100" s="332"/>
      <c r="C100" s="331"/>
      <c r="D100" s="327"/>
      <c r="E100" s="333"/>
      <c r="F100" s="331"/>
      <c r="G100" s="331"/>
    </row>
  </sheetData>
  <sheetProtection/>
  <mergeCells count="2">
    <mergeCell ref="A2:G2"/>
    <mergeCell ref="C4:G4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345" customWidth="1"/>
    <col min="2" max="2" width="10.28125" style="345" customWidth="1"/>
    <col min="3" max="3" width="15.7109375" style="346" customWidth="1"/>
    <col min="4" max="4" width="15.7109375" style="347" customWidth="1"/>
    <col min="5" max="5" width="90.28125" style="344" customWidth="1"/>
    <col min="6" max="6" width="14.421875" style="344" customWidth="1"/>
    <col min="7" max="7" width="14.57421875" style="344" hidden="1" customWidth="1"/>
    <col min="8" max="16384" width="9.140625" style="344" customWidth="1"/>
  </cols>
  <sheetData>
    <row r="2" spans="1:6" ht="12.75">
      <c r="A2" s="832" t="s">
        <v>478</v>
      </c>
      <c r="B2" s="832"/>
      <c r="C2" s="832"/>
      <c r="D2" s="832"/>
      <c r="E2" s="832"/>
      <c r="F2" s="832"/>
    </row>
    <row r="4" spans="1:7" s="351" customFormat="1" ht="21.75" customHeight="1">
      <c r="A4" s="348" t="s">
        <v>433</v>
      </c>
      <c r="B4" s="348" t="s">
        <v>434</v>
      </c>
      <c r="C4" s="349" t="s">
        <v>479</v>
      </c>
      <c r="D4" s="350" t="s">
        <v>480</v>
      </c>
      <c r="E4" s="348" t="s">
        <v>435</v>
      </c>
      <c r="F4" s="348" t="s">
        <v>27</v>
      </c>
      <c r="G4" s="348" t="s">
        <v>481</v>
      </c>
    </row>
    <row r="5" spans="1:7" ht="12.75">
      <c r="A5" s="352"/>
      <c r="B5" s="353"/>
      <c r="C5" s="354"/>
      <c r="D5" s="355">
        <v>25966</v>
      </c>
      <c r="E5" s="356" t="s">
        <v>482</v>
      </c>
      <c r="F5" s="357" t="s">
        <v>439</v>
      </c>
      <c r="G5" s="352" t="s">
        <v>483</v>
      </c>
    </row>
    <row r="6" spans="1:7" ht="12.75">
      <c r="A6" s="352">
        <v>29</v>
      </c>
      <c r="B6" s="353">
        <v>42396</v>
      </c>
      <c r="C6" s="354"/>
      <c r="D6" s="358"/>
      <c r="E6" s="356" t="s">
        <v>484</v>
      </c>
      <c r="F6" s="357" t="s">
        <v>461</v>
      </c>
      <c r="G6" s="357"/>
    </row>
    <row r="7" spans="1:7" ht="12.75">
      <c r="A7" s="352"/>
      <c r="B7" s="352"/>
      <c r="C7" s="354"/>
      <c r="D7" s="358">
        <v>164.1</v>
      </c>
      <c r="E7" s="356" t="s">
        <v>485</v>
      </c>
      <c r="F7" s="357" t="s">
        <v>461</v>
      </c>
      <c r="G7" s="357"/>
    </row>
    <row r="8" spans="1:7" ht="12.75">
      <c r="A8" s="352"/>
      <c r="B8" s="352"/>
      <c r="C8" s="354"/>
      <c r="D8" s="358">
        <v>219.9</v>
      </c>
      <c r="E8" s="356" t="s">
        <v>486</v>
      </c>
      <c r="F8" s="357" t="s">
        <v>461</v>
      </c>
      <c r="G8" s="357"/>
    </row>
    <row r="9" spans="1:7" ht="12.75">
      <c r="A9" s="352"/>
      <c r="B9" s="352"/>
      <c r="C9" s="354"/>
      <c r="D9" s="358">
        <v>692.7</v>
      </c>
      <c r="E9" s="356" t="s">
        <v>487</v>
      </c>
      <c r="F9" s="357" t="s">
        <v>461</v>
      </c>
      <c r="G9" s="357"/>
    </row>
    <row r="10" spans="1:7" ht="12.75">
      <c r="A10" s="352"/>
      <c r="B10" s="352"/>
      <c r="C10" s="354"/>
      <c r="D10" s="358">
        <v>2385</v>
      </c>
      <c r="E10" s="356" t="s">
        <v>488</v>
      </c>
      <c r="F10" s="357" t="s">
        <v>461</v>
      </c>
      <c r="G10" s="357"/>
    </row>
    <row r="11" spans="1:7" ht="12.75">
      <c r="A11" s="352"/>
      <c r="B11" s="352"/>
      <c r="C11" s="354"/>
      <c r="D11" s="358">
        <v>1085.4</v>
      </c>
      <c r="E11" s="356" t="s">
        <v>489</v>
      </c>
      <c r="F11" s="357" t="s">
        <v>461</v>
      </c>
      <c r="G11" s="357"/>
    </row>
    <row r="12" spans="1:7" ht="12.75">
      <c r="A12" s="352"/>
      <c r="B12" s="352"/>
      <c r="C12" s="354"/>
      <c r="D12" s="358">
        <v>541.4</v>
      </c>
      <c r="E12" s="356" t="s">
        <v>490</v>
      </c>
      <c r="F12" s="357" t="s">
        <v>461</v>
      </c>
      <c r="G12" s="352" t="s">
        <v>491</v>
      </c>
    </row>
    <row r="13" spans="1:7" ht="12.75">
      <c r="A13" s="352"/>
      <c r="B13" s="352"/>
      <c r="C13" s="354"/>
      <c r="D13" s="358">
        <v>76.3</v>
      </c>
      <c r="E13" s="356" t="s">
        <v>492</v>
      </c>
      <c r="F13" s="357" t="s">
        <v>461</v>
      </c>
      <c r="G13" s="357"/>
    </row>
    <row r="14" spans="1:7" ht="12.75">
      <c r="A14" s="352"/>
      <c r="B14" s="352"/>
      <c r="C14" s="354"/>
      <c r="D14" s="358">
        <v>38.5</v>
      </c>
      <c r="E14" s="356" t="s">
        <v>493</v>
      </c>
      <c r="F14" s="357" t="s">
        <v>461</v>
      </c>
      <c r="G14" s="357"/>
    </row>
    <row r="15" spans="1:7" ht="12.75">
      <c r="A15" s="352"/>
      <c r="B15" s="352"/>
      <c r="C15" s="354"/>
      <c r="D15" s="358">
        <v>705.5</v>
      </c>
      <c r="E15" s="356" t="s">
        <v>494</v>
      </c>
      <c r="F15" s="357" t="s">
        <v>461</v>
      </c>
      <c r="G15" s="357"/>
    </row>
    <row r="16" spans="1:7" ht="12.75">
      <c r="A16" s="352"/>
      <c r="B16" s="352"/>
      <c r="C16" s="354"/>
      <c r="D16" s="358">
        <v>500</v>
      </c>
      <c r="E16" s="356" t="s">
        <v>495</v>
      </c>
      <c r="F16" s="357" t="s">
        <v>461</v>
      </c>
      <c r="G16" s="357"/>
    </row>
    <row r="17" spans="1:7" ht="12.75">
      <c r="A17" s="352"/>
      <c r="B17" s="352"/>
      <c r="C17" s="354"/>
      <c r="D17" s="358">
        <v>1500</v>
      </c>
      <c r="E17" s="356" t="s">
        <v>496</v>
      </c>
      <c r="F17" s="357" t="s">
        <v>461</v>
      </c>
      <c r="G17" s="357"/>
    </row>
    <row r="18" spans="1:7" ht="12.75">
      <c r="A18" s="352"/>
      <c r="B18" s="352"/>
      <c r="C18" s="354"/>
      <c r="D18" s="358">
        <v>1548</v>
      </c>
      <c r="E18" s="359" t="s">
        <v>497</v>
      </c>
      <c r="F18" s="357" t="s">
        <v>461</v>
      </c>
      <c r="G18" s="352" t="s">
        <v>498</v>
      </c>
    </row>
    <row r="19" spans="1:7" ht="12.75" hidden="1">
      <c r="A19" s="352">
        <v>32</v>
      </c>
      <c r="B19" s="353">
        <v>40954</v>
      </c>
      <c r="C19" s="354"/>
      <c r="D19" s="358">
        <v>0</v>
      </c>
      <c r="E19" s="356"/>
      <c r="F19" s="357" t="s">
        <v>461</v>
      </c>
      <c r="G19" s="357"/>
    </row>
    <row r="20" spans="1:7" ht="12.75" hidden="1">
      <c r="A20" s="352">
        <v>33</v>
      </c>
      <c r="B20" s="353">
        <v>40968</v>
      </c>
      <c r="C20" s="354"/>
      <c r="D20" s="358">
        <v>0</v>
      </c>
      <c r="E20" s="356"/>
      <c r="F20" s="357" t="s">
        <v>461</v>
      </c>
      <c r="G20" s="357"/>
    </row>
    <row r="21" spans="1:7" ht="12.75">
      <c r="A21" s="352"/>
      <c r="B21" s="353"/>
      <c r="C21" s="354"/>
      <c r="D21" s="358">
        <v>66.5</v>
      </c>
      <c r="E21" s="356" t="s">
        <v>499</v>
      </c>
      <c r="F21" s="357" t="s">
        <v>461</v>
      </c>
      <c r="G21" s="357"/>
    </row>
    <row r="22" spans="1:7" ht="12.75">
      <c r="A22" s="352"/>
      <c r="B22" s="353"/>
      <c r="C22" s="354"/>
      <c r="D22" s="358">
        <v>24</v>
      </c>
      <c r="E22" s="356" t="s">
        <v>500</v>
      </c>
      <c r="F22" s="357" t="s">
        <v>461</v>
      </c>
      <c r="G22" s="357"/>
    </row>
    <row r="23" spans="1:7" ht="12.75">
      <c r="A23" s="352"/>
      <c r="B23" s="353"/>
      <c r="C23" s="354"/>
      <c r="D23" s="358">
        <v>407</v>
      </c>
      <c r="E23" s="356" t="s">
        <v>501</v>
      </c>
      <c r="F23" s="357" t="s">
        <v>461</v>
      </c>
      <c r="G23" s="357"/>
    </row>
    <row r="24" spans="1:7" ht="12.75">
      <c r="A24" s="352"/>
      <c r="B24" s="353"/>
      <c r="C24" s="354"/>
      <c r="D24" s="358">
        <v>108.4</v>
      </c>
      <c r="E24" s="356" t="s">
        <v>502</v>
      </c>
      <c r="F24" s="357" t="s">
        <v>503</v>
      </c>
      <c r="G24" s="357"/>
    </row>
    <row r="25" spans="1:7" ht="12.75">
      <c r="A25" s="352"/>
      <c r="B25" s="353"/>
      <c r="C25" s="354"/>
      <c r="D25" s="358">
        <v>2.6</v>
      </c>
      <c r="E25" s="356" t="s">
        <v>504</v>
      </c>
      <c r="F25" s="357" t="s">
        <v>443</v>
      </c>
      <c r="G25" s="357"/>
    </row>
    <row r="26" spans="1:7" ht="12.75">
      <c r="A26" s="352"/>
      <c r="B26" s="353"/>
      <c r="C26" s="354"/>
      <c r="D26" s="358">
        <v>884.4</v>
      </c>
      <c r="E26" s="356" t="s">
        <v>505</v>
      </c>
      <c r="F26" s="357" t="s">
        <v>443</v>
      </c>
      <c r="G26" s="357"/>
    </row>
    <row r="27" spans="1:7" ht="12.75">
      <c r="A27" s="352"/>
      <c r="B27" s="353"/>
      <c r="C27" s="360">
        <v>0</v>
      </c>
      <c r="D27" s="355">
        <f>SUM(D5:D26)</f>
        <v>36915.700000000004</v>
      </c>
      <c r="E27" s="361" t="s">
        <v>506</v>
      </c>
      <c r="F27" s="360">
        <f>D27-C27</f>
        <v>36915.700000000004</v>
      </c>
      <c r="G27" s="357"/>
    </row>
    <row r="28" spans="1:7" ht="12.75">
      <c r="A28" s="352">
        <v>30</v>
      </c>
      <c r="B28" s="353">
        <v>42410</v>
      </c>
      <c r="C28" s="354"/>
      <c r="D28" s="358">
        <v>29.9</v>
      </c>
      <c r="E28" s="356" t="s">
        <v>507</v>
      </c>
      <c r="F28" s="357" t="s">
        <v>448</v>
      </c>
      <c r="G28" s="357"/>
    </row>
    <row r="29" spans="1:7" ht="12.75">
      <c r="A29" s="352"/>
      <c r="B29" s="352"/>
      <c r="C29" s="354"/>
      <c r="D29" s="358">
        <v>243</v>
      </c>
      <c r="E29" s="356" t="s">
        <v>508</v>
      </c>
      <c r="F29" s="357" t="s">
        <v>458</v>
      </c>
      <c r="G29" s="352" t="s">
        <v>509</v>
      </c>
    </row>
    <row r="30" spans="1:7" ht="12.75">
      <c r="A30" s="352"/>
      <c r="B30" s="352"/>
      <c r="C30" s="360">
        <v>0</v>
      </c>
      <c r="D30" s="355">
        <f>SUM(D27:D29)</f>
        <v>37188.600000000006</v>
      </c>
      <c r="E30" s="361" t="s">
        <v>510</v>
      </c>
      <c r="F30" s="360">
        <f>D30-C30</f>
        <v>37188.600000000006</v>
      </c>
      <c r="G30" s="352" t="s">
        <v>511</v>
      </c>
    </row>
    <row r="31" spans="1:7" ht="12.75">
      <c r="A31" s="352">
        <v>33</v>
      </c>
      <c r="B31" s="353">
        <v>42452</v>
      </c>
      <c r="C31" s="354">
        <v>4550</v>
      </c>
      <c r="D31" s="358"/>
      <c r="E31" s="359" t="s">
        <v>512</v>
      </c>
      <c r="F31" s="357" t="s">
        <v>461</v>
      </c>
      <c r="G31" s="357"/>
    </row>
    <row r="32" spans="1:7" ht="12.75">
      <c r="A32" s="352"/>
      <c r="B32" s="352"/>
      <c r="C32" s="354">
        <v>11</v>
      </c>
      <c r="D32" s="358"/>
      <c r="E32" s="356" t="s">
        <v>513</v>
      </c>
      <c r="F32" s="357" t="s">
        <v>446</v>
      </c>
      <c r="G32" s="357"/>
    </row>
    <row r="33" spans="1:7" ht="12.75">
      <c r="A33" s="352"/>
      <c r="B33" s="353"/>
      <c r="C33" s="360">
        <f>SUM(C6:C32)</f>
        <v>4561</v>
      </c>
      <c r="D33" s="355">
        <f>SUM(D30:D32)</f>
        <v>37188.600000000006</v>
      </c>
      <c r="E33" s="361" t="s">
        <v>514</v>
      </c>
      <c r="F33" s="360">
        <f>D33-C33</f>
        <v>32627.600000000006</v>
      </c>
      <c r="G33" s="357"/>
    </row>
    <row r="34" spans="1:7" ht="12.75">
      <c r="A34" s="352"/>
      <c r="B34" s="353"/>
      <c r="C34" s="360">
        <f>SUM(C33)</f>
        <v>4561</v>
      </c>
      <c r="D34" s="355">
        <f>SUM(D33)</f>
        <v>37188.600000000006</v>
      </c>
      <c r="E34" s="361" t="s">
        <v>515</v>
      </c>
      <c r="F34" s="360">
        <f>D34-C34</f>
        <v>32627.600000000006</v>
      </c>
      <c r="G34" s="357"/>
    </row>
    <row r="35" spans="1:7" ht="12.75" hidden="1">
      <c r="A35" s="352"/>
      <c r="B35" s="352"/>
      <c r="C35" s="354"/>
      <c r="D35" s="355"/>
      <c r="E35" s="361"/>
      <c r="F35" s="360"/>
      <c r="G35" s="357"/>
    </row>
    <row r="36" spans="1:7" ht="12.75" hidden="1">
      <c r="A36" s="352"/>
      <c r="B36" s="352"/>
      <c r="C36" s="354"/>
      <c r="D36" s="358"/>
      <c r="E36" s="362"/>
      <c r="F36" s="357"/>
      <c r="G36" s="357"/>
    </row>
    <row r="37" spans="1:7" ht="12.75" hidden="1">
      <c r="A37" s="352"/>
      <c r="B37" s="353"/>
      <c r="C37" s="354"/>
      <c r="D37" s="358"/>
      <c r="E37" s="356"/>
      <c r="F37" s="357"/>
      <c r="G37" s="357"/>
    </row>
    <row r="38" spans="1:7" ht="12.75" hidden="1">
      <c r="A38" s="352"/>
      <c r="B38" s="353"/>
      <c r="C38" s="354"/>
      <c r="D38" s="358"/>
      <c r="E38" s="356"/>
      <c r="F38" s="357"/>
      <c r="G38" s="357"/>
    </row>
    <row r="39" spans="1:7" ht="12.75" hidden="1">
      <c r="A39" s="352"/>
      <c r="B39" s="353"/>
      <c r="C39" s="354"/>
      <c r="D39" s="358"/>
      <c r="E39" s="356"/>
      <c r="F39" s="357"/>
      <c r="G39" s="357"/>
    </row>
    <row r="40" spans="1:7" ht="12.75" hidden="1">
      <c r="A40" s="352"/>
      <c r="B40" s="353"/>
      <c r="C40" s="354"/>
      <c r="D40" s="358"/>
      <c r="E40" s="362"/>
      <c r="F40" s="357"/>
      <c r="G40" s="357"/>
    </row>
    <row r="41" spans="1:7" ht="12.75" hidden="1">
      <c r="A41" s="352"/>
      <c r="B41" s="353"/>
      <c r="C41" s="354"/>
      <c r="D41" s="354"/>
      <c r="E41" s="356"/>
      <c r="F41" s="357"/>
      <c r="G41" s="357"/>
    </row>
    <row r="42" spans="1:7" ht="12.75" hidden="1">
      <c r="A42" s="352"/>
      <c r="B42" s="353"/>
      <c r="C42" s="354"/>
      <c r="D42" s="354"/>
      <c r="E42" s="356"/>
      <c r="F42" s="357"/>
      <c r="G42" s="357"/>
    </row>
    <row r="43" spans="1:7" ht="12.75" hidden="1">
      <c r="A43" s="352"/>
      <c r="B43" s="353"/>
      <c r="C43" s="354"/>
      <c r="D43" s="354"/>
      <c r="E43" s="363"/>
      <c r="F43" s="357"/>
      <c r="G43" s="357"/>
    </row>
    <row r="44" spans="1:7" ht="12.75" hidden="1">
      <c r="A44" s="352"/>
      <c r="B44" s="353"/>
      <c r="C44" s="354"/>
      <c r="D44" s="354"/>
      <c r="E44" s="356"/>
      <c r="F44" s="357"/>
      <c r="G44" s="357"/>
    </row>
    <row r="45" spans="1:7" ht="12.75" hidden="1">
      <c r="A45" s="352"/>
      <c r="B45" s="353"/>
      <c r="C45" s="354"/>
      <c r="D45" s="354"/>
      <c r="E45" s="356"/>
      <c r="F45" s="357"/>
      <c r="G45" s="357"/>
    </row>
    <row r="46" spans="1:7" ht="12.75" hidden="1">
      <c r="A46" s="352"/>
      <c r="B46" s="353"/>
      <c r="C46" s="354"/>
      <c r="D46" s="354"/>
      <c r="E46" s="356"/>
      <c r="F46" s="357"/>
      <c r="G46" s="357"/>
    </row>
    <row r="47" spans="1:7" ht="12.75" hidden="1">
      <c r="A47" s="352"/>
      <c r="B47" s="353"/>
      <c r="C47" s="354"/>
      <c r="D47" s="354"/>
      <c r="E47" s="356"/>
      <c r="F47" s="357"/>
      <c r="G47" s="357"/>
    </row>
    <row r="48" spans="1:7" ht="12.75" hidden="1">
      <c r="A48" s="352"/>
      <c r="B48" s="353"/>
      <c r="C48" s="354"/>
      <c r="D48" s="354"/>
      <c r="E48" s="363"/>
      <c r="F48" s="357"/>
      <c r="G48" s="357"/>
    </row>
    <row r="49" spans="1:7" ht="12.75" hidden="1">
      <c r="A49" s="352"/>
      <c r="B49" s="353"/>
      <c r="C49" s="354"/>
      <c r="D49" s="354"/>
      <c r="E49" s="356"/>
      <c r="F49" s="357"/>
      <c r="G49" s="357"/>
    </row>
    <row r="50" spans="1:7" ht="12.75" hidden="1">
      <c r="A50" s="352"/>
      <c r="B50" s="353"/>
      <c r="C50" s="354"/>
      <c r="D50" s="354"/>
      <c r="E50" s="356"/>
      <c r="F50" s="357"/>
      <c r="G50" s="357"/>
    </row>
    <row r="51" spans="1:7" ht="12.75" hidden="1">
      <c r="A51" s="352"/>
      <c r="B51" s="353"/>
      <c r="C51" s="354"/>
      <c r="D51" s="354"/>
      <c r="E51" s="356"/>
      <c r="F51" s="357"/>
      <c r="G51" s="357"/>
    </row>
    <row r="52" spans="1:7" ht="12.75" hidden="1">
      <c r="A52" s="352"/>
      <c r="B52" s="353"/>
      <c r="C52" s="354"/>
      <c r="D52" s="354"/>
      <c r="E52" s="363"/>
      <c r="F52" s="357"/>
      <c r="G52" s="357"/>
    </row>
    <row r="53" spans="1:7" ht="12.75" hidden="1">
      <c r="A53" s="352"/>
      <c r="B53" s="353"/>
      <c r="C53" s="354"/>
      <c r="D53" s="354"/>
      <c r="E53" s="356"/>
      <c r="F53" s="357"/>
      <c r="G53" s="357"/>
    </row>
    <row r="54" spans="1:7" ht="12.75" hidden="1">
      <c r="A54" s="352"/>
      <c r="B54" s="353"/>
      <c r="C54" s="354"/>
      <c r="D54" s="354"/>
      <c r="E54" s="356"/>
      <c r="F54" s="357"/>
      <c r="G54" s="357"/>
    </row>
    <row r="55" spans="1:7" ht="12.75" hidden="1">
      <c r="A55" s="352"/>
      <c r="B55" s="353"/>
      <c r="C55" s="354"/>
      <c r="D55" s="354"/>
      <c r="E55" s="356"/>
      <c r="F55" s="357"/>
      <c r="G55" s="357"/>
    </row>
    <row r="56" spans="1:7" ht="12.75" hidden="1">
      <c r="A56" s="352"/>
      <c r="B56" s="353"/>
      <c r="C56" s="354"/>
      <c r="D56" s="354"/>
      <c r="E56" s="363"/>
      <c r="F56" s="357"/>
      <c r="G56" s="357"/>
    </row>
    <row r="57" spans="1:7" ht="12.75" hidden="1">
      <c r="A57" s="352"/>
      <c r="B57" s="353"/>
      <c r="C57" s="354"/>
      <c r="D57" s="354"/>
      <c r="E57" s="359"/>
      <c r="F57" s="357"/>
      <c r="G57" s="357"/>
    </row>
    <row r="58" spans="1:7" ht="12.75" hidden="1">
      <c r="A58" s="352"/>
      <c r="B58" s="353"/>
      <c r="C58" s="354"/>
      <c r="D58" s="354"/>
      <c r="E58" s="359"/>
      <c r="F58" s="357"/>
      <c r="G58" s="357"/>
    </row>
    <row r="59" spans="1:7" ht="12.75" hidden="1">
      <c r="A59" s="352"/>
      <c r="B59" s="353"/>
      <c r="C59" s="354"/>
      <c r="D59" s="354"/>
      <c r="E59" s="359"/>
      <c r="F59" s="357"/>
      <c r="G59" s="357"/>
    </row>
    <row r="60" spans="1:7" ht="12.75" hidden="1">
      <c r="A60" s="352"/>
      <c r="B60" s="353"/>
      <c r="C60" s="354"/>
      <c r="D60" s="354"/>
      <c r="E60" s="363"/>
      <c r="F60" s="357"/>
      <c r="G60" s="357"/>
    </row>
    <row r="61" spans="1:7" ht="12.75" hidden="1">
      <c r="A61" s="352"/>
      <c r="B61" s="353"/>
      <c r="C61" s="354"/>
      <c r="D61" s="356"/>
      <c r="E61" s="357"/>
      <c r="F61" s="357"/>
      <c r="G61" s="356"/>
    </row>
    <row r="62" spans="1:7" ht="12.75" hidden="1">
      <c r="A62" s="352"/>
      <c r="B62" s="353"/>
      <c r="C62" s="354"/>
      <c r="D62" s="356"/>
      <c r="E62" s="357"/>
      <c r="F62" s="357"/>
      <c r="G62" s="356"/>
    </row>
    <row r="63" spans="1:7" ht="12.75" hidden="1">
      <c r="A63" s="352"/>
      <c r="B63" s="353"/>
      <c r="C63" s="354"/>
      <c r="D63" s="356"/>
      <c r="E63" s="357"/>
      <c r="F63" s="357"/>
      <c r="G63" s="356"/>
    </row>
    <row r="64" spans="1:7" ht="12.75" hidden="1">
      <c r="A64" s="352"/>
      <c r="B64" s="353"/>
      <c r="C64" s="354"/>
      <c r="D64" s="364"/>
      <c r="E64" s="357"/>
      <c r="F64" s="357"/>
      <c r="G64" s="356"/>
    </row>
    <row r="65" spans="1:7" ht="12.75" hidden="1">
      <c r="A65" s="352"/>
      <c r="B65" s="353"/>
      <c r="C65" s="354"/>
      <c r="D65" s="354"/>
      <c r="E65" s="365"/>
      <c r="F65" s="357"/>
      <c r="G65" s="356"/>
    </row>
    <row r="66" spans="1:7" s="351" customFormat="1" ht="12.75" hidden="1">
      <c r="A66" s="366"/>
      <c r="B66" s="367"/>
      <c r="C66" s="360"/>
      <c r="D66" s="360"/>
      <c r="E66" s="360"/>
      <c r="F66" s="364"/>
      <c r="G66" s="368"/>
    </row>
    <row r="67" spans="1:7" ht="12.75" hidden="1">
      <c r="A67" s="352"/>
      <c r="B67" s="353"/>
      <c r="C67" s="354"/>
      <c r="D67" s="354"/>
      <c r="E67" s="357"/>
      <c r="F67" s="357"/>
      <c r="G67" s="356"/>
    </row>
    <row r="68" spans="1:7" ht="12.75" hidden="1">
      <c r="A68" s="352"/>
      <c r="B68" s="352"/>
      <c r="C68" s="354"/>
      <c r="D68" s="354"/>
      <c r="E68" s="356"/>
      <c r="F68" s="357"/>
      <c r="G68" s="357"/>
    </row>
    <row r="69" spans="1:7" s="351" customFormat="1" ht="12.75" hidden="1">
      <c r="A69" s="366"/>
      <c r="B69" s="366"/>
      <c r="C69" s="360"/>
      <c r="D69" s="360"/>
      <c r="E69" s="361"/>
      <c r="F69" s="360"/>
      <c r="G69" s="362"/>
    </row>
    <row r="70" spans="1:7" ht="12.75" hidden="1">
      <c r="A70" s="352"/>
      <c r="B70" s="353"/>
      <c r="C70" s="354"/>
      <c r="D70" s="354"/>
      <c r="E70" s="356"/>
      <c r="F70" s="357"/>
      <c r="G70" s="357"/>
    </row>
    <row r="71" spans="1:7" ht="12.75" hidden="1">
      <c r="A71" s="352"/>
      <c r="B71" s="353"/>
      <c r="C71" s="354"/>
      <c r="D71" s="354"/>
      <c r="E71" s="356"/>
      <c r="F71" s="357"/>
      <c r="G71" s="357"/>
    </row>
    <row r="72" spans="1:7" ht="12.75" hidden="1">
      <c r="A72" s="352"/>
      <c r="B72" s="353"/>
      <c r="C72" s="354"/>
      <c r="D72" s="354"/>
      <c r="E72" s="356"/>
      <c r="F72" s="357"/>
      <c r="G72" s="357"/>
    </row>
    <row r="73" spans="1:7" ht="12.75" hidden="1">
      <c r="A73" s="352"/>
      <c r="B73" s="353"/>
      <c r="C73" s="354"/>
      <c r="D73" s="354"/>
      <c r="E73" s="356"/>
      <c r="F73" s="357"/>
      <c r="G73" s="357"/>
    </row>
    <row r="74" spans="1:7" s="351" customFormat="1" ht="12.75" hidden="1">
      <c r="A74" s="366"/>
      <c r="B74" s="367"/>
      <c r="C74" s="360"/>
      <c r="D74" s="360"/>
      <c r="E74" s="361"/>
      <c r="F74" s="360"/>
      <c r="G74" s="362"/>
    </row>
    <row r="75" spans="1:7" ht="12.75" hidden="1">
      <c r="A75" s="352"/>
      <c r="B75" s="353"/>
      <c r="C75" s="354"/>
      <c r="D75" s="354"/>
      <c r="E75" s="356"/>
      <c r="F75" s="359"/>
      <c r="G75" s="357"/>
    </row>
    <row r="76" spans="1:7" ht="12.75" hidden="1">
      <c r="A76" s="352"/>
      <c r="B76" s="353"/>
      <c r="C76" s="354"/>
      <c r="D76" s="354"/>
      <c r="E76" s="356"/>
      <c r="F76" s="359"/>
      <c r="G76" s="357"/>
    </row>
    <row r="77" spans="1:7" ht="12.75" hidden="1">
      <c r="A77" s="352"/>
      <c r="B77" s="353"/>
      <c r="C77" s="354"/>
      <c r="D77" s="360"/>
      <c r="E77" s="356"/>
      <c r="F77" s="359"/>
      <c r="G77" s="357"/>
    </row>
    <row r="78" spans="1:7" s="351" customFormat="1" ht="12.75" hidden="1">
      <c r="A78" s="366"/>
      <c r="B78" s="366"/>
      <c r="C78" s="360"/>
      <c r="D78" s="360"/>
      <c r="E78" s="361"/>
      <c r="F78" s="360"/>
      <c r="G78" s="362"/>
    </row>
    <row r="79" spans="1:7" ht="12.75" hidden="1">
      <c r="A79" s="352"/>
      <c r="B79" s="353"/>
      <c r="C79" s="354"/>
      <c r="D79" s="354"/>
      <c r="E79" s="356"/>
      <c r="F79" s="359"/>
      <c r="G79" s="357"/>
    </row>
    <row r="80" spans="1:7" ht="12.75" hidden="1">
      <c r="A80" s="352"/>
      <c r="B80" s="353"/>
      <c r="C80" s="354"/>
      <c r="D80" s="354"/>
      <c r="E80" s="356"/>
      <c r="F80" s="359"/>
      <c r="G80" s="357"/>
    </row>
    <row r="81" spans="1:7" s="351" customFormat="1" ht="12.75" hidden="1">
      <c r="A81" s="366"/>
      <c r="B81" s="367"/>
      <c r="C81" s="360"/>
      <c r="D81" s="360"/>
      <c r="E81" s="361"/>
      <c r="F81" s="360"/>
      <c r="G81" s="362"/>
    </row>
    <row r="82" spans="1:7" ht="12.75" hidden="1">
      <c r="A82" s="352"/>
      <c r="B82" s="353"/>
      <c r="C82" s="354"/>
      <c r="D82" s="354"/>
      <c r="E82" s="357"/>
      <c r="F82" s="359"/>
      <c r="G82" s="357"/>
    </row>
    <row r="83" spans="1:7" s="369" customFormat="1" ht="12.75" hidden="1">
      <c r="A83" s="357"/>
      <c r="B83" s="357"/>
      <c r="C83" s="359"/>
      <c r="D83" s="354"/>
      <c r="E83" s="357"/>
      <c r="F83" s="359"/>
      <c r="G83" s="357"/>
    </row>
    <row r="84" spans="1:7" s="351" customFormat="1" ht="12.75" hidden="1">
      <c r="A84" s="366"/>
      <c r="B84" s="367"/>
      <c r="C84" s="360"/>
      <c r="D84" s="360"/>
      <c r="E84" s="361"/>
      <c r="F84" s="360"/>
      <c r="G84" s="362"/>
    </row>
    <row r="85" spans="1:7" ht="12.75" hidden="1">
      <c r="A85" s="352"/>
      <c r="B85" s="353"/>
      <c r="C85" s="354"/>
      <c r="D85" s="354"/>
      <c r="E85" s="356"/>
      <c r="F85" s="359"/>
      <c r="G85" s="357"/>
    </row>
    <row r="86" spans="1:7" ht="12.75" hidden="1">
      <c r="A86" s="352"/>
      <c r="B86" s="353"/>
      <c r="C86" s="354"/>
      <c r="D86" s="354"/>
      <c r="E86" s="356"/>
      <c r="F86" s="359"/>
      <c r="G86" s="357"/>
    </row>
    <row r="87" spans="1:7" s="351" customFormat="1" ht="12.75" hidden="1">
      <c r="A87" s="366"/>
      <c r="B87" s="367"/>
      <c r="C87" s="360"/>
      <c r="D87" s="360"/>
      <c r="E87" s="361"/>
      <c r="F87" s="360"/>
      <c r="G87" s="362"/>
    </row>
    <row r="88" spans="1:7" ht="12.75" hidden="1">
      <c r="A88" s="352"/>
      <c r="B88" s="353"/>
      <c r="C88" s="354"/>
      <c r="D88" s="354"/>
      <c r="E88" s="356"/>
      <c r="F88" s="359"/>
      <c r="G88" s="357"/>
    </row>
    <row r="89" spans="1:7" ht="12.75" hidden="1">
      <c r="A89" s="352"/>
      <c r="B89" s="353"/>
      <c r="C89" s="354"/>
      <c r="D89" s="354"/>
      <c r="E89" s="356"/>
      <c r="F89" s="359"/>
      <c r="G89" s="357"/>
    </row>
    <row r="90" spans="1:7" ht="12.75" hidden="1">
      <c r="A90" s="352"/>
      <c r="B90" s="353"/>
      <c r="C90" s="354"/>
      <c r="D90" s="354"/>
      <c r="E90" s="356"/>
      <c r="F90" s="359"/>
      <c r="G90" s="357"/>
    </row>
    <row r="91" spans="1:7" ht="12.75" hidden="1">
      <c r="A91" s="352"/>
      <c r="B91" s="353"/>
      <c r="C91" s="354"/>
      <c r="D91" s="354"/>
      <c r="E91" s="357"/>
      <c r="F91" s="359"/>
      <c r="G91" s="357"/>
    </row>
    <row r="92" spans="1:7" ht="12.75" hidden="1">
      <c r="A92" s="352"/>
      <c r="B92" s="353"/>
      <c r="C92" s="354"/>
      <c r="D92" s="354"/>
      <c r="E92" s="357"/>
      <c r="F92" s="359"/>
      <c r="G92" s="357"/>
    </row>
    <row r="93" spans="1:7" ht="12.75" hidden="1">
      <c r="A93" s="352"/>
      <c r="B93" s="353"/>
      <c r="C93" s="354"/>
      <c r="D93" s="354"/>
      <c r="E93" s="357"/>
      <c r="F93" s="359"/>
      <c r="G93" s="357"/>
    </row>
    <row r="94" spans="1:7" s="351" customFormat="1" ht="12.75" hidden="1">
      <c r="A94" s="366"/>
      <c r="B94" s="367"/>
      <c r="C94" s="360"/>
      <c r="D94" s="360"/>
      <c r="E94" s="368"/>
      <c r="F94" s="360"/>
      <c r="G94" s="362"/>
    </row>
    <row r="95" spans="1:7" ht="12.75" hidden="1">
      <c r="A95" s="352"/>
      <c r="B95" s="353"/>
      <c r="C95" s="354"/>
      <c r="D95" s="354"/>
      <c r="E95" s="357"/>
      <c r="F95" s="359"/>
      <c r="G95" s="357"/>
    </row>
    <row r="96" spans="1:7" ht="12.75" hidden="1">
      <c r="A96" s="352"/>
      <c r="B96" s="353"/>
      <c r="C96" s="354"/>
      <c r="D96" s="354"/>
      <c r="E96" s="357"/>
      <c r="F96" s="359"/>
      <c r="G96" s="357"/>
    </row>
    <row r="97" spans="1:7" ht="12.75" hidden="1">
      <c r="A97" s="352"/>
      <c r="B97" s="353"/>
      <c r="C97" s="354"/>
      <c r="D97" s="354"/>
      <c r="E97" s="357"/>
      <c r="F97" s="359"/>
      <c r="G97" s="357"/>
    </row>
    <row r="98" spans="1:7" ht="12.75" hidden="1">
      <c r="A98" s="352"/>
      <c r="B98" s="353"/>
      <c r="C98" s="354"/>
      <c r="D98" s="354"/>
      <c r="E98" s="357"/>
      <c r="F98" s="359"/>
      <c r="G98" s="357"/>
    </row>
    <row r="99" spans="1:7" ht="12.75" hidden="1">
      <c r="A99" s="352"/>
      <c r="B99" s="353"/>
      <c r="C99" s="354"/>
      <c r="D99" s="354"/>
      <c r="E99" s="356"/>
      <c r="F99" s="359"/>
      <c r="G99" s="357"/>
    </row>
    <row r="100" spans="1:7" ht="12.75" hidden="1">
      <c r="A100" s="352"/>
      <c r="B100" s="353"/>
      <c r="C100" s="354"/>
      <c r="D100" s="354"/>
      <c r="E100" s="356"/>
      <c r="F100" s="359"/>
      <c r="G100" s="357"/>
    </row>
    <row r="101" spans="1:7" s="351" customFormat="1" ht="12.75" hidden="1">
      <c r="A101" s="366"/>
      <c r="B101" s="367"/>
      <c r="C101" s="360"/>
      <c r="D101" s="360"/>
      <c r="E101" s="368"/>
      <c r="F101" s="360"/>
      <c r="G101" s="362"/>
    </row>
    <row r="102" spans="1:7" ht="12.75" hidden="1">
      <c r="A102" s="352"/>
      <c r="B102" s="353"/>
      <c r="C102" s="354"/>
      <c r="D102" s="354"/>
      <c r="E102" s="356"/>
      <c r="F102" s="359"/>
      <c r="G102" s="357"/>
    </row>
    <row r="103" spans="1:7" ht="12.75">
      <c r="A103" s="352">
        <v>36</v>
      </c>
      <c r="B103" s="353">
        <v>42494</v>
      </c>
      <c r="C103" s="354"/>
      <c r="D103" s="354">
        <v>1721.8</v>
      </c>
      <c r="E103" s="356" t="s">
        <v>516</v>
      </c>
      <c r="F103" s="357" t="s">
        <v>461</v>
      </c>
      <c r="G103" s="357"/>
    </row>
    <row r="104" spans="1:7" ht="12.75">
      <c r="A104" s="352"/>
      <c r="B104" s="353"/>
      <c r="C104" s="354"/>
      <c r="D104" s="354">
        <v>1134.2</v>
      </c>
      <c r="E104" s="356" t="s">
        <v>517</v>
      </c>
      <c r="F104" s="359" t="s">
        <v>448</v>
      </c>
      <c r="G104" s="357"/>
    </row>
    <row r="105" spans="1:7" ht="12.75">
      <c r="A105" s="352"/>
      <c r="B105" s="353"/>
      <c r="C105" s="360">
        <f>SUM(C34)</f>
        <v>4561</v>
      </c>
      <c r="D105" s="360">
        <f>SUM(D34:D104)</f>
        <v>40044.600000000006</v>
      </c>
      <c r="E105" s="361" t="s">
        <v>468</v>
      </c>
      <c r="F105" s="360">
        <f>D105-C105</f>
        <v>35483.600000000006</v>
      </c>
      <c r="G105" s="357"/>
    </row>
    <row r="106" spans="1:7" ht="12.75">
      <c r="A106" s="352"/>
      <c r="B106" s="353"/>
      <c r="C106" s="354"/>
      <c r="D106" s="354"/>
      <c r="E106" s="356"/>
      <c r="F106" s="359"/>
      <c r="G106" s="357"/>
    </row>
    <row r="107" spans="1:7" ht="12.75">
      <c r="A107" s="352"/>
      <c r="B107" s="353"/>
      <c r="C107" s="354"/>
      <c r="D107" s="354"/>
      <c r="E107" s="356"/>
      <c r="F107" s="359"/>
      <c r="G107" s="357"/>
    </row>
    <row r="108" spans="1:7" ht="12.75">
      <c r="A108" s="352"/>
      <c r="B108" s="353"/>
      <c r="C108" s="354"/>
      <c r="D108" s="354"/>
      <c r="E108" s="356"/>
      <c r="F108" s="359"/>
      <c r="G108" s="357"/>
    </row>
    <row r="109" spans="1:7" s="351" customFormat="1" ht="12.75">
      <c r="A109" s="366"/>
      <c r="B109" s="366"/>
      <c r="C109" s="360"/>
      <c r="D109" s="360"/>
      <c r="E109" s="362" t="s">
        <v>473</v>
      </c>
      <c r="F109" s="364"/>
      <c r="G109" s="362"/>
    </row>
    <row r="110" spans="1:7" s="369" customFormat="1" ht="12.75" hidden="1">
      <c r="A110" s="357"/>
      <c r="B110" s="357"/>
      <c r="C110" s="359"/>
      <c r="D110" s="354"/>
      <c r="E110" s="357"/>
      <c r="F110" s="359"/>
      <c r="G110" s="357"/>
    </row>
    <row r="111" spans="1:7" s="369" customFormat="1" ht="12.75">
      <c r="A111" s="357"/>
      <c r="B111" s="357"/>
      <c r="C111" s="359"/>
      <c r="D111" s="354"/>
      <c r="E111" s="357"/>
      <c r="F111" s="359"/>
      <c r="G111" s="357"/>
    </row>
    <row r="112" spans="1:7" s="369" customFormat="1" ht="12.75">
      <c r="A112" s="357">
        <v>29</v>
      </c>
      <c r="B112" s="370">
        <v>42396</v>
      </c>
      <c r="C112" s="359"/>
      <c r="D112" s="354">
        <v>1208</v>
      </c>
      <c r="E112" s="357" t="s">
        <v>518</v>
      </c>
      <c r="F112" s="359" t="s">
        <v>443</v>
      </c>
      <c r="G112" s="357"/>
    </row>
    <row r="113" spans="1:7" s="371" customFormat="1" ht="12.75">
      <c r="A113" s="362"/>
      <c r="B113" s="362"/>
      <c r="C113" s="360"/>
      <c r="D113" s="360"/>
      <c r="E113" s="361"/>
      <c r="F113" s="360"/>
      <c r="G113" s="362"/>
    </row>
    <row r="114" spans="1:7" s="369" customFormat="1" ht="12.75">
      <c r="A114" s="357"/>
      <c r="B114" s="357"/>
      <c r="C114" s="359"/>
      <c r="D114" s="354"/>
      <c r="E114" s="357"/>
      <c r="F114" s="359"/>
      <c r="G114" s="357"/>
    </row>
    <row r="115" spans="1:7" s="369" customFormat="1" ht="12.75">
      <c r="A115" s="357"/>
      <c r="B115" s="357"/>
      <c r="C115" s="354"/>
      <c r="D115" s="354"/>
      <c r="E115" s="357"/>
      <c r="F115" s="360"/>
      <c r="G115" s="357"/>
    </row>
    <row r="116" spans="1:7" ht="25.5" customHeight="1">
      <c r="A116" s="372"/>
      <c r="B116" s="372"/>
      <c r="C116" s="373"/>
      <c r="D116" s="373"/>
      <c r="E116" s="374"/>
      <c r="F116" s="373"/>
      <c r="G116" s="375"/>
    </row>
    <row r="117" spans="1:7" ht="12.75">
      <c r="A117" s="833" t="s">
        <v>519</v>
      </c>
      <c r="B117" s="833"/>
      <c r="C117" s="833"/>
      <c r="D117" s="833"/>
      <c r="E117" s="833"/>
      <c r="F117" s="833"/>
      <c r="G117" s="833"/>
    </row>
    <row r="118" spans="1:7" ht="12.75">
      <c r="A118" s="833"/>
      <c r="B118" s="833"/>
      <c r="C118" s="833"/>
      <c r="D118" s="833"/>
      <c r="E118" s="833"/>
      <c r="F118" s="833"/>
      <c r="G118" s="833"/>
    </row>
    <row r="119" spans="1:8" ht="12.75">
      <c r="A119" s="833"/>
      <c r="B119" s="833"/>
      <c r="C119" s="833"/>
      <c r="D119" s="833"/>
      <c r="E119" s="833"/>
      <c r="F119" s="833"/>
      <c r="G119" s="833"/>
      <c r="H119" s="834"/>
    </row>
    <row r="120" spans="1:7" ht="12.75">
      <c r="A120" s="369"/>
      <c r="B120" s="369"/>
      <c r="C120" s="369"/>
      <c r="D120" s="369"/>
      <c r="E120" s="369"/>
      <c r="F120" s="369"/>
      <c r="G120" s="369"/>
    </row>
    <row r="121" spans="1:7" ht="12.75">
      <c r="A121" s="833"/>
      <c r="B121" s="833"/>
      <c r="C121" s="833"/>
      <c r="D121" s="833"/>
      <c r="E121" s="833"/>
      <c r="F121" s="833"/>
      <c r="G121" s="833"/>
    </row>
    <row r="122" spans="1:7" ht="12.75">
      <c r="A122" s="833"/>
      <c r="B122" s="833"/>
      <c r="C122" s="833"/>
      <c r="D122" s="833"/>
      <c r="E122" s="833"/>
      <c r="F122" s="833"/>
      <c r="G122" s="833"/>
    </row>
    <row r="123" spans="1:7" ht="12.75">
      <c r="A123" s="833"/>
      <c r="B123" s="833"/>
      <c r="C123" s="833"/>
      <c r="D123" s="833"/>
      <c r="E123" s="833"/>
      <c r="F123" s="833"/>
      <c r="G123" s="833"/>
    </row>
    <row r="124" spans="1:7" ht="12.75">
      <c r="A124" s="833"/>
      <c r="B124" s="833"/>
      <c r="C124" s="833"/>
      <c r="D124" s="833"/>
      <c r="E124" s="833"/>
      <c r="F124" s="833"/>
      <c r="G124" s="833"/>
    </row>
    <row r="125" spans="1:7" ht="12.75">
      <c r="A125" s="833"/>
      <c r="B125" s="833"/>
      <c r="C125" s="833"/>
      <c r="D125" s="833"/>
      <c r="E125" s="833"/>
      <c r="F125" s="833"/>
      <c r="G125" s="833"/>
    </row>
    <row r="126" spans="1:7" ht="12.75">
      <c r="A126" s="833"/>
      <c r="B126" s="833"/>
      <c r="C126" s="833"/>
      <c r="D126" s="833"/>
      <c r="E126" s="833"/>
      <c r="F126" s="833"/>
      <c r="G126" s="833"/>
    </row>
    <row r="127" spans="1:7" ht="12.75">
      <c r="A127" s="833"/>
      <c r="B127" s="833"/>
      <c r="C127" s="833"/>
      <c r="D127" s="833"/>
      <c r="E127" s="833"/>
      <c r="F127" s="833"/>
      <c r="G127" s="833"/>
    </row>
    <row r="128" spans="1:7" ht="12.75">
      <c r="A128" s="833"/>
      <c r="B128" s="833"/>
      <c r="C128" s="833"/>
      <c r="D128" s="833"/>
      <c r="E128" s="833"/>
      <c r="F128" s="833"/>
      <c r="G128" s="833"/>
    </row>
    <row r="129" spans="1:7" ht="12.75">
      <c r="A129" s="833"/>
      <c r="B129" s="833"/>
      <c r="C129" s="833"/>
      <c r="D129" s="833"/>
      <c r="E129" s="833"/>
      <c r="F129" s="833"/>
      <c r="G129" s="833"/>
    </row>
    <row r="130" spans="1:7" ht="12.75">
      <c r="A130" s="833"/>
      <c r="B130" s="833"/>
      <c r="C130" s="833"/>
      <c r="D130" s="833"/>
      <c r="E130" s="833"/>
      <c r="F130" s="833"/>
      <c r="G130" s="833"/>
    </row>
    <row r="131" spans="1:7" ht="12.75">
      <c r="A131" s="833"/>
      <c r="B131" s="833"/>
      <c r="C131" s="833"/>
      <c r="D131" s="833"/>
      <c r="E131" s="833"/>
      <c r="F131" s="833"/>
      <c r="G131" s="833"/>
    </row>
    <row r="132" spans="1:7" ht="12.75">
      <c r="A132" s="833"/>
      <c r="B132" s="833"/>
      <c r="C132" s="833"/>
      <c r="D132" s="833"/>
      <c r="E132" s="833"/>
      <c r="F132" s="833"/>
      <c r="G132" s="833"/>
    </row>
  </sheetData>
  <sheetProtection/>
  <mergeCells count="16">
    <mergeCell ref="A129:G129"/>
    <mergeCell ref="A130:G130"/>
    <mergeCell ref="A131:G131"/>
    <mergeCell ref="A132:G132"/>
    <mergeCell ref="A123:G123"/>
    <mergeCell ref="A124:G124"/>
    <mergeCell ref="A125:G125"/>
    <mergeCell ref="A126:G126"/>
    <mergeCell ref="A127:G127"/>
    <mergeCell ref="A128:G128"/>
    <mergeCell ref="A2:F2"/>
    <mergeCell ref="A117:G117"/>
    <mergeCell ref="A118:G118"/>
    <mergeCell ref="A119:H119"/>
    <mergeCell ref="A121:G121"/>
    <mergeCell ref="A122:G122"/>
  </mergeCells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7.7109375" style="376" customWidth="1"/>
    <col min="2" max="2" width="13.57421875" style="376" customWidth="1"/>
    <col min="3" max="4" width="10.8515625" style="376" hidden="1" customWidth="1"/>
    <col min="5" max="5" width="6.421875" style="379" customWidth="1"/>
    <col min="6" max="6" width="11.7109375" style="376" hidden="1" customWidth="1"/>
    <col min="7" max="8" width="11.57421875" style="376" hidden="1" customWidth="1"/>
    <col min="9" max="9" width="11.57421875" style="376" customWidth="1"/>
    <col min="10" max="10" width="11.421875" style="376" customWidth="1"/>
    <col min="11" max="14" width="9.421875" style="376" customWidth="1"/>
    <col min="15" max="22" width="9.421875" style="376" hidden="1" customWidth="1"/>
    <col min="23" max="24" width="14.00390625" style="376" customWidth="1"/>
    <col min="25" max="16384" width="9.140625" style="376" customWidth="1"/>
  </cols>
  <sheetData>
    <row r="1" spans="1:17" s="569" customFormat="1" ht="15">
      <c r="A1" s="835" t="s">
        <v>520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</row>
    <row r="2" spans="1:24" ht="21.75" customHeight="1">
      <c r="A2" s="377"/>
      <c r="B2" s="378"/>
      <c r="J2" s="380"/>
      <c r="R2" s="836" t="s">
        <v>521</v>
      </c>
      <c r="S2" s="836"/>
      <c r="T2" s="836"/>
      <c r="U2" s="836"/>
      <c r="V2" s="836"/>
      <c r="W2" s="836"/>
      <c r="X2" s="836"/>
    </row>
    <row r="3" spans="1:10" ht="15.75">
      <c r="A3" s="381" t="s">
        <v>522</v>
      </c>
      <c r="B3" s="837" t="s">
        <v>523</v>
      </c>
      <c r="C3" s="838"/>
      <c r="D3" s="838"/>
      <c r="E3" s="838"/>
      <c r="F3" s="838"/>
      <c r="G3" s="838"/>
      <c r="H3" s="839"/>
      <c r="I3" s="382"/>
      <c r="J3" s="383"/>
    </row>
    <row r="4" spans="1:10" ht="23.25" customHeight="1" thickBot="1">
      <c r="A4" s="380" t="s">
        <v>524</v>
      </c>
      <c r="J4" s="380"/>
    </row>
    <row r="5" spans="1:24" ht="15">
      <c r="A5" s="384"/>
      <c r="B5" s="385"/>
      <c r="C5" s="385"/>
      <c r="D5" s="385"/>
      <c r="E5" s="386"/>
      <c r="F5" s="385"/>
      <c r="G5" s="387"/>
      <c r="H5" s="385"/>
      <c r="I5" s="385"/>
      <c r="J5" s="388" t="s">
        <v>31</v>
      </c>
      <c r="K5" s="389"/>
      <c r="L5" s="390"/>
      <c r="M5" s="390"/>
      <c r="N5" s="390"/>
      <c r="O5" s="390"/>
      <c r="P5" s="391" t="s">
        <v>525</v>
      </c>
      <c r="Q5" s="390"/>
      <c r="R5" s="390"/>
      <c r="S5" s="390"/>
      <c r="T5" s="390"/>
      <c r="U5" s="390"/>
      <c r="V5" s="390"/>
      <c r="W5" s="392" t="s">
        <v>526</v>
      </c>
      <c r="X5" s="393" t="s">
        <v>527</v>
      </c>
    </row>
    <row r="6" spans="1:24" ht="13.5" thickBot="1">
      <c r="A6" s="394" t="s">
        <v>29</v>
      </c>
      <c r="B6" s="395" t="s">
        <v>528</v>
      </c>
      <c r="C6" s="395" t="s">
        <v>529</v>
      </c>
      <c r="D6" s="395" t="s">
        <v>530</v>
      </c>
      <c r="E6" s="395" t="s">
        <v>531</v>
      </c>
      <c r="F6" s="395" t="s">
        <v>532</v>
      </c>
      <c r="G6" s="395" t="s">
        <v>533</v>
      </c>
      <c r="H6" s="395" t="s">
        <v>534</v>
      </c>
      <c r="I6" s="395" t="s">
        <v>535</v>
      </c>
      <c r="J6" s="396">
        <v>2015</v>
      </c>
      <c r="K6" s="397" t="s">
        <v>536</v>
      </c>
      <c r="L6" s="398" t="s">
        <v>537</v>
      </c>
      <c r="M6" s="398" t="s">
        <v>538</v>
      </c>
      <c r="N6" s="398" t="s">
        <v>539</v>
      </c>
      <c r="O6" s="398" t="s">
        <v>540</v>
      </c>
      <c r="P6" s="398" t="s">
        <v>541</v>
      </c>
      <c r="Q6" s="398" t="s">
        <v>542</v>
      </c>
      <c r="R6" s="398" t="s">
        <v>543</v>
      </c>
      <c r="S6" s="398" t="s">
        <v>544</v>
      </c>
      <c r="T6" s="398" t="s">
        <v>545</v>
      </c>
      <c r="U6" s="398" t="s">
        <v>546</v>
      </c>
      <c r="V6" s="397" t="s">
        <v>547</v>
      </c>
      <c r="W6" s="399" t="s">
        <v>548</v>
      </c>
      <c r="X6" s="400" t="s">
        <v>549</v>
      </c>
    </row>
    <row r="7" spans="1:24" ht="12.75">
      <c r="A7" s="401" t="s">
        <v>550</v>
      </c>
      <c r="B7" s="402"/>
      <c r="C7" s="403">
        <v>104</v>
      </c>
      <c r="D7" s="403">
        <v>104</v>
      </c>
      <c r="E7" s="404"/>
      <c r="F7" s="405">
        <v>139</v>
      </c>
      <c r="G7" s="406">
        <v>139</v>
      </c>
      <c r="H7" s="407">
        <v>158</v>
      </c>
      <c r="I7" s="407">
        <v>145</v>
      </c>
      <c r="J7" s="408">
        <v>145</v>
      </c>
      <c r="K7" s="409">
        <v>141</v>
      </c>
      <c r="L7" s="410">
        <v>145</v>
      </c>
      <c r="M7" s="410">
        <v>147</v>
      </c>
      <c r="N7" s="410">
        <v>148</v>
      </c>
      <c r="O7" s="411"/>
      <c r="P7" s="411"/>
      <c r="Q7" s="411"/>
      <c r="R7" s="411"/>
      <c r="S7" s="411"/>
      <c r="T7" s="411"/>
      <c r="U7" s="411"/>
      <c r="V7" s="412"/>
      <c r="W7" s="413" t="s">
        <v>551</v>
      </c>
      <c r="X7" s="414" t="s">
        <v>551</v>
      </c>
    </row>
    <row r="8" spans="1:24" ht="13.5" thickBot="1">
      <c r="A8" s="415" t="s">
        <v>552</v>
      </c>
      <c r="B8" s="416"/>
      <c r="C8" s="417">
        <v>101</v>
      </c>
      <c r="D8" s="417">
        <v>104</v>
      </c>
      <c r="E8" s="418"/>
      <c r="F8" s="419">
        <v>138</v>
      </c>
      <c r="G8" s="420">
        <v>138</v>
      </c>
      <c r="H8" s="419">
        <v>153.35</v>
      </c>
      <c r="I8" s="419">
        <v>142.255</v>
      </c>
      <c r="J8" s="421">
        <v>143</v>
      </c>
      <c r="K8" s="422">
        <v>138.8</v>
      </c>
      <c r="L8" s="423">
        <v>142.8</v>
      </c>
      <c r="M8" s="424">
        <v>144.8</v>
      </c>
      <c r="N8" s="424">
        <v>145.8</v>
      </c>
      <c r="O8" s="423"/>
      <c r="P8" s="423"/>
      <c r="Q8" s="423"/>
      <c r="R8" s="423"/>
      <c r="S8" s="423"/>
      <c r="T8" s="423"/>
      <c r="U8" s="423"/>
      <c r="V8" s="422"/>
      <c r="W8" s="425"/>
      <c r="X8" s="426" t="s">
        <v>551</v>
      </c>
    </row>
    <row r="9" spans="1:24" ht="12.75">
      <c r="A9" s="427" t="s">
        <v>553</v>
      </c>
      <c r="B9" s="428" t="s">
        <v>554</v>
      </c>
      <c r="C9" s="429">
        <v>37915</v>
      </c>
      <c r="D9" s="429">
        <v>39774</v>
      </c>
      <c r="E9" s="430" t="s">
        <v>555</v>
      </c>
      <c r="F9" s="431">
        <v>24327</v>
      </c>
      <c r="G9" s="432">
        <v>24978</v>
      </c>
      <c r="H9" s="433">
        <v>28151</v>
      </c>
      <c r="I9" s="433">
        <v>31474</v>
      </c>
      <c r="J9" s="434" t="s">
        <v>551</v>
      </c>
      <c r="K9" s="435">
        <v>31490</v>
      </c>
      <c r="L9" s="436">
        <v>31252</v>
      </c>
      <c r="M9" s="437">
        <v>31296</v>
      </c>
      <c r="N9" s="437">
        <v>31313</v>
      </c>
      <c r="O9" s="438"/>
      <c r="P9" s="438"/>
      <c r="Q9" s="439"/>
      <c r="R9" s="439"/>
      <c r="S9" s="439"/>
      <c r="T9" s="439"/>
      <c r="U9" s="439"/>
      <c r="V9" s="440"/>
      <c r="W9" s="441" t="s">
        <v>551</v>
      </c>
      <c r="X9" s="442" t="s">
        <v>551</v>
      </c>
    </row>
    <row r="10" spans="1:24" ht="12.75">
      <c r="A10" s="443" t="s">
        <v>556</v>
      </c>
      <c r="B10" s="444" t="s">
        <v>557</v>
      </c>
      <c r="C10" s="445">
        <v>-16164</v>
      </c>
      <c r="D10" s="445">
        <v>-17825</v>
      </c>
      <c r="E10" s="430" t="s">
        <v>558</v>
      </c>
      <c r="F10" s="431">
        <v>22791</v>
      </c>
      <c r="G10" s="446">
        <v>23076</v>
      </c>
      <c r="H10" s="431">
        <v>26173</v>
      </c>
      <c r="I10" s="431">
        <v>28779</v>
      </c>
      <c r="J10" s="447" t="s">
        <v>551</v>
      </c>
      <c r="K10" s="448">
        <v>28836</v>
      </c>
      <c r="L10" s="449">
        <v>28271</v>
      </c>
      <c r="M10" s="450">
        <v>27894</v>
      </c>
      <c r="N10" s="450">
        <v>27959</v>
      </c>
      <c r="O10" s="438"/>
      <c r="P10" s="438"/>
      <c r="Q10" s="439"/>
      <c r="R10" s="439"/>
      <c r="S10" s="439"/>
      <c r="T10" s="439"/>
      <c r="U10" s="439"/>
      <c r="V10" s="440"/>
      <c r="W10" s="441" t="s">
        <v>551</v>
      </c>
      <c r="X10" s="442" t="s">
        <v>551</v>
      </c>
    </row>
    <row r="11" spans="1:24" ht="12.75">
      <c r="A11" s="443" t="s">
        <v>559</v>
      </c>
      <c r="B11" s="444" t="s">
        <v>560</v>
      </c>
      <c r="C11" s="445">
        <v>604</v>
      </c>
      <c r="D11" s="445">
        <v>619</v>
      </c>
      <c r="E11" s="430" t="s">
        <v>561</v>
      </c>
      <c r="F11" s="431">
        <v>666</v>
      </c>
      <c r="G11" s="446">
        <v>526</v>
      </c>
      <c r="H11" s="431">
        <v>494</v>
      </c>
      <c r="I11" s="431">
        <v>504</v>
      </c>
      <c r="J11" s="447" t="s">
        <v>551</v>
      </c>
      <c r="K11" s="451">
        <v>527</v>
      </c>
      <c r="L11" s="449">
        <v>532</v>
      </c>
      <c r="M11" s="450">
        <v>551</v>
      </c>
      <c r="N11" s="450">
        <v>580</v>
      </c>
      <c r="O11" s="438"/>
      <c r="P11" s="438"/>
      <c r="Q11" s="439"/>
      <c r="R11" s="439"/>
      <c r="S11" s="439"/>
      <c r="T11" s="439"/>
      <c r="U11" s="439"/>
      <c r="V11" s="440"/>
      <c r="W11" s="441" t="s">
        <v>551</v>
      </c>
      <c r="X11" s="442" t="s">
        <v>551</v>
      </c>
    </row>
    <row r="12" spans="1:24" ht="12.75">
      <c r="A12" s="443" t="s">
        <v>562</v>
      </c>
      <c r="B12" s="444" t="s">
        <v>563</v>
      </c>
      <c r="C12" s="445">
        <v>221</v>
      </c>
      <c r="D12" s="445">
        <v>610</v>
      </c>
      <c r="E12" s="430" t="s">
        <v>551</v>
      </c>
      <c r="F12" s="431">
        <v>586</v>
      </c>
      <c r="G12" s="446">
        <v>3077</v>
      </c>
      <c r="H12" s="431">
        <v>2956</v>
      </c>
      <c r="I12" s="431">
        <v>2904</v>
      </c>
      <c r="J12" s="447" t="s">
        <v>551</v>
      </c>
      <c r="K12" s="451">
        <v>3349</v>
      </c>
      <c r="L12" s="449">
        <v>2012</v>
      </c>
      <c r="M12" s="450">
        <v>7618</v>
      </c>
      <c r="N12" s="450">
        <v>4305</v>
      </c>
      <c r="O12" s="438"/>
      <c r="P12" s="438"/>
      <c r="Q12" s="439"/>
      <c r="R12" s="439"/>
      <c r="S12" s="439"/>
      <c r="T12" s="439"/>
      <c r="U12" s="439"/>
      <c r="V12" s="440"/>
      <c r="W12" s="441" t="s">
        <v>551</v>
      </c>
      <c r="X12" s="442" t="s">
        <v>551</v>
      </c>
    </row>
    <row r="13" spans="1:24" ht="13.5" thickBot="1">
      <c r="A13" s="401" t="s">
        <v>564</v>
      </c>
      <c r="B13" s="452" t="s">
        <v>565</v>
      </c>
      <c r="C13" s="453">
        <v>2021</v>
      </c>
      <c r="D13" s="453">
        <v>852</v>
      </c>
      <c r="E13" s="454" t="s">
        <v>566</v>
      </c>
      <c r="F13" s="455">
        <v>2489</v>
      </c>
      <c r="G13" s="456">
        <v>4741</v>
      </c>
      <c r="H13" s="455">
        <v>7389</v>
      </c>
      <c r="I13" s="455">
        <v>9743</v>
      </c>
      <c r="J13" s="457" t="s">
        <v>551</v>
      </c>
      <c r="K13" s="451">
        <v>5579</v>
      </c>
      <c r="L13" s="458">
        <v>4254</v>
      </c>
      <c r="M13" s="459">
        <v>7765</v>
      </c>
      <c r="N13" s="459">
        <v>9696</v>
      </c>
      <c r="O13" s="460"/>
      <c r="P13" s="460"/>
      <c r="Q13" s="461"/>
      <c r="R13" s="461"/>
      <c r="S13" s="461"/>
      <c r="T13" s="461"/>
      <c r="U13" s="461"/>
      <c r="V13" s="462"/>
      <c r="W13" s="463" t="s">
        <v>551</v>
      </c>
      <c r="X13" s="414" t="s">
        <v>551</v>
      </c>
    </row>
    <row r="14" spans="1:24" ht="13.5" thickBot="1">
      <c r="A14" s="464" t="s">
        <v>567</v>
      </c>
      <c r="B14" s="465"/>
      <c r="C14" s="466">
        <v>24618</v>
      </c>
      <c r="D14" s="466">
        <v>24087</v>
      </c>
      <c r="E14" s="467"/>
      <c r="F14" s="468">
        <v>5277</v>
      </c>
      <c r="G14" s="469">
        <v>10245</v>
      </c>
      <c r="H14" s="468">
        <v>12817</v>
      </c>
      <c r="I14" s="468">
        <v>15846</v>
      </c>
      <c r="J14" s="470" t="s">
        <v>551</v>
      </c>
      <c r="K14" s="471">
        <v>12110</v>
      </c>
      <c r="L14" s="472">
        <v>9781</v>
      </c>
      <c r="M14" s="473">
        <v>19337</v>
      </c>
      <c r="N14" s="473">
        <v>17936</v>
      </c>
      <c r="O14" s="472"/>
      <c r="P14" s="472"/>
      <c r="Q14" s="474"/>
      <c r="R14" s="474"/>
      <c r="S14" s="474"/>
      <c r="T14" s="474"/>
      <c r="U14" s="474"/>
      <c r="V14" s="475"/>
      <c r="W14" s="467" t="s">
        <v>551</v>
      </c>
      <c r="X14" s="476" t="s">
        <v>551</v>
      </c>
    </row>
    <row r="15" spans="1:24" ht="12.75">
      <c r="A15" s="401" t="s">
        <v>568</v>
      </c>
      <c r="B15" s="428" t="s">
        <v>569</v>
      </c>
      <c r="C15" s="429">
        <v>7043</v>
      </c>
      <c r="D15" s="429">
        <v>7240</v>
      </c>
      <c r="E15" s="454">
        <v>401</v>
      </c>
      <c r="F15" s="455">
        <v>1536</v>
      </c>
      <c r="G15" s="456">
        <v>1902</v>
      </c>
      <c r="H15" s="455">
        <v>1978</v>
      </c>
      <c r="I15" s="455">
        <v>2695</v>
      </c>
      <c r="J15" s="434" t="s">
        <v>551</v>
      </c>
      <c r="K15" s="435">
        <v>2653</v>
      </c>
      <c r="L15" s="460">
        <v>3015</v>
      </c>
      <c r="M15" s="459">
        <v>3402</v>
      </c>
      <c r="N15" s="459">
        <v>3361</v>
      </c>
      <c r="O15" s="460"/>
      <c r="P15" s="460"/>
      <c r="Q15" s="461"/>
      <c r="R15" s="461"/>
      <c r="S15" s="461"/>
      <c r="T15" s="461"/>
      <c r="U15" s="461"/>
      <c r="V15" s="462"/>
      <c r="W15" s="463" t="s">
        <v>551</v>
      </c>
      <c r="X15" s="414" t="s">
        <v>551</v>
      </c>
    </row>
    <row r="16" spans="1:24" ht="12.75">
      <c r="A16" s="443" t="s">
        <v>570</v>
      </c>
      <c r="B16" s="444" t="s">
        <v>571</v>
      </c>
      <c r="C16" s="445">
        <v>1001</v>
      </c>
      <c r="D16" s="445">
        <v>820</v>
      </c>
      <c r="E16" s="430" t="s">
        <v>572</v>
      </c>
      <c r="F16" s="431">
        <v>1388</v>
      </c>
      <c r="G16" s="446">
        <v>1714</v>
      </c>
      <c r="H16" s="431">
        <v>2265</v>
      </c>
      <c r="I16" s="431">
        <v>2912</v>
      </c>
      <c r="J16" s="447" t="s">
        <v>551</v>
      </c>
      <c r="K16" s="448">
        <v>2964</v>
      </c>
      <c r="L16" s="438">
        <v>2603</v>
      </c>
      <c r="M16" s="437">
        <v>2265</v>
      </c>
      <c r="N16" s="437">
        <v>2347</v>
      </c>
      <c r="O16" s="438"/>
      <c r="P16" s="438"/>
      <c r="Q16" s="439"/>
      <c r="R16" s="439"/>
      <c r="S16" s="439"/>
      <c r="T16" s="439"/>
      <c r="U16" s="439"/>
      <c r="V16" s="440"/>
      <c r="W16" s="441" t="s">
        <v>551</v>
      </c>
      <c r="X16" s="442" t="s">
        <v>551</v>
      </c>
    </row>
    <row r="17" spans="1:24" ht="12.75">
      <c r="A17" s="443" t="s">
        <v>573</v>
      </c>
      <c r="B17" s="444" t="s">
        <v>574</v>
      </c>
      <c r="C17" s="445">
        <v>14718</v>
      </c>
      <c r="D17" s="445">
        <v>14718</v>
      </c>
      <c r="E17" s="430" t="s">
        <v>551</v>
      </c>
      <c r="F17" s="431">
        <v>0</v>
      </c>
      <c r="G17" s="446">
        <v>0</v>
      </c>
      <c r="H17" s="431">
        <v>0</v>
      </c>
      <c r="I17" s="431">
        <v>0</v>
      </c>
      <c r="J17" s="447" t="s">
        <v>551</v>
      </c>
      <c r="K17" s="451">
        <v>0</v>
      </c>
      <c r="L17" s="449">
        <v>0</v>
      </c>
      <c r="M17" s="450">
        <v>0</v>
      </c>
      <c r="N17" s="450">
        <v>0</v>
      </c>
      <c r="O17" s="438"/>
      <c r="P17" s="438"/>
      <c r="Q17" s="439"/>
      <c r="R17" s="439"/>
      <c r="S17" s="439"/>
      <c r="T17" s="439"/>
      <c r="U17" s="439"/>
      <c r="V17" s="440"/>
      <c r="W17" s="441" t="s">
        <v>551</v>
      </c>
      <c r="X17" s="442" t="s">
        <v>551</v>
      </c>
    </row>
    <row r="18" spans="1:24" ht="12.75">
      <c r="A18" s="443" t="s">
        <v>575</v>
      </c>
      <c r="B18" s="444" t="s">
        <v>576</v>
      </c>
      <c r="C18" s="445">
        <v>1758</v>
      </c>
      <c r="D18" s="445">
        <v>1762</v>
      </c>
      <c r="E18" s="430" t="s">
        <v>551</v>
      </c>
      <c r="F18" s="431">
        <v>8278</v>
      </c>
      <c r="G18" s="446">
        <v>8491</v>
      </c>
      <c r="H18" s="431">
        <v>8397</v>
      </c>
      <c r="I18" s="431">
        <v>10192</v>
      </c>
      <c r="J18" s="447" t="s">
        <v>551</v>
      </c>
      <c r="K18" s="451">
        <v>7400</v>
      </c>
      <c r="L18" s="449">
        <v>7552</v>
      </c>
      <c r="M18" s="450">
        <v>13317</v>
      </c>
      <c r="N18" s="450">
        <v>13280</v>
      </c>
      <c r="O18" s="438"/>
      <c r="P18" s="438"/>
      <c r="Q18" s="439"/>
      <c r="R18" s="439"/>
      <c r="S18" s="439"/>
      <c r="T18" s="439"/>
      <c r="U18" s="439"/>
      <c r="V18" s="440"/>
      <c r="W18" s="441" t="s">
        <v>551</v>
      </c>
      <c r="X18" s="442" t="s">
        <v>551</v>
      </c>
    </row>
    <row r="19" spans="1:24" ht="13.5" thickBot="1">
      <c r="A19" s="415" t="s">
        <v>577</v>
      </c>
      <c r="B19" s="477" t="s">
        <v>578</v>
      </c>
      <c r="C19" s="478">
        <v>0</v>
      </c>
      <c r="D19" s="478">
        <v>0</v>
      </c>
      <c r="E19" s="479" t="s">
        <v>551</v>
      </c>
      <c r="F19" s="431">
        <v>0</v>
      </c>
      <c r="G19" s="480">
        <v>0</v>
      </c>
      <c r="H19" s="481">
        <v>0</v>
      </c>
      <c r="I19" s="481">
        <v>0</v>
      </c>
      <c r="J19" s="482" t="s">
        <v>551</v>
      </c>
      <c r="K19" s="451">
        <v>0</v>
      </c>
      <c r="L19" s="449">
        <v>0</v>
      </c>
      <c r="M19" s="450">
        <v>0</v>
      </c>
      <c r="N19" s="450">
        <v>0</v>
      </c>
      <c r="O19" s="438"/>
      <c r="P19" s="438"/>
      <c r="Q19" s="439"/>
      <c r="R19" s="439"/>
      <c r="S19" s="439"/>
      <c r="T19" s="439"/>
      <c r="U19" s="439"/>
      <c r="V19" s="440"/>
      <c r="W19" s="483" t="s">
        <v>551</v>
      </c>
      <c r="X19" s="484" t="s">
        <v>551</v>
      </c>
    </row>
    <row r="20" spans="1:24" ht="14.25">
      <c r="A20" s="485" t="s">
        <v>579</v>
      </c>
      <c r="B20" s="428" t="s">
        <v>580</v>
      </c>
      <c r="C20" s="429">
        <v>12472</v>
      </c>
      <c r="D20" s="429">
        <v>13728</v>
      </c>
      <c r="E20" s="486" t="s">
        <v>551</v>
      </c>
      <c r="F20" s="487">
        <v>16950</v>
      </c>
      <c r="G20" s="488">
        <v>27292</v>
      </c>
      <c r="H20" s="487">
        <v>25127</v>
      </c>
      <c r="I20" s="487">
        <v>17845</v>
      </c>
      <c r="J20" s="489">
        <v>36284</v>
      </c>
      <c r="K20" s="490">
        <v>0</v>
      </c>
      <c r="L20" s="491">
        <v>1974</v>
      </c>
      <c r="M20" s="492">
        <v>0</v>
      </c>
      <c r="N20" s="492">
        <v>2818</v>
      </c>
      <c r="O20" s="492"/>
      <c r="P20" s="492"/>
      <c r="Q20" s="492"/>
      <c r="R20" s="492"/>
      <c r="S20" s="492"/>
      <c r="T20" s="492"/>
      <c r="U20" s="492"/>
      <c r="V20" s="493"/>
      <c r="W20" s="494">
        <f>SUM(K20:V20)</f>
        <v>4792</v>
      </c>
      <c r="X20" s="495">
        <f>IF(J20&lt;&gt;0,+W20/J20," - - - ")</f>
        <v>0.13206923161724177</v>
      </c>
    </row>
    <row r="21" spans="1:24" ht="14.25">
      <c r="A21" s="443" t="s">
        <v>581</v>
      </c>
      <c r="B21" s="444" t="s">
        <v>582</v>
      </c>
      <c r="C21" s="445">
        <v>0</v>
      </c>
      <c r="D21" s="445">
        <v>0</v>
      </c>
      <c r="E21" s="496" t="s">
        <v>551</v>
      </c>
      <c r="F21" s="431">
        <v>0</v>
      </c>
      <c r="G21" s="446">
        <v>481</v>
      </c>
      <c r="H21" s="431">
        <v>1600</v>
      </c>
      <c r="I21" s="431">
        <v>488</v>
      </c>
      <c r="J21" s="497">
        <v>0</v>
      </c>
      <c r="K21" s="498">
        <v>0</v>
      </c>
      <c r="L21" s="499">
        <v>0</v>
      </c>
      <c r="M21" s="439">
        <v>0</v>
      </c>
      <c r="N21" s="439">
        <v>0</v>
      </c>
      <c r="O21" s="439"/>
      <c r="P21" s="439"/>
      <c r="Q21" s="439"/>
      <c r="R21" s="439"/>
      <c r="S21" s="439"/>
      <c r="T21" s="439"/>
      <c r="U21" s="439"/>
      <c r="V21" s="440"/>
      <c r="W21" s="500">
        <f aca="true" t="shared" si="0" ref="W21:W43">SUM(K21:V21)</f>
        <v>0</v>
      </c>
      <c r="X21" s="501" t="str">
        <f aca="true" t="shared" si="1" ref="X21:X43">IF(J21&lt;&gt;0,+W21/J21," - - - ")</f>
        <v> - - - </v>
      </c>
    </row>
    <row r="22" spans="1:24" ht="15" thickBot="1">
      <c r="A22" s="415" t="s">
        <v>583</v>
      </c>
      <c r="B22" s="477" t="s">
        <v>582</v>
      </c>
      <c r="C22" s="478">
        <v>0</v>
      </c>
      <c r="D22" s="478">
        <v>1215</v>
      </c>
      <c r="E22" s="502">
        <v>672</v>
      </c>
      <c r="F22" s="455">
        <v>12200</v>
      </c>
      <c r="G22" s="503">
        <v>8467</v>
      </c>
      <c r="H22" s="504">
        <v>6600</v>
      </c>
      <c r="I22" s="504">
        <v>10320</v>
      </c>
      <c r="J22" s="505">
        <v>36284</v>
      </c>
      <c r="K22" s="506">
        <v>425</v>
      </c>
      <c r="L22" s="507">
        <v>426</v>
      </c>
      <c r="M22" s="461">
        <v>2071</v>
      </c>
      <c r="N22" s="461">
        <v>567</v>
      </c>
      <c r="O22" s="461"/>
      <c r="P22" s="461"/>
      <c r="Q22" s="461"/>
      <c r="R22" s="461"/>
      <c r="S22" s="461"/>
      <c r="T22" s="461"/>
      <c r="U22" s="461"/>
      <c r="V22" s="440"/>
      <c r="W22" s="508">
        <f t="shared" si="0"/>
        <v>3489</v>
      </c>
      <c r="X22" s="509">
        <f t="shared" si="1"/>
        <v>0.09615808620879726</v>
      </c>
    </row>
    <row r="23" spans="1:24" ht="14.25">
      <c r="A23" s="427" t="s">
        <v>584</v>
      </c>
      <c r="B23" s="428" t="s">
        <v>585</v>
      </c>
      <c r="C23" s="429">
        <v>6341</v>
      </c>
      <c r="D23" s="429">
        <v>6960</v>
      </c>
      <c r="E23" s="510">
        <v>501</v>
      </c>
      <c r="F23" s="487">
        <v>11081</v>
      </c>
      <c r="G23" s="511">
        <v>11002</v>
      </c>
      <c r="H23" s="512">
        <v>12086</v>
      </c>
      <c r="I23" s="512">
        <v>12213</v>
      </c>
      <c r="J23" s="513">
        <v>12120</v>
      </c>
      <c r="K23" s="514">
        <v>958</v>
      </c>
      <c r="L23" s="491">
        <v>968</v>
      </c>
      <c r="M23" s="491">
        <v>1041</v>
      </c>
      <c r="N23" s="491">
        <v>973</v>
      </c>
      <c r="O23" s="491"/>
      <c r="P23" s="491"/>
      <c r="Q23" s="491"/>
      <c r="R23" s="491"/>
      <c r="S23" s="491"/>
      <c r="T23" s="491"/>
      <c r="U23" s="491"/>
      <c r="V23" s="515"/>
      <c r="W23" s="516">
        <f t="shared" si="0"/>
        <v>3940</v>
      </c>
      <c r="X23" s="517">
        <f t="shared" si="1"/>
        <v>0.3250825082508251</v>
      </c>
    </row>
    <row r="24" spans="1:24" ht="14.25">
      <c r="A24" s="443" t="s">
        <v>586</v>
      </c>
      <c r="B24" s="444" t="s">
        <v>587</v>
      </c>
      <c r="C24" s="445">
        <v>1745</v>
      </c>
      <c r="D24" s="445">
        <v>2223</v>
      </c>
      <c r="E24" s="518">
        <v>502</v>
      </c>
      <c r="F24" s="431">
        <v>3230</v>
      </c>
      <c r="G24" s="446">
        <v>4770</v>
      </c>
      <c r="H24" s="431">
        <v>3611</v>
      </c>
      <c r="I24" s="431">
        <v>3698</v>
      </c>
      <c r="J24" s="519">
        <v>3801</v>
      </c>
      <c r="K24" s="520">
        <v>200</v>
      </c>
      <c r="L24" s="439">
        <v>200</v>
      </c>
      <c r="M24" s="439">
        <v>541</v>
      </c>
      <c r="N24" s="439">
        <v>200</v>
      </c>
      <c r="O24" s="439"/>
      <c r="P24" s="439"/>
      <c r="Q24" s="439"/>
      <c r="R24" s="439"/>
      <c r="S24" s="439"/>
      <c r="T24" s="439"/>
      <c r="U24" s="439"/>
      <c r="V24" s="521"/>
      <c r="W24" s="516">
        <f t="shared" si="0"/>
        <v>1141</v>
      </c>
      <c r="X24" s="501">
        <f t="shared" si="1"/>
        <v>0.3001841620626151</v>
      </c>
    </row>
    <row r="25" spans="1:24" ht="14.25">
      <c r="A25" s="443" t="s">
        <v>588</v>
      </c>
      <c r="B25" s="444" t="s">
        <v>589</v>
      </c>
      <c r="C25" s="445">
        <v>0</v>
      </c>
      <c r="D25" s="445">
        <v>0</v>
      </c>
      <c r="E25" s="518">
        <v>504</v>
      </c>
      <c r="F25" s="431">
        <v>0</v>
      </c>
      <c r="G25" s="446">
        <v>0</v>
      </c>
      <c r="H25" s="431">
        <v>0</v>
      </c>
      <c r="I25" s="431">
        <v>0</v>
      </c>
      <c r="J25" s="519">
        <v>0</v>
      </c>
      <c r="K25" s="520">
        <v>0</v>
      </c>
      <c r="L25" s="439">
        <v>0</v>
      </c>
      <c r="M25" s="439">
        <v>0</v>
      </c>
      <c r="N25" s="439">
        <v>0</v>
      </c>
      <c r="O25" s="439"/>
      <c r="P25" s="439"/>
      <c r="Q25" s="439"/>
      <c r="R25" s="439"/>
      <c r="S25" s="439"/>
      <c r="T25" s="439"/>
      <c r="U25" s="439"/>
      <c r="V25" s="521"/>
      <c r="W25" s="516">
        <f t="shared" si="0"/>
        <v>0</v>
      </c>
      <c r="X25" s="501" t="str">
        <f t="shared" si="1"/>
        <v> - - - </v>
      </c>
    </row>
    <row r="26" spans="1:24" ht="14.25">
      <c r="A26" s="443" t="s">
        <v>590</v>
      </c>
      <c r="B26" s="444" t="s">
        <v>591</v>
      </c>
      <c r="C26" s="445">
        <v>428</v>
      </c>
      <c r="D26" s="445">
        <v>253</v>
      </c>
      <c r="E26" s="518">
        <v>511</v>
      </c>
      <c r="F26" s="431">
        <v>298</v>
      </c>
      <c r="G26" s="446">
        <v>733</v>
      </c>
      <c r="H26" s="431">
        <v>1287</v>
      </c>
      <c r="I26" s="431">
        <v>675</v>
      </c>
      <c r="J26" s="519">
        <v>2140</v>
      </c>
      <c r="K26" s="520">
        <v>38</v>
      </c>
      <c r="L26" s="439">
        <v>31</v>
      </c>
      <c r="M26" s="439">
        <v>35</v>
      </c>
      <c r="N26" s="439">
        <v>90</v>
      </c>
      <c r="O26" s="439"/>
      <c r="P26" s="439"/>
      <c r="Q26" s="439"/>
      <c r="R26" s="439"/>
      <c r="S26" s="439"/>
      <c r="T26" s="439"/>
      <c r="U26" s="439"/>
      <c r="V26" s="521"/>
      <c r="W26" s="516">
        <f t="shared" si="0"/>
        <v>194</v>
      </c>
      <c r="X26" s="501">
        <f t="shared" si="1"/>
        <v>0.09065420560747664</v>
      </c>
    </row>
    <row r="27" spans="1:24" ht="14.25">
      <c r="A27" s="443" t="s">
        <v>592</v>
      </c>
      <c r="B27" s="444" t="s">
        <v>593</v>
      </c>
      <c r="C27" s="445">
        <v>1057</v>
      </c>
      <c r="D27" s="445">
        <v>1451</v>
      </c>
      <c r="E27" s="518">
        <v>518</v>
      </c>
      <c r="F27" s="431">
        <v>4031</v>
      </c>
      <c r="G27" s="446">
        <v>3542</v>
      </c>
      <c r="H27" s="431">
        <v>3965</v>
      </c>
      <c r="I27" s="431">
        <v>3617</v>
      </c>
      <c r="J27" s="519">
        <v>6530</v>
      </c>
      <c r="K27" s="520">
        <v>361</v>
      </c>
      <c r="L27" s="439">
        <v>232</v>
      </c>
      <c r="M27" s="439">
        <v>433</v>
      </c>
      <c r="N27" s="439">
        <v>263</v>
      </c>
      <c r="O27" s="439"/>
      <c r="P27" s="439"/>
      <c r="Q27" s="439"/>
      <c r="R27" s="439"/>
      <c r="S27" s="439"/>
      <c r="T27" s="439"/>
      <c r="U27" s="439"/>
      <c r="V27" s="521"/>
      <c r="W27" s="516">
        <f t="shared" si="0"/>
        <v>1289</v>
      </c>
      <c r="X27" s="501">
        <f t="shared" si="1"/>
        <v>0.19739663093415008</v>
      </c>
    </row>
    <row r="28" spans="1:24" ht="14.25">
      <c r="A28" s="443" t="s">
        <v>594</v>
      </c>
      <c r="B28" s="522" t="s">
        <v>595</v>
      </c>
      <c r="C28" s="445">
        <v>10408</v>
      </c>
      <c r="D28" s="445">
        <v>11792</v>
      </c>
      <c r="E28" s="518">
        <v>521</v>
      </c>
      <c r="F28" s="431">
        <v>30500</v>
      </c>
      <c r="G28" s="446">
        <v>31926</v>
      </c>
      <c r="H28" s="431">
        <v>34798</v>
      </c>
      <c r="I28" s="431">
        <v>36227</v>
      </c>
      <c r="J28" s="519">
        <v>38454</v>
      </c>
      <c r="K28" s="446">
        <v>2691</v>
      </c>
      <c r="L28" s="439">
        <v>2663</v>
      </c>
      <c r="M28" s="439">
        <v>2930</v>
      </c>
      <c r="N28" s="439">
        <v>2828</v>
      </c>
      <c r="O28" s="439"/>
      <c r="P28" s="439"/>
      <c r="Q28" s="439"/>
      <c r="R28" s="439"/>
      <c r="S28" s="439"/>
      <c r="T28" s="439"/>
      <c r="U28" s="439"/>
      <c r="V28" s="521"/>
      <c r="W28" s="516">
        <f t="shared" si="0"/>
        <v>11112</v>
      </c>
      <c r="X28" s="501">
        <f t="shared" si="1"/>
        <v>0.2889686378530192</v>
      </c>
    </row>
    <row r="29" spans="1:24" ht="14.25">
      <c r="A29" s="443" t="s">
        <v>596</v>
      </c>
      <c r="B29" s="522" t="s">
        <v>597</v>
      </c>
      <c r="C29" s="445">
        <v>3640</v>
      </c>
      <c r="D29" s="445">
        <v>4174</v>
      </c>
      <c r="E29" s="518" t="s">
        <v>598</v>
      </c>
      <c r="F29" s="431">
        <v>10420</v>
      </c>
      <c r="G29" s="446">
        <v>11205</v>
      </c>
      <c r="H29" s="431">
        <v>12181</v>
      </c>
      <c r="I29" s="431">
        <v>12404</v>
      </c>
      <c r="J29" s="519">
        <v>13924</v>
      </c>
      <c r="K29" s="446">
        <v>929</v>
      </c>
      <c r="L29" s="439">
        <v>923</v>
      </c>
      <c r="M29" s="439">
        <v>982</v>
      </c>
      <c r="N29" s="439">
        <v>1007</v>
      </c>
      <c r="O29" s="439"/>
      <c r="P29" s="439"/>
      <c r="Q29" s="439"/>
      <c r="R29" s="439"/>
      <c r="S29" s="439"/>
      <c r="T29" s="439"/>
      <c r="U29" s="439"/>
      <c r="V29" s="521"/>
      <c r="W29" s="516">
        <f t="shared" si="0"/>
        <v>3841</v>
      </c>
      <c r="X29" s="501">
        <f t="shared" si="1"/>
        <v>0.27585463947141625</v>
      </c>
    </row>
    <row r="30" spans="1:24" ht="15">
      <c r="A30" s="443" t="s">
        <v>599</v>
      </c>
      <c r="B30" s="444" t="s">
        <v>600</v>
      </c>
      <c r="C30" s="445">
        <v>0</v>
      </c>
      <c r="D30" s="445">
        <v>0</v>
      </c>
      <c r="E30" s="518">
        <v>557</v>
      </c>
      <c r="F30" s="431">
        <v>0</v>
      </c>
      <c r="G30" s="446">
        <v>0</v>
      </c>
      <c r="H30" s="431">
        <v>0</v>
      </c>
      <c r="I30" s="431">
        <v>0</v>
      </c>
      <c r="J30" s="519">
        <v>0</v>
      </c>
      <c r="K30" s="520">
        <v>0</v>
      </c>
      <c r="L30" s="439">
        <v>0</v>
      </c>
      <c r="M30" s="439">
        <v>0</v>
      </c>
      <c r="N30" s="439">
        <v>0</v>
      </c>
      <c r="O30" s="439"/>
      <c r="P30" s="439"/>
      <c r="Q30" s="439"/>
      <c r="R30" s="439"/>
      <c r="S30" s="439"/>
      <c r="T30" s="439"/>
      <c r="U30" s="439"/>
      <c r="V30" s="521"/>
      <c r="W30" s="516">
        <f t="shared" si="0"/>
        <v>0</v>
      </c>
      <c r="X30" s="501" t="str">
        <f t="shared" si="1"/>
        <v> - - - </v>
      </c>
    </row>
    <row r="31" spans="1:24" ht="15">
      <c r="A31" s="443" t="s">
        <v>601</v>
      </c>
      <c r="B31" s="444" t="s">
        <v>602</v>
      </c>
      <c r="C31" s="445">
        <v>1711</v>
      </c>
      <c r="D31" s="445">
        <v>1801</v>
      </c>
      <c r="E31" s="518">
        <v>551</v>
      </c>
      <c r="F31" s="431">
        <v>475</v>
      </c>
      <c r="G31" s="446">
        <v>448</v>
      </c>
      <c r="H31" s="431">
        <v>479</v>
      </c>
      <c r="I31" s="431">
        <v>483</v>
      </c>
      <c r="J31" s="519">
        <v>571</v>
      </c>
      <c r="K31" s="520">
        <v>36</v>
      </c>
      <c r="L31" s="439">
        <v>36</v>
      </c>
      <c r="M31" s="439">
        <v>36</v>
      </c>
      <c r="N31" s="439">
        <v>41</v>
      </c>
      <c r="O31" s="439"/>
      <c r="P31" s="439"/>
      <c r="Q31" s="439"/>
      <c r="R31" s="439"/>
      <c r="S31" s="439"/>
      <c r="T31" s="439"/>
      <c r="U31" s="439"/>
      <c r="V31" s="521"/>
      <c r="W31" s="516">
        <f t="shared" si="0"/>
        <v>149</v>
      </c>
      <c r="X31" s="501">
        <f t="shared" si="1"/>
        <v>0.2609457092819615</v>
      </c>
    </row>
    <row r="32" spans="1:24" ht="15.75" thickBot="1">
      <c r="A32" s="401" t="s">
        <v>603</v>
      </c>
      <c r="B32" s="452"/>
      <c r="C32" s="453">
        <v>569</v>
      </c>
      <c r="D32" s="453">
        <v>614</v>
      </c>
      <c r="E32" s="523" t="s">
        <v>604</v>
      </c>
      <c r="F32" s="504">
        <v>1061</v>
      </c>
      <c r="G32" s="446">
        <v>1624</v>
      </c>
      <c r="H32" s="431">
        <v>3480</v>
      </c>
      <c r="I32" s="431">
        <v>2763</v>
      </c>
      <c r="J32" s="524">
        <v>1310</v>
      </c>
      <c r="K32" s="525">
        <v>38</v>
      </c>
      <c r="L32" s="526">
        <v>30</v>
      </c>
      <c r="M32" s="526">
        <v>10</v>
      </c>
      <c r="N32" s="526">
        <v>57</v>
      </c>
      <c r="O32" s="526"/>
      <c r="P32" s="526"/>
      <c r="Q32" s="526"/>
      <c r="R32" s="526"/>
      <c r="S32" s="526"/>
      <c r="T32" s="526"/>
      <c r="U32" s="526"/>
      <c r="V32" s="527"/>
      <c r="W32" s="528">
        <f t="shared" si="0"/>
        <v>135</v>
      </c>
      <c r="X32" s="529">
        <f t="shared" si="1"/>
        <v>0.10305343511450382</v>
      </c>
    </row>
    <row r="33" spans="1:24" ht="15.75" thickBot="1">
      <c r="A33" s="530" t="s">
        <v>605</v>
      </c>
      <c r="B33" s="531" t="s">
        <v>606</v>
      </c>
      <c r="C33" s="532">
        <v>25899</v>
      </c>
      <c r="D33" s="532">
        <v>29268</v>
      </c>
      <c r="E33" s="467"/>
      <c r="F33" s="532">
        <v>61096</v>
      </c>
      <c r="G33" s="533">
        <v>64802</v>
      </c>
      <c r="H33" s="532">
        <v>71887</v>
      </c>
      <c r="I33" s="532">
        <v>72090</v>
      </c>
      <c r="J33" s="534">
        <f>SUM(J23:J32)</f>
        <v>78850</v>
      </c>
      <c r="K33" s="535">
        <f>SUM(K23:K32)</f>
        <v>5251</v>
      </c>
      <c r="L33" s="536">
        <v>5239</v>
      </c>
      <c r="M33" s="536">
        <f aca="true" t="shared" si="2" ref="M33:V33">SUM(M23:M32)</f>
        <v>6008</v>
      </c>
      <c r="N33" s="536">
        <f t="shared" si="2"/>
        <v>5459</v>
      </c>
      <c r="O33" s="536">
        <f t="shared" si="2"/>
        <v>0</v>
      </c>
      <c r="P33" s="536">
        <f t="shared" si="2"/>
        <v>0</v>
      </c>
      <c r="Q33" s="536">
        <f t="shared" si="2"/>
        <v>0</v>
      </c>
      <c r="R33" s="536">
        <f t="shared" si="2"/>
        <v>0</v>
      </c>
      <c r="S33" s="536">
        <f t="shared" si="2"/>
        <v>0</v>
      </c>
      <c r="T33" s="536">
        <f t="shared" si="2"/>
        <v>0</v>
      </c>
      <c r="U33" s="536">
        <f t="shared" si="2"/>
        <v>0</v>
      </c>
      <c r="V33" s="536">
        <f t="shared" si="2"/>
        <v>0</v>
      </c>
      <c r="W33" s="537">
        <f t="shared" si="0"/>
        <v>21957</v>
      </c>
      <c r="X33" s="538">
        <f t="shared" si="1"/>
        <v>0.27846544071020923</v>
      </c>
    </row>
    <row r="34" spans="1:24" ht="15">
      <c r="A34" s="427" t="s">
        <v>607</v>
      </c>
      <c r="B34" s="428" t="s">
        <v>608</v>
      </c>
      <c r="C34" s="429">
        <v>0</v>
      </c>
      <c r="D34" s="429">
        <v>0</v>
      </c>
      <c r="E34" s="510">
        <v>601</v>
      </c>
      <c r="F34" s="539">
        <v>3214</v>
      </c>
      <c r="G34" s="540">
        <v>1971</v>
      </c>
      <c r="H34" s="539">
        <v>2379</v>
      </c>
      <c r="I34" s="539">
        <v>3110</v>
      </c>
      <c r="J34" s="489">
        <v>2930</v>
      </c>
      <c r="K34" s="498">
        <v>272</v>
      </c>
      <c r="L34" s="439">
        <v>254</v>
      </c>
      <c r="M34" s="439">
        <v>271</v>
      </c>
      <c r="N34" s="439">
        <v>255</v>
      </c>
      <c r="O34" s="439"/>
      <c r="P34" s="439"/>
      <c r="Q34" s="439"/>
      <c r="R34" s="439"/>
      <c r="S34" s="439"/>
      <c r="T34" s="439"/>
      <c r="U34" s="439"/>
      <c r="V34" s="440"/>
      <c r="W34" s="541">
        <f t="shared" si="0"/>
        <v>1052</v>
      </c>
      <c r="X34" s="517">
        <f t="shared" si="1"/>
        <v>0.3590443686006826</v>
      </c>
    </row>
    <row r="35" spans="1:24" ht="15">
      <c r="A35" s="443" t="s">
        <v>609</v>
      </c>
      <c r="B35" s="444" t="s">
        <v>610</v>
      </c>
      <c r="C35" s="445">
        <v>1190</v>
      </c>
      <c r="D35" s="445">
        <v>1857</v>
      </c>
      <c r="E35" s="518">
        <v>602</v>
      </c>
      <c r="F35" s="542">
        <v>4204</v>
      </c>
      <c r="G35" s="540">
        <v>4477</v>
      </c>
      <c r="H35" s="539">
        <v>4641</v>
      </c>
      <c r="I35" s="539">
        <v>40415</v>
      </c>
      <c r="J35" s="497">
        <v>39570</v>
      </c>
      <c r="K35" s="498">
        <v>3786</v>
      </c>
      <c r="L35" s="439">
        <v>3659</v>
      </c>
      <c r="M35" s="439">
        <v>3637</v>
      </c>
      <c r="N35" s="439">
        <v>3730</v>
      </c>
      <c r="O35" s="439"/>
      <c r="P35" s="439"/>
      <c r="Q35" s="439"/>
      <c r="R35" s="439"/>
      <c r="S35" s="439"/>
      <c r="T35" s="439"/>
      <c r="U35" s="439"/>
      <c r="V35" s="440"/>
      <c r="W35" s="500">
        <f t="shared" si="0"/>
        <v>14812</v>
      </c>
      <c r="X35" s="501">
        <f t="shared" si="1"/>
        <v>0.3743239828152641</v>
      </c>
    </row>
    <row r="36" spans="1:24" ht="15">
      <c r="A36" s="443" t="s">
        <v>611</v>
      </c>
      <c r="B36" s="444" t="s">
        <v>612</v>
      </c>
      <c r="C36" s="445">
        <v>0</v>
      </c>
      <c r="D36" s="445">
        <v>0</v>
      </c>
      <c r="E36" s="518">
        <v>604</v>
      </c>
      <c r="F36" s="542">
        <v>0</v>
      </c>
      <c r="G36" s="543">
        <v>0</v>
      </c>
      <c r="H36" s="542">
        <v>0</v>
      </c>
      <c r="I36" s="542">
        <v>0</v>
      </c>
      <c r="J36" s="497">
        <v>0</v>
      </c>
      <c r="K36" s="498">
        <v>0</v>
      </c>
      <c r="L36" s="439">
        <v>0</v>
      </c>
      <c r="M36" s="439">
        <v>0</v>
      </c>
      <c r="N36" s="439">
        <v>0</v>
      </c>
      <c r="O36" s="439"/>
      <c r="P36" s="439"/>
      <c r="Q36" s="439"/>
      <c r="R36" s="439"/>
      <c r="S36" s="439"/>
      <c r="T36" s="439"/>
      <c r="U36" s="439"/>
      <c r="V36" s="440"/>
      <c r="W36" s="500">
        <f t="shared" si="0"/>
        <v>0</v>
      </c>
      <c r="X36" s="501" t="str">
        <f t="shared" si="1"/>
        <v> - - - </v>
      </c>
    </row>
    <row r="37" spans="1:24" ht="15">
      <c r="A37" s="443" t="s">
        <v>613</v>
      </c>
      <c r="B37" s="444" t="s">
        <v>614</v>
      </c>
      <c r="C37" s="445">
        <v>12472</v>
      </c>
      <c r="D37" s="445">
        <v>13728</v>
      </c>
      <c r="E37" s="518" t="s">
        <v>615</v>
      </c>
      <c r="F37" s="542">
        <v>12950</v>
      </c>
      <c r="G37" s="543">
        <v>26544</v>
      </c>
      <c r="H37" s="542">
        <v>30727</v>
      </c>
      <c r="I37" s="542">
        <v>28165</v>
      </c>
      <c r="J37" s="497">
        <v>36284</v>
      </c>
      <c r="K37" s="498">
        <v>425</v>
      </c>
      <c r="L37" s="439">
        <v>2400</v>
      </c>
      <c r="M37" s="439">
        <v>2071</v>
      </c>
      <c r="N37" s="439">
        <v>3385</v>
      </c>
      <c r="O37" s="439"/>
      <c r="P37" s="439"/>
      <c r="Q37" s="439"/>
      <c r="R37" s="439"/>
      <c r="S37" s="439"/>
      <c r="T37" s="439"/>
      <c r="U37" s="439"/>
      <c r="V37" s="440"/>
      <c r="W37" s="500">
        <f t="shared" si="0"/>
        <v>8281</v>
      </c>
      <c r="X37" s="501">
        <f t="shared" si="1"/>
        <v>0.22822731782603903</v>
      </c>
    </row>
    <row r="38" spans="1:24" ht="15.75" thickBot="1">
      <c r="A38" s="401" t="s">
        <v>616</v>
      </c>
      <c r="B38" s="452"/>
      <c r="C38" s="453">
        <v>12330</v>
      </c>
      <c r="D38" s="453">
        <v>13218</v>
      </c>
      <c r="E38" s="523" t="s">
        <v>617</v>
      </c>
      <c r="F38" s="544">
        <v>34803</v>
      </c>
      <c r="G38" s="543">
        <v>35874</v>
      </c>
      <c r="H38" s="542">
        <v>36177</v>
      </c>
      <c r="I38" s="542">
        <v>446</v>
      </c>
      <c r="J38" s="545">
        <v>134</v>
      </c>
      <c r="K38" s="546">
        <v>2</v>
      </c>
      <c r="L38" s="461">
        <v>0</v>
      </c>
      <c r="M38" s="461">
        <v>17</v>
      </c>
      <c r="N38" s="461">
        <v>15</v>
      </c>
      <c r="O38" s="461"/>
      <c r="P38" s="461"/>
      <c r="Q38" s="461"/>
      <c r="R38" s="461"/>
      <c r="S38" s="461"/>
      <c r="T38" s="461"/>
      <c r="U38" s="461"/>
      <c r="V38" s="462"/>
      <c r="W38" s="500">
        <f t="shared" si="0"/>
        <v>34</v>
      </c>
      <c r="X38" s="529">
        <f t="shared" si="1"/>
        <v>0.2537313432835821</v>
      </c>
    </row>
    <row r="39" spans="1:24" ht="15.75" thickBot="1">
      <c r="A39" s="530" t="s">
        <v>618</v>
      </c>
      <c r="B39" s="531" t="s">
        <v>619</v>
      </c>
      <c r="C39" s="532">
        <v>25992</v>
      </c>
      <c r="D39" s="532">
        <v>28803</v>
      </c>
      <c r="E39" s="547" t="s">
        <v>551</v>
      </c>
      <c r="F39" s="532">
        <v>55171</v>
      </c>
      <c r="G39" s="535">
        <v>68866</v>
      </c>
      <c r="H39" s="532">
        <v>73924</v>
      </c>
      <c r="I39" s="532">
        <v>72136</v>
      </c>
      <c r="J39" s="548">
        <f>SUM(J34:J38)</f>
        <v>78918</v>
      </c>
      <c r="K39" s="549">
        <f>SUM(K34:K38)</f>
        <v>4485</v>
      </c>
      <c r="L39" s="536">
        <f>SUM(L34:L38)</f>
        <v>6313</v>
      </c>
      <c r="M39" s="549">
        <f>SUM(M34:M38)</f>
        <v>5996</v>
      </c>
      <c r="N39" s="549">
        <f aca="true" t="shared" si="3" ref="N39:U39">SUM(N34:N38)</f>
        <v>7385</v>
      </c>
      <c r="O39" s="536">
        <f t="shared" si="3"/>
        <v>0</v>
      </c>
      <c r="P39" s="536">
        <f t="shared" si="3"/>
        <v>0</v>
      </c>
      <c r="Q39" s="536">
        <f t="shared" si="3"/>
        <v>0</v>
      </c>
      <c r="R39" s="536">
        <f t="shared" si="3"/>
        <v>0</v>
      </c>
      <c r="S39" s="536">
        <f t="shared" si="3"/>
        <v>0</v>
      </c>
      <c r="T39" s="536">
        <f t="shared" si="3"/>
        <v>0</v>
      </c>
      <c r="U39" s="536">
        <f t="shared" si="3"/>
        <v>0</v>
      </c>
      <c r="V39" s="536">
        <f>SUM(V34:V38)</f>
        <v>0</v>
      </c>
      <c r="W39" s="537">
        <f t="shared" si="0"/>
        <v>24179</v>
      </c>
      <c r="X39" s="538">
        <f t="shared" si="1"/>
        <v>0.30638130717960416</v>
      </c>
    </row>
    <row r="40" spans="1:24" ht="6.75" customHeight="1" thickBot="1">
      <c r="A40" s="401"/>
      <c r="B40" s="550"/>
      <c r="C40" s="551"/>
      <c r="D40" s="551"/>
      <c r="E40" s="552"/>
      <c r="F40" s="553"/>
      <c r="G40" s="553"/>
      <c r="H40" s="553"/>
      <c r="I40" s="553"/>
      <c r="J40" s="554"/>
      <c r="K40" s="555"/>
      <c r="L40" s="556"/>
      <c r="M40" s="557"/>
      <c r="N40" s="557"/>
      <c r="O40" s="556"/>
      <c r="P40" s="556"/>
      <c r="Q40" s="556"/>
      <c r="R40" s="556"/>
      <c r="S40" s="556"/>
      <c r="T40" s="556"/>
      <c r="U40" s="556"/>
      <c r="V40" s="558"/>
      <c r="W40" s="559"/>
      <c r="X40" s="560"/>
    </row>
    <row r="41" spans="1:24" ht="15.75" thickBot="1">
      <c r="A41" s="561" t="s">
        <v>620</v>
      </c>
      <c r="B41" s="531" t="s">
        <v>582</v>
      </c>
      <c r="C41" s="532">
        <v>13520</v>
      </c>
      <c r="D41" s="532">
        <v>15075</v>
      </c>
      <c r="E41" s="547" t="s">
        <v>551</v>
      </c>
      <c r="F41" s="532">
        <v>42221</v>
      </c>
      <c r="G41" s="532">
        <v>42322</v>
      </c>
      <c r="H41" s="532">
        <v>43197</v>
      </c>
      <c r="I41" s="532">
        <v>43971</v>
      </c>
      <c r="J41" s="548">
        <f>J39-J37</f>
        <v>42634</v>
      </c>
      <c r="K41" s="535">
        <f>K39-K37</f>
        <v>4060</v>
      </c>
      <c r="L41" s="536">
        <f aca="true" t="shared" si="4" ref="L41:V41">L39-L37</f>
        <v>3913</v>
      </c>
      <c r="M41" s="536">
        <f t="shared" si="4"/>
        <v>3925</v>
      </c>
      <c r="N41" s="536">
        <f t="shared" si="4"/>
        <v>4000</v>
      </c>
      <c r="O41" s="536">
        <f t="shared" si="4"/>
        <v>0</v>
      </c>
      <c r="P41" s="536">
        <f t="shared" si="4"/>
        <v>0</v>
      </c>
      <c r="Q41" s="536">
        <f t="shared" si="4"/>
        <v>0</v>
      </c>
      <c r="R41" s="536">
        <f t="shared" si="4"/>
        <v>0</v>
      </c>
      <c r="S41" s="536">
        <f t="shared" si="4"/>
        <v>0</v>
      </c>
      <c r="T41" s="536">
        <f t="shared" si="4"/>
        <v>0</v>
      </c>
      <c r="U41" s="536">
        <f t="shared" si="4"/>
        <v>0</v>
      </c>
      <c r="V41" s="536">
        <f t="shared" si="4"/>
        <v>0</v>
      </c>
      <c r="W41" s="562">
        <f t="shared" si="0"/>
        <v>15898</v>
      </c>
      <c r="X41" s="538">
        <f t="shared" si="1"/>
        <v>0.3728948726368626</v>
      </c>
    </row>
    <row r="42" spans="1:24" ht="15.75" thickBot="1">
      <c r="A42" s="530" t="s">
        <v>621</v>
      </c>
      <c r="B42" s="531" t="s">
        <v>622</v>
      </c>
      <c r="C42" s="532">
        <v>93</v>
      </c>
      <c r="D42" s="532">
        <v>-465</v>
      </c>
      <c r="E42" s="547" t="s">
        <v>551</v>
      </c>
      <c r="F42" s="532">
        <v>-5925</v>
      </c>
      <c r="G42" s="532">
        <v>4064</v>
      </c>
      <c r="H42" s="532">
        <v>2037</v>
      </c>
      <c r="I42" s="532">
        <v>46</v>
      </c>
      <c r="J42" s="548">
        <f>J39-J33</f>
        <v>68</v>
      </c>
      <c r="K42" s="535">
        <f>K39-K33</f>
        <v>-766</v>
      </c>
      <c r="L42" s="536">
        <f aca="true" t="shared" si="5" ref="L42:V42">L39-L33</f>
        <v>1074</v>
      </c>
      <c r="M42" s="536">
        <f t="shared" si="5"/>
        <v>-12</v>
      </c>
      <c r="N42" s="536">
        <f t="shared" si="5"/>
        <v>1926</v>
      </c>
      <c r="O42" s="536">
        <f t="shared" si="5"/>
        <v>0</v>
      </c>
      <c r="P42" s="536">
        <f t="shared" si="5"/>
        <v>0</v>
      </c>
      <c r="Q42" s="536">
        <f t="shared" si="5"/>
        <v>0</v>
      </c>
      <c r="R42" s="536">
        <f t="shared" si="5"/>
        <v>0</v>
      </c>
      <c r="S42" s="536">
        <f t="shared" si="5"/>
        <v>0</v>
      </c>
      <c r="T42" s="536">
        <f t="shared" si="5"/>
        <v>0</v>
      </c>
      <c r="U42" s="536">
        <f t="shared" si="5"/>
        <v>0</v>
      </c>
      <c r="V42" s="563">
        <f t="shared" si="5"/>
        <v>0</v>
      </c>
      <c r="W42" s="562">
        <f t="shared" si="0"/>
        <v>2222</v>
      </c>
      <c r="X42" s="538">
        <f t="shared" si="1"/>
        <v>32.6764705882353</v>
      </c>
    </row>
    <row r="43" spans="1:24" ht="15.75" thickBot="1">
      <c r="A43" s="564" t="s">
        <v>623</v>
      </c>
      <c r="B43" s="565" t="s">
        <v>582</v>
      </c>
      <c r="C43" s="566">
        <v>-12379</v>
      </c>
      <c r="D43" s="566">
        <v>-14193</v>
      </c>
      <c r="E43" s="567" t="s">
        <v>551</v>
      </c>
      <c r="F43" s="566">
        <v>-18875</v>
      </c>
      <c r="G43" s="566">
        <v>-22480</v>
      </c>
      <c r="H43" s="532">
        <v>-28690</v>
      </c>
      <c r="I43" s="532">
        <v>-28119</v>
      </c>
      <c r="J43" s="548">
        <f>J41-J33</f>
        <v>-36216</v>
      </c>
      <c r="K43" s="535">
        <f>K41-K33</f>
        <v>-1191</v>
      </c>
      <c r="L43" s="536">
        <f aca="true" t="shared" si="6" ref="L43:V43">L41-L33</f>
        <v>-1326</v>
      </c>
      <c r="M43" s="536">
        <f t="shared" si="6"/>
        <v>-2083</v>
      </c>
      <c r="N43" s="536">
        <f t="shared" si="6"/>
        <v>-1459</v>
      </c>
      <c r="O43" s="536">
        <f t="shared" si="6"/>
        <v>0</v>
      </c>
      <c r="P43" s="536">
        <f t="shared" si="6"/>
        <v>0</v>
      </c>
      <c r="Q43" s="536">
        <f t="shared" si="6"/>
        <v>0</v>
      </c>
      <c r="R43" s="536">
        <f t="shared" si="6"/>
        <v>0</v>
      </c>
      <c r="S43" s="536">
        <f t="shared" si="6"/>
        <v>0</v>
      </c>
      <c r="T43" s="536">
        <f t="shared" si="6"/>
        <v>0</v>
      </c>
      <c r="U43" s="536">
        <f t="shared" si="6"/>
        <v>0</v>
      </c>
      <c r="V43" s="536">
        <f t="shared" si="6"/>
        <v>0</v>
      </c>
      <c r="W43" s="562">
        <f t="shared" si="0"/>
        <v>-6059</v>
      </c>
      <c r="X43" s="538">
        <f t="shared" si="1"/>
        <v>0.16730174508504528</v>
      </c>
    </row>
    <row r="45" ht="12.75">
      <c r="A45" s="568" t="s">
        <v>624</v>
      </c>
    </row>
  </sheetData>
  <sheetProtection/>
  <mergeCells count="3">
    <mergeCell ref="A1:Q1"/>
    <mergeCell ref="R2:X2"/>
    <mergeCell ref="B3:H3"/>
  </mergeCells>
  <conditionalFormatting sqref="I7:I39">
    <cfRule type="cellIs" priority="2" dxfId="0" operator="equal">
      <formula>""</formula>
    </cfRule>
  </conditionalFormatting>
  <conditionalFormatting sqref="H7:H39">
    <cfRule type="cellIs" priority="1" dxfId="0" operator="equal">
      <formula>""</formula>
    </cfRule>
  </conditionalFormatting>
  <printOptions/>
  <pageMargins left="1.1023622047244095" right="0.7086614173228347" top="0.7874015748031497" bottom="0.7874015748031497" header="0.31496062992125984" footer="0.31496062992125984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40.00390625" style="0" customWidth="1"/>
    <col min="2" max="2" width="8.28125" style="0" customWidth="1"/>
    <col min="3" max="7" width="7.7109375" style="0" hidden="1" customWidth="1"/>
    <col min="8" max="8" width="10.00390625" style="0" customWidth="1"/>
    <col min="9" max="9" width="12.421875" style="0" customWidth="1"/>
    <col min="10" max="13" width="9.7109375" style="0" customWidth="1"/>
    <col min="14" max="21" width="9.7109375" style="0" hidden="1" customWidth="1"/>
    <col min="22" max="22" width="9.28125" style="0" bestFit="1" customWidth="1"/>
    <col min="23" max="23" width="11.28125" style="0" customWidth="1"/>
  </cols>
  <sheetData>
    <row r="1" spans="1:10" s="690" customFormat="1" ht="15.75">
      <c r="A1" s="689" t="s">
        <v>625</v>
      </c>
      <c r="J1" s="575"/>
    </row>
    <row r="2" spans="1:10" ht="18">
      <c r="A2" s="571" t="s">
        <v>626</v>
      </c>
      <c r="J2" s="570"/>
    </row>
    <row r="3" spans="1:10" ht="12.75">
      <c r="A3" s="570"/>
      <c r="J3" s="570"/>
    </row>
    <row r="4" ht="13.5" thickBot="1">
      <c r="J4" s="570"/>
    </row>
    <row r="5" spans="1:10" ht="16.5" thickBot="1">
      <c r="A5" s="572" t="s">
        <v>522</v>
      </c>
      <c r="B5" s="573" t="s">
        <v>627</v>
      </c>
      <c r="C5" s="574"/>
      <c r="D5" s="574"/>
      <c r="E5" s="574"/>
      <c r="F5" s="574"/>
      <c r="G5" s="574"/>
      <c r="H5" s="574"/>
      <c r="I5" s="574"/>
      <c r="J5" s="575"/>
    </row>
    <row r="6" spans="1:10" ht="13.5" thickBot="1">
      <c r="A6" s="570" t="s">
        <v>524</v>
      </c>
      <c r="J6" s="570"/>
    </row>
    <row r="7" spans="1:23" ht="15">
      <c r="A7" s="576"/>
      <c r="B7" s="577"/>
      <c r="C7" s="577"/>
      <c r="D7" s="577"/>
      <c r="E7" s="577"/>
      <c r="F7" s="577"/>
      <c r="G7" s="576"/>
      <c r="H7" s="578"/>
      <c r="I7" s="579" t="s">
        <v>31</v>
      </c>
      <c r="J7" s="580"/>
      <c r="K7" s="581"/>
      <c r="L7" s="581"/>
      <c r="M7" s="581"/>
      <c r="N7" s="581"/>
      <c r="O7" s="582" t="s">
        <v>525</v>
      </c>
      <c r="P7" s="581"/>
      <c r="Q7" s="581"/>
      <c r="R7" s="581"/>
      <c r="S7" s="581"/>
      <c r="T7" s="581"/>
      <c r="U7" s="581"/>
      <c r="V7" s="579" t="s">
        <v>628</v>
      </c>
      <c r="W7" s="583" t="s">
        <v>527</v>
      </c>
    </row>
    <row r="8" spans="1:23" ht="13.5" thickBot="1">
      <c r="A8" s="584" t="s">
        <v>29</v>
      </c>
      <c r="B8" s="585" t="s">
        <v>528</v>
      </c>
      <c r="C8" s="586">
        <v>2010</v>
      </c>
      <c r="D8" s="587">
        <v>2011</v>
      </c>
      <c r="E8" s="587">
        <v>2012</v>
      </c>
      <c r="F8" s="587">
        <v>2013</v>
      </c>
      <c r="G8" s="587">
        <v>2014</v>
      </c>
      <c r="H8" s="587">
        <v>2015</v>
      </c>
      <c r="I8" s="588">
        <v>2016</v>
      </c>
      <c r="J8" s="589" t="s">
        <v>536</v>
      </c>
      <c r="K8" s="590" t="s">
        <v>537</v>
      </c>
      <c r="L8" s="590" t="s">
        <v>538</v>
      </c>
      <c r="M8" s="590" t="s">
        <v>539</v>
      </c>
      <c r="N8" s="590" t="s">
        <v>540</v>
      </c>
      <c r="O8" s="590" t="s">
        <v>541</v>
      </c>
      <c r="P8" s="590" t="s">
        <v>542</v>
      </c>
      <c r="Q8" s="590" t="s">
        <v>543</v>
      </c>
      <c r="R8" s="590" t="s">
        <v>544</v>
      </c>
      <c r="S8" s="590" t="s">
        <v>545</v>
      </c>
      <c r="T8" s="590" t="s">
        <v>546</v>
      </c>
      <c r="U8" s="589" t="s">
        <v>547</v>
      </c>
      <c r="V8" s="588" t="s">
        <v>548</v>
      </c>
      <c r="W8" s="591" t="s">
        <v>549</v>
      </c>
    </row>
    <row r="9" spans="1:24" ht="12.75">
      <c r="A9" s="592" t="s">
        <v>550</v>
      </c>
      <c r="B9" s="593"/>
      <c r="C9" s="594">
        <v>22</v>
      </c>
      <c r="D9" s="595">
        <v>22</v>
      </c>
      <c r="E9" s="595">
        <v>21</v>
      </c>
      <c r="F9" s="595">
        <v>21</v>
      </c>
      <c r="G9" s="595">
        <v>56</v>
      </c>
      <c r="H9" s="595">
        <v>65</v>
      </c>
      <c r="I9" s="596"/>
      <c r="J9" s="597">
        <v>65</v>
      </c>
      <c r="K9" s="598">
        <v>66</v>
      </c>
      <c r="L9" s="598">
        <v>69</v>
      </c>
      <c r="M9" s="598">
        <v>71</v>
      </c>
      <c r="N9" s="599"/>
      <c r="O9" s="599"/>
      <c r="P9" s="599"/>
      <c r="Q9" s="599"/>
      <c r="R9" s="599"/>
      <c r="S9" s="599"/>
      <c r="T9" s="599"/>
      <c r="U9" s="600"/>
      <c r="V9" s="601" t="s">
        <v>551</v>
      </c>
      <c r="W9" s="602" t="s">
        <v>551</v>
      </c>
      <c r="X9" s="603"/>
    </row>
    <row r="10" spans="1:24" ht="13.5" thickBot="1">
      <c r="A10" s="604" t="s">
        <v>552</v>
      </c>
      <c r="B10" s="605"/>
      <c r="C10" s="606">
        <v>22</v>
      </c>
      <c r="D10" s="607">
        <v>20</v>
      </c>
      <c r="E10" s="607">
        <v>21</v>
      </c>
      <c r="F10" s="607">
        <v>21</v>
      </c>
      <c r="G10" s="607">
        <v>55</v>
      </c>
      <c r="H10" s="607">
        <v>64</v>
      </c>
      <c r="I10" s="608"/>
      <c r="J10" s="609">
        <v>65.1</v>
      </c>
      <c r="K10" s="610">
        <v>63.86</v>
      </c>
      <c r="L10" s="611">
        <v>68</v>
      </c>
      <c r="M10" s="611">
        <v>64</v>
      </c>
      <c r="N10" s="610"/>
      <c r="O10" s="610"/>
      <c r="P10" s="610"/>
      <c r="Q10" s="610"/>
      <c r="R10" s="610"/>
      <c r="S10" s="610"/>
      <c r="T10" s="610"/>
      <c r="U10" s="609"/>
      <c r="V10" s="612"/>
      <c r="W10" s="613" t="s">
        <v>551</v>
      </c>
      <c r="X10" s="603"/>
    </row>
    <row r="11" spans="1:24" ht="12.75">
      <c r="A11" s="614" t="s">
        <v>629</v>
      </c>
      <c r="B11" s="615">
        <v>26</v>
      </c>
      <c r="C11" s="616">
        <v>12743</v>
      </c>
      <c r="D11" s="617">
        <v>12709</v>
      </c>
      <c r="E11" s="617">
        <v>13220</v>
      </c>
      <c r="F11" s="617">
        <v>13591</v>
      </c>
      <c r="G11" s="617">
        <v>20544</v>
      </c>
      <c r="H11" s="617">
        <v>22290</v>
      </c>
      <c r="I11" s="618"/>
      <c r="J11" s="619">
        <v>22809</v>
      </c>
      <c r="K11" s="620">
        <v>22410</v>
      </c>
      <c r="L11" s="621">
        <v>22425</v>
      </c>
      <c r="M11" s="621">
        <v>22441</v>
      </c>
      <c r="N11" s="620"/>
      <c r="O11" s="620"/>
      <c r="P11" s="620"/>
      <c r="Q11" s="620"/>
      <c r="R11" s="620"/>
      <c r="S11" s="620"/>
      <c r="T11" s="620"/>
      <c r="U11" s="619"/>
      <c r="V11" s="618" t="s">
        <v>551</v>
      </c>
      <c r="W11" s="622" t="s">
        <v>551</v>
      </c>
      <c r="X11" s="623"/>
    </row>
    <row r="12" spans="1:24" ht="12.75">
      <c r="A12" s="614" t="s">
        <v>630</v>
      </c>
      <c r="B12" s="615">
        <v>33</v>
      </c>
      <c r="C12" s="616">
        <v>-9822</v>
      </c>
      <c r="D12" s="617">
        <v>10473</v>
      </c>
      <c r="E12" s="624">
        <v>11118</v>
      </c>
      <c r="F12" s="624" t="s">
        <v>631</v>
      </c>
      <c r="G12" s="624" t="s">
        <v>632</v>
      </c>
      <c r="H12" s="624">
        <v>-17204</v>
      </c>
      <c r="I12" s="618"/>
      <c r="J12" s="625">
        <v>-17346</v>
      </c>
      <c r="K12" s="626">
        <v>-17609</v>
      </c>
      <c r="L12" s="627">
        <v>-17753</v>
      </c>
      <c r="M12" s="627">
        <v>-17897</v>
      </c>
      <c r="N12" s="620"/>
      <c r="O12" s="620"/>
      <c r="P12" s="620"/>
      <c r="Q12" s="620"/>
      <c r="R12" s="620"/>
      <c r="S12" s="620"/>
      <c r="T12" s="620"/>
      <c r="U12" s="619"/>
      <c r="V12" s="618" t="s">
        <v>551</v>
      </c>
      <c r="W12" s="622" t="s">
        <v>551</v>
      </c>
      <c r="X12" s="623"/>
    </row>
    <row r="13" spans="1:23" ht="12.75">
      <c r="A13" s="614" t="s">
        <v>633</v>
      </c>
      <c r="B13" s="615">
        <v>41</v>
      </c>
      <c r="C13" s="628"/>
      <c r="D13" s="629"/>
      <c r="E13" s="629"/>
      <c r="F13" s="629"/>
      <c r="G13" s="629"/>
      <c r="H13" s="629"/>
      <c r="I13" s="618"/>
      <c r="J13" s="625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5"/>
      <c r="V13" s="618" t="s">
        <v>551</v>
      </c>
      <c r="W13" s="622" t="s">
        <v>551</v>
      </c>
    </row>
    <row r="14" spans="1:23" ht="12.75">
      <c r="A14" s="614" t="s">
        <v>559</v>
      </c>
      <c r="B14" s="615">
        <v>51</v>
      </c>
      <c r="C14" s="628"/>
      <c r="D14" s="629"/>
      <c r="E14" s="629"/>
      <c r="F14" s="629"/>
      <c r="G14" s="629"/>
      <c r="H14" s="629"/>
      <c r="I14" s="618"/>
      <c r="J14" s="625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5"/>
      <c r="V14" s="618" t="s">
        <v>551</v>
      </c>
      <c r="W14" s="622" t="s">
        <v>551</v>
      </c>
    </row>
    <row r="15" spans="1:23" ht="12.75">
      <c r="A15" s="614" t="s">
        <v>562</v>
      </c>
      <c r="B15" s="615">
        <v>75</v>
      </c>
      <c r="C15" s="616">
        <v>2011</v>
      </c>
      <c r="D15" s="617">
        <v>3219</v>
      </c>
      <c r="E15" s="617">
        <v>3903</v>
      </c>
      <c r="F15" s="617">
        <v>4476</v>
      </c>
      <c r="G15" s="617">
        <v>5831</v>
      </c>
      <c r="H15" s="617">
        <v>6748</v>
      </c>
      <c r="I15" s="618"/>
      <c r="J15" s="625">
        <v>8229</v>
      </c>
      <c r="K15" s="626">
        <v>4233</v>
      </c>
      <c r="L15" s="627">
        <v>3387</v>
      </c>
      <c r="M15" s="627">
        <v>3420</v>
      </c>
      <c r="N15" s="620"/>
      <c r="O15" s="620"/>
      <c r="P15" s="620"/>
      <c r="Q15" s="620"/>
      <c r="R15" s="620"/>
      <c r="S15" s="620"/>
      <c r="T15" s="620"/>
      <c r="U15" s="619"/>
      <c r="V15" s="618" t="s">
        <v>551</v>
      </c>
      <c r="W15" s="622" t="s">
        <v>551</v>
      </c>
    </row>
    <row r="16" spans="1:23" ht="13.5" thickBot="1">
      <c r="A16" s="592" t="s">
        <v>564</v>
      </c>
      <c r="B16" s="593">
        <v>89</v>
      </c>
      <c r="C16" s="630">
        <v>583</v>
      </c>
      <c r="D16" s="631">
        <v>2757</v>
      </c>
      <c r="E16" s="631">
        <v>1116</v>
      </c>
      <c r="F16" s="631">
        <v>2192</v>
      </c>
      <c r="G16" s="631">
        <v>4032</v>
      </c>
      <c r="H16" s="631">
        <v>7896</v>
      </c>
      <c r="I16" s="601"/>
      <c r="J16" s="632">
        <v>6490</v>
      </c>
      <c r="K16" s="633">
        <v>6175</v>
      </c>
      <c r="L16" s="634">
        <v>7198</v>
      </c>
      <c r="M16" s="634">
        <v>8250</v>
      </c>
      <c r="N16" s="633"/>
      <c r="O16" s="633"/>
      <c r="P16" s="633"/>
      <c r="Q16" s="633"/>
      <c r="R16" s="633"/>
      <c r="S16" s="633"/>
      <c r="T16" s="633"/>
      <c r="U16" s="635"/>
      <c r="V16" s="601" t="s">
        <v>551</v>
      </c>
      <c r="W16" s="602" t="s">
        <v>551</v>
      </c>
    </row>
    <row r="17" spans="1:23" ht="13.5" thickBot="1">
      <c r="A17" s="636" t="s">
        <v>634</v>
      </c>
      <c r="B17" s="637">
        <v>125</v>
      </c>
      <c r="C17" s="638">
        <v>5417</v>
      </c>
      <c r="D17" s="639"/>
      <c r="E17" s="639"/>
      <c r="F17" s="639"/>
      <c r="G17" s="639"/>
      <c r="H17" s="639"/>
      <c r="I17" s="640"/>
      <c r="J17" s="638"/>
      <c r="K17" s="641"/>
      <c r="L17" s="642"/>
      <c r="M17" s="642"/>
      <c r="N17" s="641"/>
      <c r="O17" s="641"/>
      <c r="P17" s="641"/>
      <c r="Q17" s="641"/>
      <c r="R17" s="641"/>
      <c r="S17" s="641"/>
      <c r="T17" s="641"/>
      <c r="U17" s="638"/>
      <c r="V17" s="640" t="s">
        <v>551</v>
      </c>
      <c r="W17" s="643" t="s">
        <v>551</v>
      </c>
    </row>
    <row r="18" spans="1:23" ht="12.75">
      <c r="A18" s="592" t="s">
        <v>635</v>
      </c>
      <c r="B18" s="593">
        <v>131</v>
      </c>
      <c r="C18" s="630">
        <v>2863</v>
      </c>
      <c r="D18" s="631">
        <v>2178</v>
      </c>
      <c r="E18" s="631">
        <v>2044</v>
      </c>
      <c r="F18" s="631">
        <v>1499</v>
      </c>
      <c r="G18" s="631">
        <v>5933</v>
      </c>
      <c r="H18" s="631">
        <v>5207</v>
      </c>
      <c r="I18" s="601"/>
      <c r="J18" s="632">
        <v>4884</v>
      </c>
      <c r="K18" s="633">
        <v>4741</v>
      </c>
      <c r="L18" s="634">
        <v>4613</v>
      </c>
      <c r="M18" s="634">
        <v>4485</v>
      </c>
      <c r="N18" s="633"/>
      <c r="O18" s="633"/>
      <c r="P18" s="633"/>
      <c r="Q18" s="633"/>
      <c r="R18" s="633"/>
      <c r="S18" s="633"/>
      <c r="T18" s="633"/>
      <c r="U18" s="635"/>
      <c r="V18" s="601" t="s">
        <v>551</v>
      </c>
      <c r="W18" s="602" t="s">
        <v>551</v>
      </c>
    </row>
    <row r="19" spans="1:23" ht="12.75">
      <c r="A19" s="614" t="s">
        <v>636</v>
      </c>
      <c r="B19" s="615">
        <v>138</v>
      </c>
      <c r="C19" s="616">
        <v>1067</v>
      </c>
      <c r="D19" s="617">
        <v>1636</v>
      </c>
      <c r="E19" s="617">
        <v>1382</v>
      </c>
      <c r="F19" s="617">
        <v>1738</v>
      </c>
      <c r="G19" s="617">
        <v>2347</v>
      </c>
      <c r="H19" s="617">
        <v>3710</v>
      </c>
      <c r="I19" s="618"/>
      <c r="J19" s="619">
        <v>3860</v>
      </c>
      <c r="K19" s="620">
        <v>4009</v>
      </c>
      <c r="L19" s="621">
        <v>4148</v>
      </c>
      <c r="M19" s="621">
        <v>4282</v>
      </c>
      <c r="N19" s="620"/>
      <c r="O19" s="620"/>
      <c r="P19" s="620"/>
      <c r="Q19" s="620"/>
      <c r="R19" s="620"/>
      <c r="S19" s="620"/>
      <c r="T19" s="620"/>
      <c r="U19" s="619"/>
      <c r="V19" s="618" t="s">
        <v>551</v>
      </c>
      <c r="W19" s="622" t="s">
        <v>551</v>
      </c>
    </row>
    <row r="20" spans="1:23" ht="12.75">
      <c r="A20" s="614" t="s">
        <v>573</v>
      </c>
      <c r="B20" s="615">
        <v>166</v>
      </c>
      <c r="C20" s="616"/>
      <c r="D20" s="617"/>
      <c r="E20" s="617"/>
      <c r="F20" s="617"/>
      <c r="G20" s="617"/>
      <c r="H20" s="617"/>
      <c r="I20" s="618"/>
      <c r="J20" s="625"/>
      <c r="K20" s="626"/>
      <c r="L20" s="627"/>
      <c r="M20" s="627"/>
      <c r="N20" s="620"/>
      <c r="O20" s="620"/>
      <c r="P20" s="620"/>
      <c r="Q20" s="620"/>
      <c r="R20" s="620"/>
      <c r="S20" s="620"/>
      <c r="T20" s="620"/>
      <c r="U20" s="619"/>
      <c r="V20" s="618" t="s">
        <v>551</v>
      </c>
      <c r="W20" s="622" t="s">
        <v>551</v>
      </c>
    </row>
    <row r="21" spans="1:23" ht="12.75">
      <c r="A21" s="614" t="s">
        <v>575</v>
      </c>
      <c r="B21" s="615">
        <v>189</v>
      </c>
      <c r="C21" s="616">
        <v>1487</v>
      </c>
      <c r="D21" s="617">
        <v>3338</v>
      </c>
      <c r="E21" s="617">
        <v>3576</v>
      </c>
      <c r="F21" s="617">
        <v>4306</v>
      </c>
      <c r="G21" s="617">
        <v>6191</v>
      </c>
      <c r="H21" s="617">
        <v>9232</v>
      </c>
      <c r="I21" s="618"/>
      <c r="J21" s="625">
        <v>8551</v>
      </c>
      <c r="K21" s="626">
        <v>4128</v>
      </c>
      <c r="L21" s="627">
        <v>4995</v>
      </c>
      <c r="M21" s="627">
        <v>4983</v>
      </c>
      <c r="N21" s="620"/>
      <c r="O21" s="620"/>
      <c r="P21" s="620"/>
      <c r="Q21" s="620"/>
      <c r="R21" s="620"/>
      <c r="S21" s="620"/>
      <c r="T21" s="620"/>
      <c r="U21" s="619"/>
      <c r="V21" s="618" t="s">
        <v>551</v>
      </c>
      <c r="W21" s="622" t="s">
        <v>551</v>
      </c>
    </row>
    <row r="22" spans="1:23" ht="13.5" thickBot="1">
      <c r="A22" s="614" t="s">
        <v>637</v>
      </c>
      <c r="B22" s="615">
        <v>196</v>
      </c>
      <c r="C22" s="616"/>
      <c r="D22" s="617"/>
      <c r="E22" s="617"/>
      <c r="F22" s="617"/>
      <c r="G22" s="617"/>
      <c r="H22" s="617"/>
      <c r="I22" s="618"/>
      <c r="J22" s="625"/>
      <c r="K22" s="626"/>
      <c r="L22" s="627"/>
      <c r="M22" s="627"/>
      <c r="N22" s="620"/>
      <c r="O22" s="620"/>
      <c r="P22" s="620"/>
      <c r="Q22" s="620"/>
      <c r="R22" s="620"/>
      <c r="S22" s="620"/>
      <c r="T22" s="620"/>
      <c r="U22" s="619"/>
      <c r="V22" s="618" t="s">
        <v>551</v>
      </c>
      <c r="W22" s="622" t="s">
        <v>551</v>
      </c>
    </row>
    <row r="23" spans="1:23" ht="12.75">
      <c r="A23" s="644" t="s">
        <v>579</v>
      </c>
      <c r="B23" s="645"/>
      <c r="C23" s="646">
        <v>15657</v>
      </c>
      <c r="D23" s="647">
        <v>13146</v>
      </c>
      <c r="E23" s="647">
        <v>11973</v>
      </c>
      <c r="F23" s="647">
        <v>13638</v>
      </c>
      <c r="G23" s="647">
        <v>21736</v>
      </c>
      <c r="H23" s="647">
        <v>25683</v>
      </c>
      <c r="I23" s="648">
        <v>24860</v>
      </c>
      <c r="J23" s="649">
        <v>1840</v>
      </c>
      <c r="K23" s="650">
        <v>2490</v>
      </c>
      <c r="L23" s="650">
        <v>2529</v>
      </c>
      <c r="M23" s="650">
        <v>2784</v>
      </c>
      <c r="N23" s="650"/>
      <c r="O23" s="650"/>
      <c r="P23" s="650"/>
      <c r="Q23" s="650"/>
      <c r="R23" s="650"/>
      <c r="S23" s="650"/>
      <c r="T23" s="650"/>
      <c r="U23" s="649"/>
      <c r="V23" s="648">
        <f>SUM(J23:U23)</f>
        <v>9643</v>
      </c>
      <c r="W23" s="651">
        <f>+V23/I23*100</f>
        <v>38.789219629927594</v>
      </c>
    </row>
    <row r="24" spans="1:23" ht="12.75">
      <c r="A24" s="614" t="s">
        <v>581</v>
      </c>
      <c r="B24" s="615">
        <v>9</v>
      </c>
      <c r="C24" s="652">
        <v>6150</v>
      </c>
      <c r="D24" s="653">
        <v>0</v>
      </c>
      <c r="E24" s="653">
        <v>0</v>
      </c>
      <c r="F24" s="653">
        <v>0</v>
      </c>
      <c r="G24" s="653">
        <v>0</v>
      </c>
      <c r="H24" s="653">
        <v>0</v>
      </c>
      <c r="I24" s="654"/>
      <c r="J24" s="619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19"/>
      <c r="V24" s="654">
        <f>SUM(J24:U24)</f>
        <v>0</v>
      </c>
      <c r="W24" s="655" t="e">
        <f>+V24/I24*100</f>
        <v>#DIV/0!</v>
      </c>
    </row>
    <row r="25" spans="1:23" ht="13.5" thickBot="1">
      <c r="A25" s="656" t="s">
        <v>583</v>
      </c>
      <c r="B25" s="657">
        <v>19</v>
      </c>
      <c r="C25" s="658">
        <v>9507</v>
      </c>
      <c r="D25" s="659">
        <v>13146</v>
      </c>
      <c r="E25" s="659">
        <v>11973</v>
      </c>
      <c r="F25" s="659">
        <v>13638</v>
      </c>
      <c r="G25" s="659">
        <v>21739</v>
      </c>
      <c r="H25" s="659">
        <v>25683</v>
      </c>
      <c r="I25" s="660">
        <v>24860</v>
      </c>
      <c r="J25" s="661">
        <v>1840</v>
      </c>
      <c r="K25" s="662">
        <v>2490</v>
      </c>
      <c r="L25" s="662">
        <v>2529</v>
      </c>
      <c r="M25" s="662">
        <v>2784</v>
      </c>
      <c r="N25" s="662"/>
      <c r="O25" s="662"/>
      <c r="P25" s="662"/>
      <c r="Q25" s="662"/>
      <c r="R25" s="662"/>
      <c r="S25" s="662"/>
      <c r="T25" s="662"/>
      <c r="U25" s="661"/>
      <c r="V25" s="660">
        <f>SUM(J25:U25)</f>
        <v>9643</v>
      </c>
      <c r="W25" s="663">
        <f>+V25/I25*100</f>
        <v>38.789219629927594</v>
      </c>
    </row>
    <row r="26" spans="1:23" ht="12.75">
      <c r="A26" s="614" t="s">
        <v>584</v>
      </c>
      <c r="B26" s="615">
        <v>1</v>
      </c>
      <c r="C26" s="664">
        <v>693</v>
      </c>
      <c r="D26" s="665">
        <v>1130</v>
      </c>
      <c r="E26" s="665">
        <v>824</v>
      </c>
      <c r="F26" s="665">
        <v>1054</v>
      </c>
      <c r="G26" s="665">
        <v>2404</v>
      </c>
      <c r="H26" s="665">
        <v>2692</v>
      </c>
      <c r="I26" s="666">
        <v>2560</v>
      </c>
      <c r="J26" s="619">
        <v>90</v>
      </c>
      <c r="K26" s="620">
        <v>318</v>
      </c>
      <c r="L26" s="620">
        <v>179</v>
      </c>
      <c r="M26" s="620">
        <v>164</v>
      </c>
      <c r="N26" s="620"/>
      <c r="O26" s="620"/>
      <c r="P26" s="620"/>
      <c r="Q26" s="620"/>
      <c r="R26" s="620"/>
      <c r="S26" s="620"/>
      <c r="T26" s="620"/>
      <c r="U26" s="619"/>
      <c r="V26" s="654">
        <f aca="true" t="shared" si="0" ref="V26:V36">SUM(J26:U26)</f>
        <v>751</v>
      </c>
      <c r="W26" s="655">
        <f aca="true" t="shared" si="1" ref="W26:W36">+V26/I26*100</f>
        <v>29.335937499999996</v>
      </c>
    </row>
    <row r="27" spans="1:23" ht="12.75">
      <c r="A27" s="614" t="s">
        <v>586</v>
      </c>
      <c r="B27" s="615">
        <v>2</v>
      </c>
      <c r="C27" s="652">
        <v>3376</v>
      </c>
      <c r="D27" s="653">
        <v>3127</v>
      </c>
      <c r="E27" s="653">
        <v>3808</v>
      </c>
      <c r="F27" s="653">
        <v>4400</v>
      </c>
      <c r="G27" s="653">
        <v>5925</v>
      </c>
      <c r="H27" s="653">
        <v>7338</v>
      </c>
      <c r="I27" s="654">
        <v>8568</v>
      </c>
      <c r="J27" s="619">
        <v>812</v>
      </c>
      <c r="K27" s="620">
        <v>1128</v>
      </c>
      <c r="L27" s="620">
        <v>857</v>
      </c>
      <c r="M27" s="620">
        <v>406</v>
      </c>
      <c r="N27" s="620"/>
      <c r="O27" s="620"/>
      <c r="P27" s="620"/>
      <c r="Q27" s="620"/>
      <c r="R27" s="620"/>
      <c r="S27" s="620"/>
      <c r="T27" s="620"/>
      <c r="U27" s="619"/>
      <c r="V27" s="654">
        <f t="shared" si="0"/>
        <v>3203</v>
      </c>
      <c r="W27" s="655">
        <f t="shared" si="1"/>
        <v>37.383286647992534</v>
      </c>
    </row>
    <row r="28" spans="1:23" ht="12.75">
      <c r="A28" s="614" t="s">
        <v>588</v>
      </c>
      <c r="B28" s="615">
        <v>4</v>
      </c>
      <c r="C28" s="652">
        <v>0</v>
      </c>
      <c r="D28" s="653">
        <v>0</v>
      </c>
      <c r="E28" s="653">
        <v>0</v>
      </c>
      <c r="F28" s="653">
        <v>0</v>
      </c>
      <c r="G28" s="653">
        <v>24</v>
      </c>
      <c r="H28" s="653">
        <v>0</v>
      </c>
      <c r="I28" s="654">
        <v>2</v>
      </c>
      <c r="J28" s="619">
        <v>23</v>
      </c>
      <c r="K28" s="620"/>
      <c r="L28" s="620">
        <v>1</v>
      </c>
      <c r="M28" s="620"/>
      <c r="N28" s="620"/>
      <c r="O28" s="620"/>
      <c r="P28" s="620"/>
      <c r="Q28" s="620"/>
      <c r="R28" s="620"/>
      <c r="S28" s="620"/>
      <c r="T28" s="620"/>
      <c r="U28" s="619"/>
      <c r="V28" s="654">
        <f t="shared" si="0"/>
        <v>24</v>
      </c>
      <c r="W28" s="655">
        <f t="shared" si="1"/>
        <v>1200</v>
      </c>
    </row>
    <row r="29" spans="1:23" ht="12.75">
      <c r="A29" s="614" t="s">
        <v>638</v>
      </c>
      <c r="B29" s="615"/>
      <c r="C29" s="652">
        <v>0</v>
      </c>
      <c r="D29" s="653">
        <v>0</v>
      </c>
      <c r="E29" s="653">
        <v>0</v>
      </c>
      <c r="F29" s="653">
        <v>0</v>
      </c>
      <c r="G29" s="653">
        <v>0</v>
      </c>
      <c r="H29" s="653">
        <v>0</v>
      </c>
      <c r="I29" s="654"/>
      <c r="J29" s="619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19"/>
      <c r="V29" s="654">
        <v>0</v>
      </c>
      <c r="W29" s="655"/>
    </row>
    <row r="30" spans="1:23" ht="12.75">
      <c r="A30" s="614" t="s">
        <v>590</v>
      </c>
      <c r="B30" s="615">
        <v>5</v>
      </c>
      <c r="C30" s="652">
        <v>930</v>
      </c>
      <c r="D30" s="653">
        <v>880</v>
      </c>
      <c r="E30" s="653">
        <v>1031</v>
      </c>
      <c r="F30" s="653">
        <v>1646</v>
      </c>
      <c r="G30" s="653">
        <v>1689</v>
      </c>
      <c r="H30" s="653">
        <v>4131</v>
      </c>
      <c r="I30" s="654">
        <v>2766</v>
      </c>
      <c r="J30" s="619">
        <v>17</v>
      </c>
      <c r="K30" s="620">
        <v>203</v>
      </c>
      <c r="L30" s="620">
        <v>30</v>
      </c>
      <c r="M30" s="620">
        <v>238</v>
      </c>
      <c r="N30" s="620"/>
      <c r="O30" s="620"/>
      <c r="P30" s="620"/>
      <c r="Q30" s="620"/>
      <c r="R30" s="620"/>
      <c r="S30" s="620"/>
      <c r="T30" s="620"/>
      <c r="U30" s="619"/>
      <c r="V30" s="654">
        <f t="shared" si="0"/>
        <v>488</v>
      </c>
      <c r="W30" s="655">
        <f t="shared" si="1"/>
        <v>17.642805495300074</v>
      </c>
    </row>
    <row r="31" spans="1:23" ht="12.75">
      <c r="A31" s="614" t="s">
        <v>592</v>
      </c>
      <c r="B31" s="615">
        <v>8</v>
      </c>
      <c r="C31" s="652">
        <v>1701</v>
      </c>
      <c r="D31" s="653">
        <v>4552</v>
      </c>
      <c r="E31" s="653">
        <v>4229</v>
      </c>
      <c r="F31" s="653">
        <v>4693</v>
      </c>
      <c r="G31" s="653">
        <v>5165</v>
      </c>
      <c r="H31" s="653">
        <v>3208</v>
      </c>
      <c r="I31" s="654">
        <v>1600</v>
      </c>
      <c r="J31" s="619">
        <v>112</v>
      </c>
      <c r="K31" s="620">
        <v>82</v>
      </c>
      <c r="L31" s="620">
        <v>152</v>
      </c>
      <c r="M31" s="620">
        <v>90</v>
      </c>
      <c r="N31" s="620"/>
      <c r="O31" s="620"/>
      <c r="P31" s="620"/>
      <c r="Q31" s="620"/>
      <c r="R31" s="620"/>
      <c r="S31" s="620"/>
      <c r="T31" s="620"/>
      <c r="U31" s="619"/>
      <c r="V31" s="654">
        <f t="shared" si="0"/>
        <v>436</v>
      </c>
      <c r="W31" s="655">
        <f t="shared" si="1"/>
        <v>27.250000000000004</v>
      </c>
    </row>
    <row r="32" spans="1:23" ht="12.75">
      <c r="A32" s="614" t="s">
        <v>594</v>
      </c>
      <c r="B32" s="667">
        <v>9</v>
      </c>
      <c r="C32" s="652">
        <v>5720</v>
      </c>
      <c r="D32" s="653">
        <v>5375</v>
      </c>
      <c r="E32" s="653">
        <v>5649</v>
      </c>
      <c r="F32" s="653">
        <v>6036</v>
      </c>
      <c r="G32" s="653">
        <v>11711</v>
      </c>
      <c r="H32" s="653">
        <v>13872</v>
      </c>
      <c r="I32" s="654">
        <v>14248</v>
      </c>
      <c r="J32" s="619">
        <v>1112</v>
      </c>
      <c r="K32" s="620">
        <v>1063</v>
      </c>
      <c r="L32" s="620">
        <v>1213</v>
      </c>
      <c r="M32" s="620">
        <v>1068</v>
      </c>
      <c r="N32" s="620"/>
      <c r="O32" s="620"/>
      <c r="P32" s="620"/>
      <c r="Q32" s="620"/>
      <c r="R32" s="620"/>
      <c r="S32" s="620"/>
      <c r="T32" s="620"/>
      <c r="U32" s="619"/>
      <c r="V32" s="654">
        <f>SUM(J32:U32)</f>
        <v>4456</v>
      </c>
      <c r="W32" s="655">
        <f>+V32/I32*100</f>
        <v>31.274564851207188</v>
      </c>
    </row>
    <row r="33" spans="1:23" ht="12.75">
      <c r="A33" s="614" t="s">
        <v>639</v>
      </c>
      <c r="B33" s="668" t="s">
        <v>640</v>
      </c>
      <c r="C33" s="652">
        <v>2198</v>
      </c>
      <c r="D33" s="653">
        <v>1947</v>
      </c>
      <c r="E33" s="653">
        <v>2115</v>
      </c>
      <c r="F33" s="653">
        <v>2251</v>
      </c>
      <c r="G33" s="653">
        <v>4291</v>
      </c>
      <c r="H33" s="653">
        <v>5207</v>
      </c>
      <c r="I33" s="654">
        <v>5293</v>
      </c>
      <c r="J33" s="619">
        <v>442</v>
      </c>
      <c r="K33" s="620">
        <v>454</v>
      </c>
      <c r="L33" s="620">
        <v>480</v>
      </c>
      <c r="M33" s="620">
        <v>406</v>
      </c>
      <c r="N33" s="620"/>
      <c r="O33" s="620"/>
      <c r="P33" s="620"/>
      <c r="Q33" s="620"/>
      <c r="R33" s="620"/>
      <c r="S33" s="620"/>
      <c r="T33" s="620"/>
      <c r="U33" s="619"/>
      <c r="V33" s="654">
        <f>SUM(J33:U33)</f>
        <v>1782</v>
      </c>
      <c r="W33" s="655">
        <f>+V33/I33*100</f>
        <v>33.66710750047232</v>
      </c>
    </row>
    <row r="34" spans="1:23" ht="12.75">
      <c r="A34" s="614" t="s">
        <v>599</v>
      </c>
      <c r="B34" s="615">
        <v>19</v>
      </c>
      <c r="C34" s="652">
        <v>0</v>
      </c>
      <c r="D34" s="653">
        <v>0</v>
      </c>
      <c r="E34" s="653">
        <v>0</v>
      </c>
      <c r="F34" s="653">
        <v>0</v>
      </c>
      <c r="G34" s="653">
        <v>0</v>
      </c>
      <c r="H34" s="653">
        <v>0</v>
      </c>
      <c r="I34" s="654"/>
      <c r="J34" s="619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19"/>
      <c r="V34" s="654">
        <f t="shared" si="0"/>
        <v>0</v>
      </c>
      <c r="W34" s="655" t="e">
        <f t="shared" si="1"/>
        <v>#DIV/0!</v>
      </c>
    </row>
    <row r="35" spans="1:23" ht="12.75">
      <c r="A35" s="614" t="s">
        <v>601</v>
      </c>
      <c r="B35" s="615">
        <v>25</v>
      </c>
      <c r="C35" s="652">
        <v>186</v>
      </c>
      <c r="D35" s="653">
        <v>684</v>
      </c>
      <c r="E35" s="653">
        <v>661</v>
      </c>
      <c r="F35" s="653">
        <v>731</v>
      </c>
      <c r="G35" s="653">
        <v>1250</v>
      </c>
      <c r="H35" s="653">
        <v>1764</v>
      </c>
      <c r="I35" s="654">
        <v>1539</v>
      </c>
      <c r="J35" s="619">
        <v>143</v>
      </c>
      <c r="K35" s="620">
        <v>142</v>
      </c>
      <c r="L35" s="620">
        <v>129</v>
      </c>
      <c r="M35" s="620">
        <v>127</v>
      </c>
      <c r="N35" s="620"/>
      <c r="O35" s="620"/>
      <c r="P35" s="620"/>
      <c r="Q35" s="620"/>
      <c r="R35" s="620"/>
      <c r="S35" s="620"/>
      <c r="T35" s="620"/>
      <c r="U35" s="619"/>
      <c r="V35" s="654">
        <f t="shared" si="0"/>
        <v>541</v>
      </c>
      <c r="W35" s="655">
        <f t="shared" si="1"/>
        <v>35.15269655620533</v>
      </c>
    </row>
    <row r="36" spans="1:23" ht="13.5" thickBot="1">
      <c r="A36" s="592" t="s">
        <v>641</v>
      </c>
      <c r="B36" s="593"/>
      <c r="C36" s="669">
        <v>506</v>
      </c>
      <c r="D36" s="670">
        <v>351</v>
      </c>
      <c r="E36" s="670">
        <v>1447</v>
      </c>
      <c r="F36" s="670">
        <v>282</v>
      </c>
      <c r="G36" s="670">
        <v>299</v>
      </c>
      <c r="H36" s="670">
        <v>486</v>
      </c>
      <c r="I36" s="671">
        <v>344</v>
      </c>
      <c r="J36" s="672">
        <v>4</v>
      </c>
      <c r="K36" s="633">
        <v>16</v>
      </c>
      <c r="L36" s="633">
        <v>53</v>
      </c>
      <c r="M36" s="633">
        <v>41</v>
      </c>
      <c r="N36" s="633"/>
      <c r="O36" s="633"/>
      <c r="P36" s="633"/>
      <c r="Q36" s="633"/>
      <c r="R36" s="633"/>
      <c r="S36" s="633"/>
      <c r="T36" s="633"/>
      <c r="U36" s="635"/>
      <c r="V36" s="671">
        <f t="shared" si="0"/>
        <v>114</v>
      </c>
      <c r="W36" s="673">
        <f t="shared" si="1"/>
        <v>33.13953488372093</v>
      </c>
    </row>
    <row r="37" spans="1:23" ht="23.25" customHeight="1" thickBot="1">
      <c r="A37" s="674" t="s">
        <v>642</v>
      </c>
      <c r="B37" s="675">
        <v>31</v>
      </c>
      <c r="C37" s="676">
        <v>22086</v>
      </c>
      <c r="D37" s="677">
        <v>18046</v>
      </c>
      <c r="E37" s="677">
        <v>19764</v>
      </c>
      <c r="F37" s="677">
        <v>21093</v>
      </c>
      <c r="G37" s="677">
        <v>32758</v>
      </c>
      <c r="H37" s="677">
        <v>38698</v>
      </c>
      <c r="I37" s="639">
        <f>SUM(I26:I36)</f>
        <v>36920</v>
      </c>
      <c r="J37" s="638">
        <f>SUM(J26:J36)</f>
        <v>2755</v>
      </c>
      <c r="K37" s="641">
        <f>SUM(K26:K36)</f>
        <v>3406</v>
      </c>
      <c r="L37" s="642">
        <f>SUM(L26:L36)</f>
        <v>3094</v>
      </c>
      <c r="M37" s="642">
        <f>SUM(M26:M36)</f>
        <v>2540</v>
      </c>
      <c r="N37" s="641">
        <f aca="true" t="shared" si="2" ref="N37:U37">SUM(N26:N36)</f>
        <v>0</v>
      </c>
      <c r="O37" s="641">
        <f t="shared" si="2"/>
        <v>0</v>
      </c>
      <c r="P37" s="641">
        <f t="shared" si="2"/>
        <v>0</v>
      </c>
      <c r="Q37" s="641">
        <f t="shared" si="2"/>
        <v>0</v>
      </c>
      <c r="R37" s="641">
        <f>SUM(R26:R36)</f>
        <v>0</v>
      </c>
      <c r="S37" s="641">
        <f t="shared" si="2"/>
        <v>0</v>
      </c>
      <c r="T37" s="641">
        <f t="shared" si="2"/>
        <v>0</v>
      </c>
      <c r="U37" s="641">
        <f t="shared" si="2"/>
        <v>0</v>
      </c>
      <c r="V37" s="639">
        <f aca="true" t="shared" si="3" ref="V37:V43">SUM(J37:U37)</f>
        <v>11795</v>
      </c>
      <c r="W37" s="678">
        <f>+V37/I37*100</f>
        <v>31.947453954496208</v>
      </c>
    </row>
    <row r="38" spans="1:23" ht="12.75">
      <c r="A38" s="614" t="s">
        <v>607</v>
      </c>
      <c r="B38" s="615">
        <v>32</v>
      </c>
      <c r="C38" s="664">
        <v>0</v>
      </c>
      <c r="D38" s="665">
        <v>0</v>
      </c>
      <c r="E38" s="665">
        <v>0</v>
      </c>
      <c r="F38" s="665">
        <v>0</v>
      </c>
      <c r="G38" s="665">
        <v>0</v>
      </c>
      <c r="H38" s="665">
        <v>0</v>
      </c>
      <c r="I38" s="666">
        <v>0</v>
      </c>
      <c r="J38" s="619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19"/>
      <c r="V38" s="654">
        <f t="shared" si="3"/>
        <v>0</v>
      </c>
      <c r="W38" s="655" t="e">
        <f aca="true" t="shared" si="4" ref="W38:W43">+V38/I38*100</f>
        <v>#DIV/0!</v>
      </c>
    </row>
    <row r="39" spans="1:23" ht="12.75">
      <c r="A39" s="614" t="s">
        <v>609</v>
      </c>
      <c r="B39" s="615">
        <v>33</v>
      </c>
      <c r="C39" s="652">
        <v>6426</v>
      </c>
      <c r="D39" s="653">
        <v>5515</v>
      </c>
      <c r="E39" s="653">
        <v>6589</v>
      </c>
      <c r="F39" s="653">
        <v>7664</v>
      </c>
      <c r="G39" s="653">
        <v>11227</v>
      </c>
      <c r="H39" s="653">
        <v>12987</v>
      </c>
      <c r="I39" s="654">
        <v>12060</v>
      </c>
      <c r="J39" s="619">
        <v>1407</v>
      </c>
      <c r="K39" s="620">
        <v>1062</v>
      </c>
      <c r="L39" s="620">
        <v>1120</v>
      </c>
      <c r="M39" s="620">
        <v>640</v>
      </c>
      <c r="N39" s="620"/>
      <c r="O39" s="620"/>
      <c r="P39" s="620"/>
      <c r="Q39" s="620"/>
      <c r="R39" s="620"/>
      <c r="S39" s="620"/>
      <c r="T39" s="620"/>
      <c r="U39" s="619"/>
      <c r="V39" s="654">
        <f t="shared" si="3"/>
        <v>4229</v>
      </c>
      <c r="W39" s="655">
        <f t="shared" si="4"/>
        <v>35.066334991708125</v>
      </c>
    </row>
    <row r="40" spans="1:23" ht="12.75">
      <c r="A40" s="614" t="s">
        <v>611</v>
      </c>
      <c r="B40" s="615">
        <v>34</v>
      </c>
      <c r="C40" s="652">
        <v>0</v>
      </c>
      <c r="D40" s="653">
        <v>0</v>
      </c>
      <c r="E40" s="653">
        <v>0</v>
      </c>
      <c r="F40" s="653">
        <v>0</v>
      </c>
      <c r="G40" s="653">
        <v>4</v>
      </c>
      <c r="H40" s="653">
        <v>15</v>
      </c>
      <c r="I40" s="654">
        <v>0</v>
      </c>
      <c r="J40" s="619"/>
      <c r="K40" s="620"/>
      <c r="L40" s="620"/>
      <c r="M40" s="620">
        <v>2</v>
      </c>
      <c r="N40" s="620"/>
      <c r="O40" s="620"/>
      <c r="P40" s="620"/>
      <c r="Q40" s="620"/>
      <c r="R40" s="620"/>
      <c r="S40" s="620"/>
      <c r="T40" s="620"/>
      <c r="U40" s="619"/>
      <c r="V40" s="654">
        <f t="shared" si="3"/>
        <v>2</v>
      </c>
      <c r="W40" s="655" t="e">
        <f t="shared" si="4"/>
        <v>#DIV/0!</v>
      </c>
    </row>
    <row r="41" spans="1:23" ht="12.75">
      <c r="A41" s="614" t="s">
        <v>613</v>
      </c>
      <c r="B41" s="615">
        <v>57</v>
      </c>
      <c r="C41" s="652">
        <v>15657</v>
      </c>
      <c r="D41" s="653">
        <v>12640</v>
      </c>
      <c r="E41" s="653">
        <v>11973</v>
      </c>
      <c r="F41" s="653">
        <v>13638</v>
      </c>
      <c r="G41" s="653">
        <v>21739</v>
      </c>
      <c r="H41" s="653">
        <v>25839</v>
      </c>
      <c r="I41" s="654">
        <v>24860</v>
      </c>
      <c r="J41" s="619">
        <v>1840</v>
      </c>
      <c r="K41" s="620">
        <v>2490</v>
      </c>
      <c r="L41" s="620">
        <v>2529</v>
      </c>
      <c r="M41" s="620">
        <v>2784</v>
      </c>
      <c r="N41" s="620"/>
      <c r="O41" s="620"/>
      <c r="P41" s="620"/>
      <c r="Q41" s="620"/>
      <c r="R41" s="620"/>
      <c r="S41" s="620"/>
      <c r="T41" s="620"/>
      <c r="U41" s="619"/>
      <c r="V41" s="654">
        <f t="shared" si="3"/>
        <v>9643</v>
      </c>
      <c r="W41" s="655">
        <f t="shared" si="4"/>
        <v>38.789219629927594</v>
      </c>
    </row>
    <row r="42" spans="1:23" ht="13.5" thickBot="1">
      <c r="A42" s="592" t="s">
        <v>616</v>
      </c>
      <c r="B42" s="593"/>
      <c r="C42" s="679">
        <v>3</v>
      </c>
      <c r="D42" s="680">
        <v>0</v>
      </c>
      <c r="E42" s="680">
        <v>0</v>
      </c>
      <c r="F42" s="680">
        <v>0</v>
      </c>
      <c r="G42" s="680">
        <v>0</v>
      </c>
      <c r="H42" s="680">
        <v>62</v>
      </c>
      <c r="I42" s="681"/>
      <c r="J42" s="672">
        <v>2</v>
      </c>
      <c r="K42" s="633">
        <v>2</v>
      </c>
      <c r="L42" s="633">
        <v>2</v>
      </c>
      <c r="M42" s="633"/>
      <c r="N42" s="633"/>
      <c r="O42" s="633"/>
      <c r="P42" s="633"/>
      <c r="Q42" s="633"/>
      <c r="R42" s="633"/>
      <c r="S42" s="633"/>
      <c r="T42" s="633"/>
      <c r="U42" s="635"/>
      <c r="V42" s="654">
        <f t="shared" si="3"/>
        <v>6</v>
      </c>
      <c r="W42" s="655" t="e">
        <f t="shared" si="4"/>
        <v>#DIV/0!</v>
      </c>
    </row>
    <row r="43" spans="1:23" ht="20.25" customHeight="1" thickBot="1">
      <c r="A43" s="674" t="s">
        <v>618</v>
      </c>
      <c r="B43" s="675">
        <v>58</v>
      </c>
      <c r="C43" s="676">
        <v>22086</v>
      </c>
      <c r="D43" s="677">
        <v>18155</v>
      </c>
      <c r="E43" s="677">
        <v>18562</v>
      </c>
      <c r="F43" s="677">
        <v>21302</v>
      </c>
      <c r="G43" s="677">
        <v>32970</v>
      </c>
      <c r="H43" s="677">
        <v>38903</v>
      </c>
      <c r="I43" s="639">
        <f>SUM(I38:I42)</f>
        <v>36920</v>
      </c>
      <c r="J43" s="638">
        <f>SUM(J38:J42)</f>
        <v>3249</v>
      </c>
      <c r="K43" s="641">
        <f>SUM(K38:K42)</f>
        <v>3554</v>
      </c>
      <c r="L43" s="641">
        <f>SUM(L38:L42)</f>
        <v>3651</v>
      </c>
      <c r="M43" s="642">
        <f>SUM(M38:M42)</f>
        <v>3426</v>
      </c>
      <c r="N43" s="641">
        <f aca="true" t="shared" si="5" ref="N43:U43">SUM(N38:N42)</f>
        <v>0</v>
      </c>
      <c r="O43" s="641">
        <f t="shared" si="5"/>
        <v>0</v>
      </c>
      <c r="P43" s="641">
        <f t="shared" si="5"/>
        <v>0</v>
      </c>
      <c r="Q43" s="641">
        <f t="shared" si="5"/>
        <v>0</v>
      </c>
      <c r="R43" s="641">
        <f>SUM(R39:R42)</f>
        <v>0</v>
      </c>
      <c r="S43" s="641">
        <f t="shared" si="5"/>
        <v>0</v>
      </c>
      <c r="T43" s="641">
        <f t="shared" si="5"/>
        <v>0</v>
      </c>
      <c r="U43" s="641">
        <f t="shared" si="5"/>
        <v>0</v>
      </c>
      <c r="V43" s="639">
        <f t="shared" si="3"/>
        <v>13880</v>
      </c>
      <c r="W43" s="678">
        <f t="shared" si="4"/>
        <v>37.594799566630556</v>
      </c>
    </row>
    <row r="44" spans="1:23" ht="6.75" customHeight="1" thickBot="1">
      <c r="A44" s="592"/>
      <c r="B44" s="593"/>
      <c r="C44" s="682"/>
      <c r="D44" s="683"/>
      <c r="E44" s="683"/>
      <c r="F44" s="683"/>
      <c r="G44" s="683"/>
      <c r="H44" s="683"/>
      <c r="I44" s="671"/>
      <c r="J44" s="632"/>
      <c r="K44" s="633"/>
      <c r="L44" s="634"/>
      <c r="M44" s="634"/>
      <c r="N44" s="633"/>
      <c r="O44" s="633"/>
      <c r="P44" s="633"/>
      <c r="Q44" s="633"/>
      <c r="R44" s="633"/>
      <c r="S44" s="633"/>
      <c r="T44" s="633"/>
      <c r="U44" s="684"/>
      <c r="V44" s="671"/>
      <c r="W44" s="673"/>
    </row>
    <row r="45" spans="1:23" ht="17.25" customHeight="1" thickBot="1">
      <c r="A45" s="674" t="s">
        <v>620</v>
      </c>
      <c r="B45" s="675"/>
      <c r="C45" s="676">
        <v>6429</v>
      </c>
      <c r="D45" s="677">
        <v>5515</v>
      </c>
      <c r="E45" s="677">
        <v>6589</v>
      </c>
      <c r="F45" s="677">
        <v>7664</v>
      </c>
      <c r="G45" s="677">
        <v>11231</v>
      </c>
      <c r="H45" s="677">
        <v>13064</v>
      </c>
      <c r="I45" s="639">
        <f>+I43-I41</f>
        <v>12060</v>
      </c>
      <c r="J45" s="638">
        <f aca="true" t="shared" si="6" ref="J45:U45">+J43-J41</f>
        <v>1409</v>
      </c>
      <c r="K45" s="641">
        <f t="shared" si="6"/>
        <v>1064</v>
      </c>
      <c r="L45" s="641">
        <f t="shared" si="6"/>
        <v>1122</v>
      </c>
      <c r="M45" s="641">
        <f t="shared" si="6"/>
        <v>642</v>
      </c>
      <c r="N45" s="641">
        <f t="shared" si="6"/>
        <v>0</v>
      </c>
      <c r="O45" s="641">
        <f t="shared" si="6"/>
        <v>0</v>
      </c>
      <c r="P45" s="641">
        <f t="shared" si="6"/>
        <v>0</v>
      </c>
      <c r="Q45" s="641">
        <f t="shared" si="6"/>
        <v>0</v>
      </c>
      <c r="R45" s="641">
        <f t="shared" si="6"/>
        <v>0</v>
      </c>
      <c r="S45" s="641">
        <f t="shared" si="6"/>
        <v>0</v>
      </c>
      <c r="T45" s="641">
        <f t="shared" si="6"/>
        <v>0</v>
      </c>
      <c r="U45" s="685">
        <f t="shared" si="6"/>
        <v>0</v>
      </c>
      <c r="V45" s="639">
        <f>SUM(J45:U45)</f>
        <v>4237</v>
      </c>
      <c r="W45" s="678">
        <f>+V45/I45*100</f>
        <v>35.13266998341626</v>
      </c>
    </row>
    <row r="46" spans="1:23" ht="19.5" customHeight="1" thickBot="1">
      <c r="A46" s="674" t="s">
        <v>621</v>
      </c>
      <c r="B46" s="675">
        <v>59</v>
      </c>
      <c r="C46" s="676">
        <v>0</v>
      </c>
      <c r="D46" s="677">
        <v>109</v>
      </c>
      <c r="E46" s="677">
        <v>-1202</v>
      </c>
      <c r="F46" s="677">
        <v>209</v>
      </c>
      <c r="G46" s="677">
        <v>212</v>
      </c>
      <c r="H46" s="677">
        <v>205</v>
      </c>
      <c r="I46" s="639">
        <f>+I43-I37</f>
        <v>0</v>
      </c>
      <c r="J46" s="638">
        <f aca="true" t="shared" si="7" ref="J46:U46">+J43-J37</f>
        <v>494</v>
      </c>
      <c r="K46" s="641">
        <f t="shared" si="7"/>
        <v>148</v>
      </c>
      <c r="L46" s="641">
        <f>+L43-L37</f>
        <v>557</v>
      </c>
      <c r="M46" s="641">
        <f>+M43-M37</f>
        <v>886</v>
      </c>
      <c r="N46" s="641">
        <f t="shared" si="7"/>
        <v>0</v>
      </c>
      <c r="O46" s="641">
        <f t="shared" si="7"/>
        <v>0</v>
      </c>
      <c r="P46" s="641">
        <f t="shared" si="7"/>
        <v>0</v>
      </c>
      <c r="Q46" s="641">
        <f t="shared" si="7"/>
        <v>0</v>
      </c>
      <c r="R46" s="641">
        <f t="shared" si="7"/>
        <v>0</v>
      </c>
      <c r="S46" s="641">
        <f t="shared" si="7"/>
        <v>0</v>
      </c>
      <c r="T46" s="641">
        <f t="shared" si="7"/>
        <v>0</v>
      </c>
      <c r="U46" s="642">
        <f t="shared" si="7"/>
        <v>0</v>
      </c>
      <c r="V46" s="639">
        <f>SUM(V43-V37)</f>
        <v>2085</v>
      </c>
      <c r="W46" s="678" t="e">
        <f>+V46/I46*100</f>
        <v>#DIV/0!</v>
      </c>
    </row>
    <row r="47" spans="1:23" ht="19.5" customHeight="1" thickBot="1">
      <c r="A47" s="674" t="s">
        <v>623</v>
      </c>
      <c r="B47" s="686" t="s">
        <v>643</v>
      </c>
      <c r="C47" s="676">
        <v>-15657</v>
      </c>
      <c r="D47" s="677">
        <v>-12531</v>
      </c>
      <c r="E47" s="677">
        <v>-13175</v>
      </c>
      <c r="F47" s="677">
        <v>-13429</v>
      </c>
      <c r="G47" s="677">
        <v>-21527</v>
      </c>
      <c r="H47" s="677">
        <v>-25634</v>
      </c>
      <c r="I47" s="639">
        <f>+I46-I41</f>
        <v>-24860</v>
      </c>
      <c r="J47" s="687">
        <f aca="true" t="shared" si="8" ref="J47:U47">+J46-J41</f>
        <v>-1346</v>
      </c>
      <c r="K47" s="641">
        <f t="shared" si="8"/>
        <v>-2342</v>
      </c>
      <c r="L47" s="641">
        <f t="shared" si="8"/>
        <v>-1972</v>
      </c>
      <c r="M47" s="641">
        <f t="shared" si="8"/>
        <v>-1898</v>
      </c>
      <c r="N47" s="641">
        <f t="shared" si="8"/>
        <v>0</v>
      </c>
      <c r="O47" s="641">
        <f t="shared" si="8"/>
        <v>0</v>
      </c>
      <c r="P47" s="641">
        <f t="shared" si="8"/>
        <v>0</v>
      </c>
      <c r="Q47" s="641">
        <f t="shared" si="8"/>
        <v>0</v>
      </c>
      <c r="R47" s="641">
        <f t="shared" si="8"/>
        <v>0</v>
      </c>
      <c r="S47" s="641">
        <f t="shared" si="8"/>
        <v>0</v>
      </c>
      <c r="T47" s="641">
        <f t="shared" si="8"/>
        <v>0</v>
      </c>
      <c r="U47" s="685">
        <f t="shared" si="8"/>
        <v>0</v>
      </c>
      <c r="V47" s="639">
        <f>SUM(J47:U47)</f>
        <v>-7558</v>
      </c>
      <c r="W47" s="678">
        <f>+V47/I47*100</f>
        <v>30.402252614641995</v>
      </c>
    </row>
    <row r="49" ht="12.75">
      <c r="B49" s="688"/>
    </row>
  </sheetData>
  <sheetProtection/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3">
      <selection activeCell="F73" sqref="F72:F73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91" customWidth="1"/>
    <col min="6" max="6" width="11.7109375" style="0" customWidth="1"/>
    <col min="7" max="9" width="11.57421875" style="0" customWidth="1"/>
    <col min="10" max="10" width="11.421875" style="0" customWidth="1"/>
    <col min="14" max="18" width="0" style="0" hidden="1" customWidth="1"/>
    <col min="19" max="19" width="9.28125" style="0" hidden="1" customWidth="1"/>
    <col min="20" max="21" width="0" style="0" hidden="1" customWidth="1"/>
    <col min="22" max="22" width="10.421875" style="0" customWidth="1"/>
    <col min="23" max="23" width="10.140625" style="0" customWidth="1"/>
  </cols>
  <sheetData>
    <row r="1" spans="23:24" ht="12.75" hidden="1">
      <c r="W1" s="692" t="s">
        <v>644</v>
      </c>
      <c r="X1" s="693"/>
    </row>
    <row r="2" ht="12.75" hidden="1"/>
    <row r="3" spans="1:10" ht="6.75" customHeight="1">
      <c r="A3" s="694"/>
      <c r="J3" s="570"/>
    </row>
    <row r="4" spans="1:10" ht="21.75" customHeight="1" hidden="1">
      <c r="A4" s="695"/>
      <c r="B4" s="696"/>
      <c r="J4" s="570"/>
    </row>
    <row r="5" spans="1:10" ht="12.75" hidden="1">
      <c r="A5" s="570"/>
      <c r="J5" s="570"/>
    </row>
    <row r="6" spans="2:10" ht="12.75" hidden="1">
      <c r="B6" s="10"/>
      <c r="C6" s="10"/>
      <c r="D6" s="10"/>
      <c r="E6" s="697"/>
      <c r="F6" s="10"/>
      <c r="G6" s="10"/>
      <c r="J6" s="570"/>
    </row>
    <row r="7" spans="1:23" ht="27" customHeight="1">
      <c r="A7" s="840" t="s">
        <v>645</v>
      </c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</row>
    <row r="8" spans="1:10" ht="6" customHeight="1">
      <c r="A8" s="698"/>
      <c r="B8" s="10"/>
      <c r="C8" s="10"/>
      <c r="D8" s="10"/>
      <c r="E8" s="697"/>
      <c r="F8" s="10"/>
      <c r="G8" s="10"/>
      <c r="J8" s="570"/>
    </row>
    <row r="9" spans="1:10" s="690" customFormat="1" ht="27" customHeight="1">
      <c r="A9" s="820" t="s">
        <v>520</v>
      </c>
      <c r="B9" s="821"/>
      <c r="C9" s="821"/>
      <c r="D9" s="821"/>
      <c r="E9" s="822"/>
      <c r="F9" s="821"/>
      <c r="G9" s="821"/>
      <c r="J9" s="575"/>
    </row>
    <row r="10" spans="1:10" ht="21" customHeight="1">
      <c r="A10" s="699"/>
      <c r="B10" s="10"/>
      <c r="C10" s="10"/>
      <c r="D10" s="10"/>
      <c r="E10" s="697"/>
      <c r="F10" s="10"/>
      <c r="G10" s="10"/>
      <c r="J10" s="570"/>
    </row>
    <row r="11" spans="2:10" ht="13.5" thickBot="1">
      <c r="B11" s="10"/>
      <c r="C11" s="10"/>
      <c r="D11" s="10"/>
      <c r="E11" s="697"/>
      <c r="F11" s="10"/>
      <c r="G11" s="10"/>
      <c r="J11" s="570"/>
    </row>
    <row r="12" spans="1:10" ht="27" customHeight="1" thickBot="1">
      <c r="A12" s="700" t="s">
        <v>646</v>
      </c>
      <c r="B12" s="701"/>
      <c r="C12" s="702"/>
      <c r="D12" s="702"/>
      <c r="E12" s="703"/>
      <c r="F12" s="841" t="s">
        <v>647</v>
      </c>
      <c r="G12" s="842"/>
      <c r="H12" s="842"/>
      <c r="I12" s="842"/>
      <c r="J12" s="843"/>
    </row>
    <row r="13" spans="1:10" ht="23.25" customHeight="1" thickBot="1">
      <c r="A13" s="570" t="s">
        <v>524</v>
      </c>
      <c r="J13" s="570"/>
    </row>
    <row r="14" spans="1:23" ht="15">
      <c r="A14" s="704"/>
      <c r="B14" s="705"/>
      <c r="C14" s="705"/>
      <c r="D14" s="705"/>
      <c r="E14" s="706"/>
      <c r="F14" s="707" t="s">
        <v>8</v>
      </c>
      <c r="G14" s="708" t="s">
        <v>8</v>
      </c>
      <c r="H14" s="709" t="s">
        <v>648</v>
      </c>
      <c r="I14" s="710" t="s">
        <v>649</v>
      </c>
      <c r="J14" s="711"/>
      <c r="K14" s="712"/>
      <c r="L14" s="712"/>
      <c r="M14" s="712"/>
      <c r="N14" s="712"/>
      <c r="O14" s="713" t="s">
        <v>525</v>
      </c>
      <c r="P14" s="712"/>
      <c r="Q14" s="712"/>
      <c r="R14" s="712"/>
      <c r="S14" s="712"/>
      <c r="T14" s="712"/>
      <c r="U14" s="712"/>
      <c r="V14" s="579" t="s">
        <v>628</v>
      </c>
      <c r="W14" s="583" t="s">
        <v>527</v>
      </c>
    </row>
    <row r="15" spans="1:23" ht="13.5" thickBot="1">
      <c r="A15" s="714" t="s">
        <v>29</v>
      </c>
      <c r="B15" s="715" t="s">
        <v>528</v>
      </c>
      <c r="C15" s="715" t="s">
        <v>529</v>
      </c>
      <c r="D15" s="715" t="s">
        <v>530</v>
      </c>
      <c r="E15" s="715" t="s">
        <v>531</v>
      </c>
      <c r="F15" s="716">
        <v>2014</v>
      </c>
      <c r="G15" s="717" t="s">
        <v>526</v>
      </c>
      <c r="H15" s="718">
        <v>2016</v>
      </c>
      <c r="I15" s="719" t="s">
        <v>650</v>
      </c>
      <c r="J15" s="720" t="s">
        <v>536</v>
      </c>
      <c r="K15" s="721" t="s">
        <v>537</v>
      </c>
      <c r="L15" s="721" t="s">
        <v>538</v>
      </c>
      <c r="M15" s="721" t="s">
        <v>539</v>
      </c>
      <c r="N15" s="721" t="s">
        <v>540</v>
      </c>
      <c r="O15" s="721" t="s">
        <v>541</v>
      </c>
      <c r="P15" s="721" t="s">
        <v>542</v>
      </c>
      <c r="Q15" s="721" t="s">
        <v>543</v>
      </c>
      <c r="R15" s="721" t="s">
        <v>544</v>
      </c>
      <c r="S15" s="721" t="s">
        <v>545</v>
      </c>
      <c r="T15" s="721" t="s">
        <v>546</v>
      </c>
      <c r="U15" s="720" t="s">
        <v>547</v>
      </c>
      <c r="V15" s="588" t="s">
        <v>548</v>
      </c>
      <c r="W15" s="591" t="s">
        <v>549</v>
      </c>
    </row>
    <row r="16" spans="1:23" ht="12.75">
      <c r="A16" s="592" t="s">
        <v>550</v>
      </c>
      <c r="B16" s="722"/>
      <c r="C16" s="723">
        <v>104</v>
      </c>
      <c r="D16" s="723">
        <v>104</v>
      </c>
      <c r="E16" s="724"/>
      <c r="F16" s="725">
        <v>14</v>
      </c>
      <c r="G16" s="726">
        <v>25</v>
      </c>
      <c r="H16" s="727"/>
      <c r="I16" s="728"/>
      <c r="J16" s="409">
        <v>18</v>
      </c>
      <c r="K16" s="410">
        <v>19</v>
      </c>
      <c r="L16" s="410">
        <v>19</v>
      </c>
      <c r="M16" s="410">
        <v>22</v>
      </c>
      <c r="N16" s="411"/>
      <c r="O16" s="411"/>
      <c r="P16" s="411"/>
      <c r="Q16" s="411"/>
      <c r="R16" s="411"/>
      <c r="S16" s="411"/>
      <c r="T16" s="411"/>
      <c r="U16" s="412"/>
      <c r="V16" s="729" t="s">
        <v>551</v>
      </c>
      <c r="W16" s="602" t="s">
        <v>551</v>
      </c>
    </row>
    <row r="17" spans="1:23" ht="13.5" thickBot="1">
      <c r="A17" s="604" t="s">
        <v>552</v>
      </c>
      <c r="B17" s="605"/>
      <c r="C17" s="730">
        <v>101</v>
      </c>
      <c r="D17" s="730">
        <v>104</v>
      </c>
      <c r="E17" s="731"/>
      <c r="F17" s="730">
        <v>11</v>
      </c>
      <c r="G17" s="422">
        <v>21.5</v>
      </c>
      <c r="H17" s="732"/>
      <c r="I17" s="733"/>
      <c r="J17" s="422">
        <v>22</v>
      </c>
      <c r="K17" s="423">
        <v>24</v>
      </c>
      <c r="L17" s="424">
        <v>23</v>
      </c>
      <c r="M17" s="424">
        <v>16.3</v>
      </c>
      <c r="N17" s="423"/>
      <c r="O17" s="423"/>
      <c r="P17" s="423"/>
      <c r="Q17" s="423"/>
      <c r="R17" s="423"/>
      <c r="S17" s="423"/>
      <c r="T17" s="423"/>
      <c r="U17" s="422"/>
      <c r="V17" s="734"/>
      <c r="W17" s="613" t="s">
        <v>551</v>
      </c>
    </row>
    <row r="18" spans="1:23" ht="12.75">
      <c r="A18" s="735" t="s">
        <v>553</v>
      </c>
      <c r="B18" s="736" t="s">
        <v>554</v>
      </c>
      <c r="C18" s="629">
        <v>37915</v>
      </c>
      <c r="D18" s="629">
        <v>39774</v>
      </c>
      <c r="E18" s="737" t="s">
        <v>555</v>
      </c>
      <c r="F18" s="615">
        <v>8681</v>
      </c>
      <c r="G18" s="440">
        <v>11520</v>
      </c>
      <c r="H18" s="738" t="s">
        <v>551</v>
      </c>
      <c r="I18" s="739" t="s">
        <v>551</v>
      </c>
      <c r="J18" s="448">
        <v>11540</v>
      </c>
      <c r="K18" s="438">
        <v>11902</v>
      </c>
      <c r="L18" s="437">
        <v>12047</v>
      </c>
      <c r="M18" s="437">
        <v>11902</v>
      </c>
      <c r="N18" s="438"/>
      <c r="O18" s="438"/>
      <c r="P18" s="439"/>
      <c r="Q18" s="439"/>
      <c r="R18" s="439"/>
      <c r="S18" s="439"/>
      <c r="T18" s="439"/>
      <c r="U18" s="440"/>
      <c r="V18" s="618" t="s">
        <v>551</v>
      </c>
      <c r="W18" s="622" t="s">
        <v>551</v>
      </c>
    </row>
    <row r="19" spans="1:23" ht="12.75">
      <c r="A19" s="614" t="s">
        <v>556</v>
      </c>
      <c r="B19" s="740" t="s">
        <v>557</v>
      </c>
      <c r="C19" s="617">
        <v>-16164</v>
      </c>
      <c r="D19" s="617">
        <v>-17825</v>
      </c>
      <c r="E19" s="737" t="s">
        <v>558</v>
      </c>
      <c r="F19" s="615">
        <v>-6977</v>
      </c>
      <c r="G19" s="440">
        <v>-9424</v>
      </c>
      <c r="H19" s="741" t="s">
        <v>551</v>
      </c>
      <c r="I19" s="742" t="s">
        <v>551</v>
      </c>
      <c r="J19" s="451">
        <v>-9485</v>
      </c>
      <c r="K19" s="449">
        <v>-9970</v>
      </c>
      <c r="L19" s="450">
        <v>-9970</v>
      </c>
      <c r="M19" s="450">
        <v>-9900</v>
      </c>
      <c r="N19" s="438"/>
      <c r="O19" s="438"/>
      <c r="P19" s="439"/>
      <c r="Q19" s="439"/>
      <c r="R19" s="439"/>
      <c r="S19" s="439"/>
      <c r="T19" s="439"/>
      <c r="U19" s="440"/>
      <c r="V19" s="618" t="s">
        <v>551</v>
      </c>
      <c r="W19" s="622" t="s">
        <v>551</v>
      </c>
    </row>
    <row r="20" spans="1:23" ht="12.75">
      <c r="A20" s="614" t="s">
        <v>559</v>
      </c>
      <c r="B20" s="740" t="s">
        <v>560</v>
      </c>
      <c r="C20" s="617">
        <v>604</v>
      </c>
      <c r="D20" s="617">
        <v>619</v>
      </c>
      <c r="E20" s="737" t="s">
        <v>561</v>
      </c>
      <c r="F20" s="615">
        <v>1</v>
      </c>
      <c r="G20" s="440">
        <v>317</v>
      </c>
      <c r="H20" s="741" t="s">
        <v>551</v>
      </c>
      <c r="I20" s="742" t="s">
        <v>551</v>
      </c>
      <c r="J20" s="451">
        <v>316</v>
      </c>
      <c r="K20" s="449">
        <v>316</v>
      </c>
      <c r="L20" s="450">
        <v>316</v>
      </c>
      <c r="M20" s="450">
        <v>317</v>
      </c>
      <c r="N20" s="438"/>
      <c r="O20" s="438"/>
      <c r="P20" s="439"/>
      <c r="Q20" s="439"/>
      <c r="R20" s="439"/>
      <c r="S20" s="439"/>
      <c r="T20" s="439"/>
      <c r="U20" s="440"/>
      <c r="V20" s="618" t="s">
        <v>551</v>
      </c>
      <c r="W20" s="622" t="s">
        <v>551</v>
      </c>
    </row>
    <row r="21" spans="1:23" ht="12.75">
      <c r="A21" s="614" t="s">
        <v>562</v>
      </c>
      <c r="B21" s="740" t="s">
        <v>563</v>
      </c>
      <c r="C21" s="617">
        <v>221</v>
      </c>
      <c r="D21" s="617">
        <v>610</v>
      </c>
      <c r="E21" s="737" t="s">
        <v>551</v>
      </c>
      <c r="F21" s="615">
        <v>502</v>
      </c>
      <c r="G21" s="440">
        <v>149</v>
      </c>
      <c r="H21" s="741" t="s">
        <v>551</v>
      </c>
      <c r="I21" s="742" t="s">
        <v>551</v>
      </c>
      <c r="J21" s="451">
        <v>13512</v>
      </c>
      <c r="K21" s="449">
        <v>12256</v>
      </c>
      <c r="L21" s="450">
        <v>11612</v>
      </c>
      <c r="M21" s="450">
        <v>306</v>
      </c>
      <c r="N21" s="438"/>
      <c r="O21" s="438"/>
      <c r="P21" s="439"/>
      <c r="Q21" s="439"/>
      <c r="R21" s="439"/>
      <c r="S21" s="439"/>
      <c r="T21" s="439"/>
      <c r="U21" s="440"/>
      <c r="V21" s="618" t="s">
        <v>551</v>
      </c>
      <c r="W21" s="622" t="s">
        <v>551</v>
      </c>
    </row>
    <row r="22" spans="1:23" ht="13.5" thickBot="1">
      <c r="A22" s="592" t="s">
        <v>564</v>
      </c>
      <c r="B22" s="743" t="s">
        <v>565</v>
      </c>
      <c r="C22" s="744">
        <v>2021</v>
      </c>
      <c r="D22" s="744">
        <v>852</v>
      </c>
      <c r="E22" s="745" t="s">
        <v>566</v>
      </c>
      <c r="F22" s="746">
        <v>561</v>
      </c>
      <c r="G22" s="747">
        <v>2058</v>
      </c>
      <c r="H22" s="748" t="s">
        <v>551</v>
      </c>
      <c r="I22" s="749" t="s">
        <v>551</v>
      </c>
      <c r="J22" s="435">
        <v>2066</v>
      </c>
      <c r="K22" s="460">
        <v>2496</v>
      </c>
      <c r="L22" s="459">
        <v>2988</v>
      </c>
      <c r="M22" s="459">
        <v>2276</v>
      </c>
      <c r="N22" s="460"/>
      <c r="O22" s="460"/>
      <c r="P22" s="461"/>
      <c r="Q22" s="461"/>
      <c r="R22" s="461"/>
      <c r="S22" s="461"/>
      <c r="T22" s="461"/>
      <c r="U22" s="462"/>
      <c r="V22" s="601" t="s">
        <v>551</v>
      </c>
      <c r="W22" s="602" t="s">
        <v>551</v>
      </c>
    </row>
    <row r="23" spans="1:23" ht="13.5" thickBot="1">
      <c r="A23" s="636" t="s">
        <v>567</v>
      </c>
      <c r="B23" s="750"/>
      <c r="C23" s="639">
        <v>24618</v>
      </c>
      <c r="D23" s="639">
        <v>24087</v>
      </c>
      <c r="E23" s="751"/>
      <c r="F23" s="637">
        <v>2768</v>
      </c>
      <c r="G23" s="475">
        <v>4620</v>
      </c>
      <c r="H23" s="752" t="s">
        <v>551</v>
      </c>
      <c r="I23" s="753" t="s">
        <v>551</v>
      </c>
      <c r="J23" s="471">
        <f>SUM(J18:J22)</f>
        <v>17949</v>
      </c>
      <c r="K23" s="472">
        <f>SUM(K18:K22)</f>
        <v>17000</v>
      </c>
      <c r="L23" s="472">
        <f>SUM(L18:L22)</f>
        <v>16993</v>
      </c>
      <c r="M23" s="473">
        <f>SUM(M18:M22)</f>
        <v>4901</v>
      </c>
      <c r="N23" s="472"/>
      <c r="O23" s="472"/>
      <c r="P23" s="474"/>
      <c r="Q23" s="474"/>
      <c r="R23" s="474"/>
      <c r="S23" s="474"/>
      <c r="T23" s="474"/>
      <c r="U23" s="475"/>
      <c r="V23" s="640" t="s">
        <v>551</v>
      </c>
      <c r="W23" s="643" t="s">
        <v>551</v>
      </c>
    </row>
    <row r="24" spans="1:23" ht="12.75">
      <c r="A24" s="592" t="s">
        <v>568</v>
      </c>
      <c r="B24" s="736" t="s">
        <v>569</v>
      </c>
      <c r="C24" s="629">
        <v>7043</v>
      </c>
      <c r="D24" s="629">
        <v>7240</v>
      </c>
      <c r="E24" s="745">
        <v>401</v>
      </c>
      <c r="F24" s="746">
        <v>1704</v>
      </c>
      <c r="G24" s="747">
        <v>2096</v>
      </c>
      <c r="H24" s="738" t="s">
        <v>551</v>
      </c>
      <c r="I24" s="739" t="s">
        <v>551</v>
      </c>
      <c r="J24" s="435">
        <v>2055</v>
      </c>
      <c r="K24" s="460">
        <v>2086</v>
      </c>
      <c r="L24" s="459">
        <v>2151</v>
      </c>
      <c r="M24" s="459">
        <v>2004</v>
      </c>
      <c r="N24" s="460"/>
      <c r="O24" s="460"/>
      <c r="P24" s="461"/>
      <c r="Q24" s="461"/>
      <c r="R24" s="461"/>
      <c r="S24" s="461"/>
      <c r="T24" s="461"/>
      <c r="U24" s="462"/>
      <c r="V24" s="601" t="s">
        <v>551</v>
      </c>
      <c r="W24" s="602" t="s">
        <v>551</v>
      </c>
    </row>
    <row r="25" spans="1:23" ht="12.75">
      <c r="A25" s="614" t="s">
        <v>570</v>
      </c>
      <c r="B25" s="740" t="s">
        <v>571</v>
      </c>
      <c r="C25" s="617">
        <v>1001</v>
      </c>
      <c r="D25" s="617">
        <v>820</v>
      </c>
      <c r="E25" s="737" t="s">
        <v>572</v>
      </c>
      <c r="F25" s="615">
        <v>155</v>
      </c>
      <c r="G25" s="440">
        <v>685</v>
      </c>
      <c r="H25" s="741" t="s">
        <v>551</v>
      </c>
      <c r="I25" s="742" t="s">
        <v>551</v>
      </c>
      <c r="J25" s="448">
        <v>735</v>
      </c>
      <c r="K25" s="438">
        <v>696</v>
      </c>
      <c r="L25" s="437">
        <v>638</v>
      </c>
      <c r="M25" s="437">
        <v>788</v>
      </c>
      <c r="N25" s="438"/>
      <c r="O25" s="438"/>
      <c r="P25" s="439"/>
      <c r="Q25" s="439"/>
      <c r="R25" s="439"/>
      <c r="S25" s="439"/>
      <c r="T25" s="439"/>
      <c r="U25" s="440"/>
      <c r="V25" s="618" t="s">
        <v>551</v>
      </c>
      <c r="W25" s="622" t="s">
        <v>551</v>
      </c>
    </row>
    <row r="26" spans="1:23" ht="12.75">
      <c r="A26" s="614" t="s">
        <v>573</v>
      </c>
      <c r="B26" s="740" t="s">
        <v>574</v>
      </c>
      <c r="C26" s="617">
        <v>14718</v>
      </c>
      <c r="D26" s="617">
        <v>14718</v>
      </c>
      <c r="E26" s="737" t="s">
        <v>551</v>
      </c>
      <c r="F26" s="615"/>
      <c r="G26" s="440"/>
      <c r="H26" s="741" t="s">
        <v>551</v>
      </c>
      <c r="I26" s="742" t="s">
        <v>551</v>
      </c>
      <c r="J26" s="451"/>
      <c r="K26" s="449"/>
      <c r="L26" s="450"/>
      <c r="M26" s="450"/>
      <c r="N26" s="438"/>
      <c r="O26" s="438"/>
      <c r="P26" s="439"/>
      <c r="Q26" s="439"/>
      <c r="R26" s="439"/>
      <c r="S26" s="439"/>
      <c r="T26" s="439"/>
      <c r="U26" s="440"/>
      <c r="V26" s="618" t="s">
        <v>551</v>
      </c>
      <c r="W26" s="622" t="s">
        <v>551</v>
      </c>
    </row>
    <row r="27" spans="1:23" ht="12.75">
      <c r="A27" s="614" t="s">
        <v>575</v>
      </c>
      <c r="B27" s="740" t="s">
        <v>576</v>
      </c>
      <c r="C27" s="617">
        <v>1758</v>
      </c>
      <c r="D27" s="617">
        <v>1762</v>
      </c>
      <c r="E27" s="737" t="s">
        <v>551</v>
      </c>
      <c r="F27" s="615">
        <v>823</v>
      </c>
      <c r="G27" s="440">
        <v>1621</v>
      </c>
      <c r="H27" s="741" t="s">
        <v>551</v>
      </c>
      <c r="I27" s="742" t="s">
        <v>551</v>
      </c>
      <c r="J27" s="451">
        <v>14395</v>
      </c>
      <c r="K27" s="449">
        <v>12903</v>
      </c>
      <c r="L27" s="450">
        <v>11090</v>
      </c>
      <c r="M27" s="450">
        <v>1045</v>
      </c>
      <c r="N27" s="438"/>
      <c r="O27" s="438"/>
      <c r="P27" s="439"/>
      <c r="Q27" s="439"/>
      <c r="R27" s="439"/>
      <c r="S27" s="439"/>
      <c r="T27" s="439"/>
      <c r="U27" s="440"/>
      <c r="V27" s="618" t="s">
        <v>551</v>
      </c>
      <c r="W27" s="622" t="s">
        <v>551</v>
      </c>
    </row>
    <row r="28" spans="1:23" ht="13.5" thickBot="1">
      <c r="A28" s="604" t="s">
        <v>577</v>
      </c>
      <c r="B28" s="754" t="s">
        <v>578</v>
      </c>
      <c r="C28" s="755">
        <v>0</v>
      </c>
      <c r="D28" s="755">
        <v>0</v>
      </c>
      <c r="E28" s="756" t="s">
        <v>551</v>
      </c>
      <c r="F28" s="615"/>
      <c r="G28" s="440"/>
      <c r="H28" s="757" t="s">
        <v>551</v>
      </c>
      <c r="I28" s="758" t="s">
        <v>551</v>
      </c>
      <c r="J28" s="451"/>
      <c r="K28" s="449"/>
      <c r="L28" s="450"/>
      <c r="M28" s="450"/>
      <c r="N28" s="438"/>
      <c r="O28" s="438"/>
      <c r="P28" s="439"/>
      <c r="Q28" s="439"/>
      <c r="R28" s="439"/>
      <c r="S28" s="439"/>
      <c r="T28" s="439"/>
      <c r="U28" s="440"/>
      <c r="V28" s="759" t="s">
        <v>551</v>
      </c>
      <c r="W28" s="760" t="s">
        <v>551</v>
      </c>
    </row>
    <row r="29" spans="1:23" ht="15">
      <c r="A29" s="761" t="s">
        <v>579</v>
      </c>
      <c r="B29" s="736" t="s">
        <v>580</v>
      </c>
      <c r="C29" s="629">
        <v>12472</v>
      </c>
      <c r="D29" s="629">
        <v>13728</v>
      </c>
      <c r="E29" s="762" t="s">
        <v>551</v>
      </c>
      <c r="F29" s="763">
        <v>6660</v>
      </c>
      <c r="G29" s="493">
        <v>11469</v>
      </c>
      <c r="H29" s="764">
        <v>14501</v>
      </c>
      <c r="I29" s="764">
        <v>14501</v>
      </c>
      <c r="J29" s="490">
        <v>1200</v>
      </c>
      <c r="K29" s="491">
        <v>1200</v>
      </c>
      <c r="L29" s="492">
        <v>1200</v>
      </c>
      <c r="M29" s="492">
        <v>1200</v>
      </c>
      <c r="N29" s="492"/>
      <c r="O29" s="492"/>
      <c r="P29" s="492"/>
      <c r="Q29" s="492"/>
      <c r="R29" s="492"/>
      <c r="S29" s="492"/>
      <c r="T29" s="492"/>
      <c r="U29" s="493"/>
      <c r="V29" s="765">
        <f>SUM(J29:U29)</f>
        <v>4800</v>
      </c>
      <c r="W29" s="766">
        <f>+V29/I29*100</f>
        <v>33.101165436866424</v>
      </c>
    </row>
    <row r="30" spans="1:23" ht="15">
      <c r="A30" s="614" t="s">
        <v>581</v>
      </c>
      <c r="B30" s="740" t="s">
        <v>582</v>
      </c>
      <c r="C30" s="617">
        <v>0</v>
      </c>
      <c r="D30" s="617">
        <v>0</v>
      </c>
      <c r="E30" s="767" t="s">
        <v>551</v>
      </c>
      <c r="F30" s="768"/>
      <c r="G30" s="440"/>
      <c r="H30" s="769"/>
      <c r="I30" s="769"/>
      <c r="J30" s="498"/>
      <c r="K30" s="499"/>
      <c r="L30" s="439"/>
      <c r="M30" s="439"/>
      <c r="N30" s="439"/>
      <c r="O30" s="439"/>
      <c r="P30" s="439"/>
      <c r="Q30" s="439"/>
      <c r="R30" s="439"/>
      <c r="S30" s="439"/>
      <c r="T30" s="439"/>
      <c r="U30" s="440"/>
      <c r="V30" s="770">
        <f>SUM(J30:U30)</f>
        <v>0</v>
      </c>
      <c r="W30" s="771" t="e">
        <f>+V30/I30*100</f>
        <v>#DIV/0!</v>
      </c>
    </row>
    <row r="31" spans="1:23" ht="15.75" thickBot="1">
      <c r="A31" s="604" t="s">
        <v>583</v>
      </c>
      <c r="B31" s="754" t="s">
        <v>582</v>
      </c>
      <c r="C31" s="755">
        <v>0</v>
      </c>
      <c r="D31" s="755">
        <v>1215</v>
      </c>
      <c r="E31" s="772">
        <v>672</v>
      </c>
      <c r="F31" s="773">
        <v>6660</v>
      </c>
      <c r="G31" s="747">
        <v>11469</v>
      </c>
      <c r="H31" s="774">
        <v>14501</v>
      </c>
      <c r="I31" s="774">
        <v>14501</v>
      </c>
      <c r="J31" s="506">
        <v>1200</v>
      </c>
      <c r="K31" s="507">
        <v>1200</v>
      </c>
      <c r="L31" s="461">
        <v>1200</v>
      </c>
      <c r="M31" s="461">
        <v>1200</v>
      </c>
      <c r="N31" s="461"/>
      <c r="O31" s="461"/>
      <c r="P31" s="461"/>
      <c r="Q31" s="461"/>
      <c r="R31" s="461"/>
      <c r="S31" s="461"/>
      <c r="T31" s="461"/>
      <c r="U31" s="462"/>
      <c r="V31" s="775">
        <f>SUM(J31:U31)</f>
        <v>4800</v>
      </c>
      <c r="W31" s="776">
        <f>+V31/I31*100</f>
        <v>33.101165436866424</v>
      </c>
    </row>
    <row r="32" spans="1:23" ht="15">
      <c r="A32" s="735" t="s">
        <v>584</v>
      </c>
      <c r="B32" s="736" t="s">
        <v>585</v>
      </c>
      <c r="C32" s="629">
        <v>6341</v>
      </c>
      <c r="D32" s="629">
        <v>6960</v>
      </c>
      <c r="E32" s="777">
        <v>501</v>
      </c>
      <c r="F32" s="539">
        <v>464</v>
      </c>
      <c r="G32" s="493">
        <v>572</v>
      </c>
      <c r="H32" s="764">
        <v>790</v>
      </c>
      <c r="I32" s="764">
        <v>790</v>
      </c>
      <c r="J32" s="514">
        <v>17</v>
      </c>
      <c r="K32" s="491">
        <v>63</v>
      </c>
      <c r="L32" s="491">
        <v>243</v>
      </c>
      <c r="M32" s="491">
        <v>-102</v>
      </c>
      <c r="N32" s="491"/>
      <c r="O32" s="491"/>
      <c r="P32" s="491"/>
      <c r="Q32" s="491"/>
      <c r="R32" s="491"/>
      <c r="S32" s="491"/>
      <c r="T32" s="491"/>
      <c r="U32" s="515"/>
      <c r="V32" s="778">
        <f>SUM(J32:U32)</f>
        <v>221</v>
      </c>
      <c r="W32" s="771">
        <f aca="true" t="shared" si="0" ref="W32:W52">+V32/I32*100</f>
        <v>27.974683544303797</v>
      </c>
    </row>
    <row r="33" spans="1:23" ht="15">
      <c r="A33" s="614" t="s">
        <v>586</v>
      </c>
      <c r="B33" s="740" t="s">
        <v>587</v>
      </c>
      <c r="C33" s="617">
        <v>1745</v>
      </c>
      <c r="D33" s="617">
        <v>2223</v>
      </c>
      <c r="E33" s="779">
        <v>502</v>
      </c>
      <c r="F33" s="542">
        <v>704</v>
      </c>
      <c r="G33" s="440">
        <v>894</v>
      </c>
      <c r="H33" s="769">
        <v>820</v>
      </c>
      <c r="I33" s="769">
        <v>820</v>
      </c>
      <c r="J33" s="520"/>
      <c r="K33" s="439">
        <v>91</v>
      </c>
      <c r="L33" s="439">
        <v>39</v>
      </c>
      <c r="M33" s="439">
        <v>112</v>
      </c>
      <c r="N33" s="439"/>
      <c r="O33" s="439"/>
      <c r="P33" s="439"/>
      <c r="Q33" s="439"/>
      <c r="R33" s="439"/>
      <c r="S33" s="439"/>
      <c r="T33" s="439"/>
      <c r="U33" s="521"/>
      <c r="V33" s="778">
        <f>SUM(J33:U33)</f>
        <v>242</v>
      </c>
      <c r="W33" s="771">
        <f t="shared" si="0"/>
        <v>29.51219512195122</v>
      </c>
    </row>
    <row r="34" spans="1:23" ht="15">
      <c r="A34" s="614" t="s">
        <v>588</v>
      </c>
      <c r="B34" s="740" t="s">
        <v>589</v>
      </c>
      <c r="C34" s="617">
        <v>0</v>
      </c>
      <c r="D34" s="617">
        <v>0</v>
      </c>
      <c r="E34" s="779">
        <v>504</v>
      </c>
      <c r="F34" s="542">
        <v>5</v>
      </c>
      <c r="G34" s="440">
        <v>168</v>
      </c>
      <c r="H34" s="769">
        <v>50</v>
      </c>
      <c r="I34" s="769">
        <v>50</v>
      </c>
      <c r="J34" s="520"/>
      <c r="K34" s="439"/>
      <c r="L34" s="439">
        <v>5</v>
      </c>
      <c r="M34" s="439">
        <v>4</v>
      </c>
      <c r="N34" s="439"/>
      <c r="O34" s="439"/>
      <c r="P34" s="439"/>
      <c r="Q34" s="439"/>
      <c r="R34" s="439"/>
      <c r="S34" s="439"/>
      <c r="T34" s="439"/>
      <c r="U34" s="521"/>
      <c r="V34" s="778">
        <f aca="true" t="shared" si="1" ref="V34:V46">SUM(J34:U34)</f>
        <v>9</v>
      </c>
      <c r="W34" s="771">
        <f t="shared" si="0"/>
        <v>18</v>
      </c>
    </row>
    <row r="35" spans="1:23" ht="15">
      <c r="A35" s="614" t="s">
        <v>590</v>
      </c>
      <c r="B35" s="740" t="s">
        <v>591</v>
      </c>
      <c r="C35" s="617">
        <v>428</v>
      </c>
      <c r="D35" s="617">
        <v>253</v>
      </c>
      <c r="E35" s="779">
        <v>511</v>
      </c>
      <c r="F35" s="542">
        <v>129</v>
      </c>
      <c r="G35" s="440">
        <v>402</v>
      </c>
      <c r="H35" s="769">
        <v>350</v>
      </c>
      <c r="I35" s="769">
        <v>350</v>
      </c>
      <c r="J35" s="520">
        <v>22</v>
      </c>
      <c r="K35" s="439">
        <v>52</v>
      </c>
      <c r="L35" s="439">
        <v>130</v>
      </c>
      <c r="M35" s="439">
        <v>57</v>
      </c>
      <c r="N35" s="439"/>
      <c r="O35" s="439"/>
      <c r="P35" s="439"/>
      <c r="Q35" s="439"/>
      <c r="R35" s="439"/>
      <c r="S35" s="439"/>
      <c r="T35" s="439"/>
      <c r="U35" s="521"/>
      <c r="V35" s="778">
        <f t="shared" si="1"/>
        <v>261</v>
      </c>
      <c r="W35" s="771">
        <f t="shared" si="0"/>
        <v>74.57142857142857</v>
      </c>
    </row>
    <row r="36" spans="1:23" ht="15">
      <c r="A36" s="614" t="s">
        <v>592</v>
      </c>
      <c r="B36" s="740" t="s">
        <v>593</v>
      </c>
      <c r="C36" s="617">
        <v>1057</v>
      </c>
      <c r="D36" s="617">
        <v>1451</v>
      </c>
      <c r="E36" s="779">
        <v>518</v>
      </c>
      <c r="F36" s="542">
        <v>998</v>
      </c>
      <c r="G36" s="440">
        <v>3318</v>
      </c>
      <c r="H36" s="769">
        <v>6115</v>
      </c>
      <c r="I36" s="769">
        <v>6115</v>
      </c>
      <c r="J36" s="520">
        <v>70</v>
      </c>
      <c r="K36" s="439">
        <v>160</v>
      </c>
      <c r="L36" s="439">
        <v>515</v>
      </c>
      <c r="M36" s="439">
        <v>-225</v>
      </c>
      <c r="N36" s="439"/>
      <c r="O36" s="439"/>
      <c r="P36" s="439"/>
      <c r="Q36" s="439"/>
      <c r="R36" s="439"/>
      <c r="S36" s="439"/>
      <c r="T36" s="439"/>
      <c r="U36" s="521"/>
      <c r="V36" s="778">
        <f t="shared" si="1"/>
        <v>520</v>
      </c>
      <c r="W36" s="771">
        <f t="shared" si="0"/>
        <v>8.503679476696648</v>
      </c>
    </row>
    <row r="37" spans="1:23" ht="15">
      <c r="A37" s="614" t="s">
        <v>594</v>
      </c>
      <c r="B37" s="780" t="s">
        <v>595</v>
      </c>
      <c r="C37" s="617">
        <v>10408</v>
      </c>
      <c r="D37" s="617">
        <v>11792</v>
      </c>
      <c r="E37" s="779">
        <v>521</v>
      </c>
      <c r="F37" s="542">
        <v>2768</v>
      </c>
      <c r="G37" s="440">
        <v>4710</v>
      </c>
      <c r="H37" s="769">
        <v>4960</v>
      </c>
      <c r="I37" s="769">
        <v>4960</v>
      </c>
      <c r="J37" s="446">
        <v>363</v>
      </c>
      <c r="K37" s="439">
        <v>365</v>
      </c>
      <c r="L37" s="439">
        <v>446</v>
      </c>
      <c r="M37" s="439">
        <v>401</v>
      </c>
      <c r="N37" s="439"/>
      <c r="O37" s="439"/>
      <c r="P37" s="439"/>
      <c r="Q37" s="439"/>
      <c r="R37" s="439"/>
      <c r="S37" s="439"/>
      <c r="T37" s="439"/>
      <c r="U37" s="521"/>
      <c r="V37" s="778">
        <f t="shared" si="1"/>
        <v>1575</v>
      </c>
      <c r="W37" s="771">
        <f t="shared" si="0"/>
        <v>31.75403225806452</v>
      </c>
    </row>
    <row r="38" spans="1:23" ht="15">
      <c r="A38" s="614" t="s">
        <v>596</v>
      </c>
      <c r="B38" s="780" t="s">
        <v>597</v>
      </c>
      <c r="C38" s="617">
        <v>3640</v>
      </c>
      <c r="D38" s="617">
        <v>4174</v>
      </c>
      <c r="E38" s="779" t="s">
        <v>598</v>
      </c>
      <c r="F38" s="542">
        <v>1034</v>
      </c>
      <c r="G38" s="440">
        <v>1687</v>
      </c>
      <c r="H38" s="769">
        <v>1844</v>
      </c>
      <c r="I38" s="769">
        <v>1844</v>
      </c>
      <c r="J38" s="446">
        <v>138</v>
      </c>
      <c r="K38" s="439">
        <v>138</v>
      </c>
      <c r="L38" s="439">
        <v>178</v>
      </c>
      <c r="M38" s="439">
        <v>139</v>
      </c>
      <c r="N38" s="439"/>
      <c r="O38" s="439"/>
      <c r="P38" s="439"/>
      <c r="Q38" s="439"/>
      <c r="R38" s="439"/>
      <c r="S38" s="439"/>
      <c r="T38" s="439"/>
      <c r="U38" s="521"/>
      <c r="V38" s="778">
        <f t="shared" si="1"/>
        <v>593</v>
      </c>
      <c r="W38" s="771">
        <f t="shared" si="0"/>
        <v>32.15835140997831</v>
      </c>
    </row>
    <row r="39" spans="1:23" ht="15">
      <c r="A39" s="614" t="s">
        <v>599</v>
      </c>
      <c r="B39" s="740" t="s">
        <v>600</v>
      </c>
      <c r="C39" s="617">
        <v>0</v>
      </c>
      <c r="D39" s="617">
        <v>0</v>
      </c>
      <c r="E39" s="779">
        <v>557</v>
      </c>
      <c r="F39" s="542"/>
      <c r="G39" s="440"/>
      <c r="H39" s="769"/>
      <c r="I39" s="769"/>
      <c r="J39" s="520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521"/>
      <c r="V39" s="778">
        <f t="shared" si="1"/>
        <v>0</v>
      </c>
      <c r="W39" s="771" t="e">
        <f t="shared" si="0"/>
        <v>#DIV/0!</v>
      </c>
    </row>
    <row r="40" spans="1:23" ht="15">
      <c r="A40" s="614" t="s">
        <v>601</v>
      </c>
      <c r="B40" s="740" t="s">
        <v>602</v>
      </c>
      <c r="C40" s="617">
        <v>1711</v>
      </c>
      <c r="D40" s="617">
        <v>1801</v>
      </c>
      <c r="E40" s="779">
        <v>551</v>
      </c>
      <c r="F40" s="542">
        <v>336</v>
      </c>
      <c r="G40" s="440">
        <v>420</v>
      </c>
      <c r="H40" s="769">
        <v>525</v>
      </c>
      <c r="I40" s="769">
        <v>525</v>
      </c>
      <c r="J40" s="520">
        <v>41</v>
      </c>
      <c r="K40" s="439">
        <v>41</v>
      </c>
      <c r="L40" s="439">
        <v>41</v>
      </c>
      <c r="M40" s="439">
        <v>41</v>
      </c>
      <c r="N40" s="439"/>
      <c r="O40" s="439"/>
      <c r="P40" s="439"/>
      <c r="Q40" s="439"/>
      <c r="R40" s="439"/>
      <c r="S40" s="439"/>
      <c r="T40" s="439"/>
      <c r="U40" s="521"/>
      <c r="V40" s="778">
        <f t="shared" si="1"/>
        <v>164</v>
      </c>
      <c r="W40" s="771">
        <f t="shared" si="0"/>
        <v>31.238095238095237</v>
      </c>
    </row>
    <row r="41" spans="1:23" ht="15.75" thickBot="1">
      <c r="A41" s="592" t="s">
        <v>603</v>
      </c>
      <c r="B41" s="743"/>
      <c r="C41" s="744">
        <v>569</v>
      </c>
      <c r="D41" s="744">
        <v>614</v>
      </c>
      <c r="E41" s="781" t="s">
        <v>604</v>
      </c>
      <c r="F41" s="544">
        <v>654</v>
      </c>
      <c r="G41" s="782">
        <v>588</v>
      </c>
      <c r="H41" s="783">
        <v>1047</v>
      </c>
      <c r="I41" s="783">
        <v>1047</v>
      </c>
      <c r="J41" s="525">
        <v>25</v>
      </c>
      <c r="K41" s="526">
        <v>46</v>
      </c>
      <c r="L41" s="526">
        <v>457</v>
      </c>
      <c r="M41" s="526">
        <v>371</v>
      </c>
      <c r="N41" s="526"/>
      <c r="O41" s="526"/>
      <c r="P41" s="526"/>
      <c r="Q41" s="526"/>
      <c r="R41" s="526"/>
      <c r="S41" s="526"/>
      <c r="T41" s="526"/>
      <c r="U41" s="527"/>
      <c r="V41" s="784">
        <f t="shared" si="1"/>
        <v>899</v>
      </c>
      <c r="W41" s="785">
        <f t="shared" si="0"/>
        <v>85.86437440305636</v>
      </c>
    </row>
    <row r="42" spans="1:23" ht="15.75" thickBot="1">
      <c r="A42" s="674" t="s">
        <v>605</v>
      </c>
      <c r="B42" s="786" t="s">
        <v>606</v>
      </c>
      <c r="C42" s="787">
        <f>SUM(C32:C41)</f>
        <v>25899</v>
      </c>
      <c r="D42" s="787">
        <f>SUM(D32:D41)</f>
        <v>29268</v>
      </c>
      <c r="E42" s="788"/>
      <c r="F42" s="789">
        <f>SUM(F32:F41)</f>
        <v>7092</v>
      </c>
      <c r="G42" s="790">
        <f>SUM(G32:G41)</f>
        <v>12759</v>
      </c>
      <c r="H42" s="791">
        <f aca="true" t="shared" si="2" ref="H42:S42">SUM(H32:H41)</f>
        <v>16501</v>
      </c>
      <c r="I42" s="792">
        <f t="shared" si="2"/>
        <v>16501</v>
      </c>
      <c r="J42" s="793">
        <f t="shared" si="2"/>
        <v>676</v>
      </c>
      <c r="K42" s="794">
        <f t="shared" si="2"/>
        <v>956</v>
      </c>
      <c r="L42" s="794">
        <f t="shared" si="2"/>
        <v>2054</v>
      </c>
      <c r="M42" s="795">
        <f t="shared" si="2"/>
        <v>798</v>
      </c>
      <c r="N42" s="794">
        <f t="shared" si="2"/>
        <v>0</v>
      </c>
      <c r="O42" s="794">
        <f>SUM(O32:O41)</f>
        <v>0</v>
      </c>
      <c r="P42" s="794">
        <f>SUM(P32:P41)</f>
        <v>0</v>
      </c>
      <c r="Q42" s="794">
        <f t="shared" si="2"/>
        <v>0</v>
      </c>
      <c r="R42" s="794">
        <f t="shared" si="2"/>
        <v>0</v>
      </c>
      <c r="S42" s="794">
        <f t="shared" si="2"/>
        <v>0</v>
      </c>
      <c r="T42" s="794">
        <f>SUM(T32:T41)</f>
        <v>0</v>
      </c>
      <c r="U42" s="794">
        <f>SUM(U32:U41)</f>
        <v>0</v>
      </c>
      <c r="V42" s="796">
        <f t="shared" si="1"/>
        <v>4484</v>
      </c>
      <c r="W42" s="787">
        <f t="shared" si="0"/>
        <v>27.174110659960004</v>
      </c>
    </row>
    <row r="43" spans="1:23" ht="15">
      <c r="A43" s="735" t="s">
        <v>607</v>
      </c>
      <c r="B43" s="736" t="s">
        <v>608</v>
      </c>
      <c r="C43" s="629">
        <v>0</v>
      </c>
      <c r="D43" s="629">
        <v>0</v>
      </c>
      <c r="E43" s="777">
        <v>601</v>
      </c>
      <c r="F43" s="540"/>
      <c r="G43" s="540"/>
      <c r="H43" s="764"/>
      <c r="I43" s="489"/>
      <c r="J43" s="498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40"/>
      <c r="V43" s="797">
        <f t="shared" si="1"/>
        <v>0</v>
      </c>
      <c r="W43" s="798" t="e">
        <f t="shared" si="0"/>
        <v>#DIV/0!</v>
      </c>
    </row>
    <row r="44" spans="1:23" ht="15">
      <c r="A44" s="614" t="s">
        <v>609</v>
      </c>
      <c r="B44" s="740" t="s">
        <v>610</v>
      </c>
      <c r="C44" s="617">
        <v>1190</v>
      </c>
      <c r="D44" s="617">
        <v>1857</v>
      </c>
      <c r="E44" s="779">
        <v>602</v>
      </c>
      <c r="F44" s="543">
        <v>348</v>
      </c>
      <c r="G44" s="543">
        <v>776</v>
      </c>
      <c r="H44" s="769">
        <v>1420</v>
      </c>
      <c r="I44" s="769">
        <v>1420</v>
      </c>
      <c r="J44" s="498">
        <v>10</v>
      </c>
      <c r="K44" s="439">
        <v>19</v>
      </c>
      <c r="L44" s="439">
        <v>21</v>
      </c>
      <c r="M44" s="439">
        <v>346</v>
      </c>
      <c r="N44" s="439"/>
      <c r="O44" s="439"/>
      <c r="P44" s="439"/>
      <c r="Q44" s="439"/>
      <c r="R44" s="439"/>
      <c r="S44" s="439"/>
      <c r="T44" s="439"/>
      <c r="U44" s="440"/>
      <c r="V44" s="770">
        <f t="shared" si="1"/>
        <v>396</v>
      </c>
      <c r="W44" s="771">
        <f t="shared" si="0"/>
        <v>27.887323943661972</v>
      </c>
    </row>
    <row r="45" spans="1:23" ht="15">
      <c r="A45" s="614" t="s">
        <v>611</v>
      </c>
      <c r="B45" s="740" t="s">
        <v>612</v>
      </c>
      <c r="C45" s="617">
        <v>0</v>
      </c>
      <c r="D45" s="617">
        <v>0</v>
      </c>
      <c r="E45" s="779">
        <v>604</v>
      </c>
      <c r="F45" s="543">
        <v>27</v>
      </c>
      <c r="G45" s="543">
        <v>241</v>
      </c>
      <c r="H45" s="769">
        <v>80</v>
      </c>
      <c r="I45" s="769">
        <v>80</v>
      </c>
      <c r="J45" s="498">
        <v>4</v>
      </c>
      <c r="K45" s="439">
        <v>9</v>
      </c>
      <c r="L45" s="439"/>
      <c r="M45" s="439">
        <v>17</v>
      </c>
      <c r="N45" s="439"/>
      <c r="O45" s="439"/>
      <c r="P45" s="439"/>
      <c r="Q45" s="439"/>
      <c r="R45" s="439"/>
      <c r="S45" s="439"/>
      <c r="T45" s="439"/>
      <c r="U45" s="440"/>
      <c r="V45" s="770">
        <f t="shared" si="1"/>
        <v>30</v>
      </c>
      <c r="W45" s="771">
        <f t="shared" si="0"/>
        <v>37.5</v>
      </c>
    </row>
    <row r="46" spans="1:23" ht="15">
      <c r="A46" s="614" t="s">
        <v>613</v>
      </c>
      <c r="B46" s="740" t="s">
        <v>614</v>
      </c>
      <c r="C46" s="617">
        <v>12472</v>
      </c>
      <c r="D46" s="617">
        <v>13728</v>
      </c>
      <c r="E46" s="779" t="s">
        <v>615</v>
      </c>
      <c r="F46" s="543">
        <v>6660</v>
      </c>
      <c r="G46" s="543">
        <v>11469</v>
      </c>
      <c r="H46" s="769">
        <v>14501</v>
      </c>
      <c r="I46" s="769">
        <v>14501</v>
      </c>
      <c r="J46" s="498">
        <v>1200</v>
      </c>
      <c r="K46" s="439">
        <v>1200</v>
      </c>
      <c r="L46" s="439">
        <v>1200</v>
      </c>
      <c r="M46" s="439">
        <v>1200</v>
      </c>
      <c r="N46" s="439"/>
      <c r="O46" s="439"/>
      <c r="P46" s="439"/>
      <c r="Q46" s="439"/>
      <c r="R46" s="439"/>
      <c r="S46" s="439"/>
      <c r="T46" s="439"/>
      <c r="U46" s="440"/>
      <c r="V46" s="770">
        <f t="shared" si="1"/>
        <v>4800</v>
      </c>
      <c r="W46" s="771">
        <f t="shared" si="0"/>
        <v>33.101165436866424</v>
      </c>
    </row>
    <row r="47" spans="1:23" ht="15.75" thickBot="1">
      <c r="A47" s="592" t="s">
        <v>616</v>
      </c>
      <c r="B47" s="743"/>
      <c r="C47" s="744">
        <v>12330</v>
      </c>
      <c r="D47" s="744">
        <v>13218</v>
      </c>
      <c r="E47" s="781" t="s">
        <v>617</v>
      </c>
      <c r="F47" s="799">
        <v>143</v>
      </c>
      <c r="G47" s="799">
        <v>499</v>
      </c>
      <c r="H47" s="783">
        <v>500</v>
      </c>
      <c r="I47" s="783">
        <v>500</v>
      </c>
      <c r="J47" s="546">
        <v>1</v>
      </c>
      <c r="K47" s="461">
        <v>1</v>
      </c>
      <c r="L47" s="461">
        <v>1</v>
      </c>
      <c r="M47" s="461">
        <v>51</v>
      </c>
      <c r="N47" s="461"/>
      <c r="O47" s="461"/>
      <c r="P47" s="461"/>
      <c r="Q47" s="461"/>
      <c r="R47" s="461"/>
      <c r="S47" s="461"/>
      <c r="T47" s="461"/>
      <c r="U47" s="462"/>
      <c r="V47" s="770">
        <f>SUM(J47:U47)</f>
        <v>54</v>
      </c>
      <c r="W47" s="785">
        <f t="shared" si="0"/>
        <v>10.8</v>
      </c>
    </row>
    <row r="48" spans="1:23" ht="15.75" thickBot="1">
      <c r="A48" s="674" t="s">
        <v>618</v>
      </c>
      <c r="B48" s="786" t="s">
        <v>619</v>
      </c>
      <c r="C48" s="787">
        <f>SUM(C43:C47)</f>
        <v>25992</v>
      </c>
      <c r="D48" s="787">
        <f>SUM(D43:D47)</f>
        <v>28803</v>
      </c>
      <c r="E48" s="788" t="s">
        <v>551</v>
      </c>
      <c r="F48" s="800">
        <f>SUM(F44:F47)</f>
        <v>7178</v>
      </c>
      <c r="G48" s="800">
        <f>SUM(G43:G47)</f>
        <v>12985</v>
      </c>
      <c r="H48" s="791">
        <f aca="true" t="shared" si="3" ref="H48:U48">SUM(H43:H47)</f>
        <v>16501</v>
      </c>
      <c r="I48" s="801">
        <f t="shared" si="3"/>
        <v>16501</v>
      </c>
      <c r="J48" s="794">
        <f t="shared" si="3"/>
        <v>1215</v>
      </c>
      <c r="K48" s="794">
        <f t="shared" si="3"/>
        <v>1229</v>
      </c>
      <c r="L48" s="795">
        <f t="shared" si="3"/>
        <v>1222</v>
      </c>
      <c r="M48" s="795">
        <f t="shared" si="3"/>
        <v>1614</v>
      </c>
      <c r="N48" s="794">
        <f t="shared" si="3"/>
        <v>0</v>
      </c>
      <c r="O48" s="794">
        <f t="shared" si="3"/>
        <v>0</v>
      </c>
      <c r="P48" s="794">
        <f t="shared" si="3"/>
        <v>0</v>
      </c>
      <c r="Q48" s="794">
        <f t="shared" si="3"/>
        <v>0</v>
      </c>
      <c r="R48" s="794">
        <f t="shared" si="3"/>
        <v>0</v>
      </c>
      <c r="S48" s="794">
        <f t="shared" si="3"/>
        <v>0</v>
      </c>
      <c r="T48" s="794">
        <f t="shared" si="3"/>
        <v>0</v>
      </c>
      <c r="U48" s="794">
        <f t="shared" si="3"/>
        <v>0</v>
      </c>
      <c r="V48" s="796">
        <f>SUM(V43:V47)</f>
        <v>5280</v>
      </c>
      <c r="W48" s="787">
        <f t="shared" si="0"/>
        <v>31.99806072359251</v>
      </c>
    </row>
    <row r="49" spans="1:23" ht="6.75" customHeight="1" thickBot="1">
      <c r="A49" s="592"/>
      <c r="B49" s="593"/>
      <c r="C49" s="802"/>
      <c r="D49" s="802"/>
      <c r="E49" s="803"/>
      <c r="F49" s="804"/>
      <c r="G49" s="804"/>
      <c r="H49" s="805"/>
      <c r="I49" s="806"/>
      <c r="J49" s="623"/>
      <c r="K49" s="807"/>
      <c r="L49" s="808"/>
      <c r="M49" s="808"/>
      <c r="N49" s="807"/>
      <c r="O49" s="807"/>
      <c r="P49" s="807"/>
      <c r="Q49" s="807"/>
      <c r="R49" s="807"/>
      <c r="S49" s="807"/>
      <c r="T49" s="807"/>
      <c r="U49" s="809"/>
      <c r="V49" s="810"/>
      <c r="W49" s="811"/>
    </row>
    <row r="50" spans="1:23" ht="15.75" thickBot="1">
      <c r="A50" s="812" t="s">
        <v>620</v>
      </c>
      <c r="B50" s="786" t="s">
        <v>582</v>
      </c>
      <c r="C50" s="787">
        <f>+C48-C46</f>
        <v>13520</v>
      </c>
      <c r="D50" s="787">
        <f>+D48-D46</f>
        <v>15075</v>
      </c>
      <c r="E50" s="788" t="s">
        <v>551</v>
      </c>
      <c r="F50" s="800">
        <f>SUM(F44:F45,F47)</f>
        <v>518</v>
      </c>
      <c r="G50" s="800">
        <f>SUM(G44:G45,G47)</f>
        <v>1516</v>
      </c>
      <c r="H50" s="791">
        <f>+H48-H46</f>
        <v>2000</v>
      </c>
      <c r="I50" s="792">
        <f>+I48-I46</f>
        <v>2000</v>
      </c>
      <c r="J50" s="793">
        <f>+J48-J46</f>
        <v>15</v>
      </c>
      <c r="K50" s="794">
        <f>+K48-K46</f>
        <v>29</v>
      </c>
      <c r="L50" s="794">
        <f aca="true" t="shared" si="4" ref="L50:U50">+L48-L46</f>
        <v>22</v>
      </c>
      <c r="M50" s="794">
        <f>+M48-M46</f>
        <v>414</v>
      </c>
      <c r="N50" s="794">
        <f t="shared" si="4"/>
        <v>0</v>
      </c>
      <c r="O50" s="794">
        <f t="shared" si="4"/>
        <v>0</v>
      </c>
      <c r="P50" s="794">
        <f t="shared" si="4"/>
        <v>0</v>
      </c>
      <c r="Q50" s="794">
        <f t="shared" si="4"/>
        <v>0</v>
      </c>
      <c r="R50" s="794">
        <f t="shared" si="4"/>
        <v>0</v>
      </c>
      <c r="S50" s="794">
        <f t="shared" si="4"/>
        <v>0</v>
      </c>
      <c r="T50" s="794">
        <f t="shared" si="4"/>
        <v>0</v>
      </c>
      <c r="U50" s="794">
        <f t="shared" si="4"/>
        <v>0</v>
      </c>
      <c r="V50" s="787">
        <f>SUM(J50:U50)</f>
        <v>480</v>
      </c>
      <c r="W50" s="787">
        <f t="shared" si="0"/>
        <v>24</v>
      </c>
    </row>
    <row r="51" spans="1:23" ht="15.75" thickBot="1">
      <c r="A51" s="674" t="s">
        <v>621</v>
      </c>
      <c r="B51" s="786" t="s">
        <v>622</v>
      </c>
      <c r="C51" s="787">
        <f>+C48-C42</f>
        <v>93</v>
      </c>
      <c r="D51" s="787">
        <f>+D48-D42</f>
        <v>-465</v>
      </c>
      <c r="E51" s="788" t="s">
        <v>551</v>
      </c>
      <c r="F51" s="800">
        <f>SUM(F48-F42)</f>
        <v>86</v>
      </c>
      <c r="G51" s="800">
        <f>SUM(G48-G42)</f>
        <v>226</v>
      </c>
      <c r="H51" s="791">
        <f>+H48-H42</f>
        <v>0</v>
      </c>
      <c r="I51" s="792">
        <f>+I48-I42</f>
        <v>0</v>
      </c>
      <c r="J51" s="793">
        <f>+J48-J42</f>
        <v>539</v>
      </c>
      <c r="K51" s="794">
        <f>+K48-K42</f>
        <v>273</v>
      </c>
      <c r="L51" s="794">
        <f aca="true" t="shared" si="5" ref="L51:U51">+L48-L42</f>
        <v>-832</v>
      </c>
      <c r="M51" s="794">
        <f>+M48-M42</f>
        <v>816</v>
      </c>
      <c r="N51" s="794">
        <f t="shared" si="5"/>
        <v>0</v>
      </c>
      <c r="O51" s="794">
        <f t="shared" si="5"/>
        <v>0</v>
      </c>
      <c r="P51" s="794">
        <f t="shared" si="5"/>
        <v>0</v>
      </c>
      <c r="Q51" s="794">
        <f t="shared" si="5"/>
        <v>0</v>
      </c>
      <c r="R51" s="794">
        <f t="shared" si="5"/>
        <v>0</v>
      </c>
      <c r="S51" s="794">
        <f t="shared" si="5"/>
        <v>0</v>
      </c>
      <c r="T51" s="794">
        <f t="shared" si="5"/>
        <v>0</v>
      </c>
      <c r="U51" s="813">
        <f t="shared" si="5"/>
        <v>0</v>
      </c>
      <c r="V51" s="787">
        <f>SUM(J51:U51)</f>
        <v>796</v>
      </c>
      <c r="W51" s="787" t="e">
        <f t="shared" si="0"/>
        <v>#DIV/0!</v>
      </c>
    </row>
    <row r="52" spans="1:23" ht="15.75" thickBot="1">
      <c r="A52" s="814" t="s">
        <v>623</v>
      </c>
      <c r="B52" s="815" t="s">
        <v>582</v>
      </c>
      <c r="C52" s="816">
        <f>+C51-C46</f>
        <v>-12379</v>
      </c>
      <c r="D52" s="816">
        <f>+D51-D46</f>
        <v>-14193</v>
      </c>
      <c r="E52" s="817" t="s">
        <v>551</v>
      </c>
      <c r="F52" s="818">
        <f>SUM(F50-F42)</f>
        <v>-6574</v>
      </c>
      <c r="G52" s="818">
        <f>SUM(G50-G42)</f>
        <v>-11243</v>
      </c>
      <c r="H52" s="791">
        <f>+H51-H46</f>
        <v>-14501</v>
      </c>
      <c r="I52" s="792">
        <f aca="true" t="shared" si="6" ref="I52:U52">+I51-I46</f>
        <v>-14501</v>
      </c>
      <c r="J52" s="793">
        <f t="shared" si="6"/>
        <v>-661</v>
      </c>
      <c r="K52" s="794">
        <f t="shared" si="6"/>
        <v>-927</v>
      </c>
      <c r="L52" s="794">
        <f t="shared" si="6"/>
        <v>-2032</v>
      </c>
      <c r="M52" s="794">
        <f t="shared" si="6"/>
        <v>-384</v>
      </c>
      <c r="N52" s="794">
        <f t="shared" si="6"/>
        <v>0</v>
      </c>
      <c r="O52" s="794">
        <f t="shared" si="6"/>
        <v>0</v>
      </c>
      <c r="P52" s="794">
        <f t="shared" si="6"/>
        <v>0</v>
      </c>
      <c r="Q52" s="794">
        <f t="shared" si="6"/>
        <v>0</v>
      </c>
      <c r="R52" s="794">
        <f t="shared" si="6"/>
        <v>0</v>
      </c>
      <c r="S52" s="794">
        <f t="shared" si="6"/>
        <v>0</v>
      </c>
      <c r="T52" s="794">
        <f t="shared" si="6"/>
        <v>0</v>
      </c>
      <c r="U52" s="794">
        <f t="shared" si="6"/>
        <v>0</v>
      </c>
      <c r="V52" s="787">
        <f>SUM(J52:U52)</f>
        <v>-4004</v>
      </c>
      <c r="W52" s="787">
        <f t="shared" si="0"/>
        <v>27.611888835252742</v>
      </c>
    </row>
    <row r="58" ht="14.25" hidden="1">
      <c r="A58" s="819" t="s">
        <v>651</v>
      </c>
    </row>
    <row r="59" ht="12.75" hidden="1"/>
    <row r="60" ht="12.75" hidden="1">
      <c r="A60" t="s">
        <v>652</v>
      </c>
    </row>
    <row r="61" ht="12.75" hidden="1"/>
    <row r="62" ht="12.75" hidden="1">
      <c r="A62" t="s">
        <v>653</v>
      </c>
    </row>
  </sheetData>
  <sheetProtection/>
  <mergeCells count="2">
    <mergeCell ref="A7:W7"/>
    <mergeCell ref="F12:J12"/>
  </mergeCells>
  <printOptions/>
  <pageMargins left="1.299212598425197" right="0.7086614173228347" top="0.5905511811023623" bottom="0.7874015748031497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32.28125" style="0" customWidth="1"/>
    <col min="2" max="2" width="10.57421875" style="0" customWidth="1"/>
    <col min="3" max="3" width="14.00390625" style="0" customWidth="1"/>
    <col min="4" max="5" width="0" style="0" hidden="1" customWidth="1"/>
    <col min="6" max="7" width="9.140625" style="0" hidden="1" customWidth="1"/>
    <col min="8" max="8" width="9.140625" style="0" customWidth="1"/>
    <col min="9" max="9" width="10.28125" style="0" customWidth="1"/>
    <col min="14" max="14" width="9.140625" style="0" hidden="1" customWidth="1"/>
    <col min="15" max="19" width="0" style="0" hidden="1" customWidth="1"/>
    <col min="20" max="20" width="9.8515625" style="0" hidden="1" customWidth="1"/>
    <col min="21" max="21" width="0" style="0" hidden="1" customWidth="1"/>
    <col min="22" max="23" width="10.28125" style="0" customWidth="1"/>
  </cols>
  <sheetData>
    <row r="1" spans="1:9" s="690" customFormat="1" ht="15.75">
      <c r="A1" s="988" t="s">
        <v>625</v>
      </c>
      <c r="B1" s="988"/>
      <c r="C1" s="846"/>
      <c r="D1" s="846"/>
      <c r="E1" s="846"/>
      <c r="F1" s="846"/>
      <c r="G1" s="846"/>
      <c r="H1" s="846"/>
      <c r="I1" s="988"/>
    </row>
    <row r="2" spans="1:9" ht="18">
      <c r="A2" s="845" t="s">
        <v>626</v>
      </c>
      <c r="B2" s="571"/>
      <c r="I2" s="570"/>
    </row>
    <row r="3" spans="1:9" ht="12.75">
      <c r="A3" s="570"/>
      <c r="B3" s="570"/>
      <c r="I3" s="570"/>
    </row>
    <row r="4" spans="9:15" ht="13.5" thickBot="1">
      <c r="I4" s="570"/>
      <c r="M4" s="10"/>
      <c r="N4" s="10"/>
      <c r="O4" s="10"/>
    </row>
    <row r="5" spans="1:15" ht="16.5" thickBot="1">
      <c r="A5" s="846" t="s">
        <v>522</v>
      </c>
      <c r="B5" s="846"/>
      <c r="C5" s="847" t="s">
        <v>654</v>
      </c>
      <c r="D5" s="848"/>
      <c r="E5" s="848"/>
      <c r="F5" s="848"/>
      <c r="G5" s="849"/>
      <c r="H5" s="850"/>
      <c r="I5" s="575"/>
      <c r="M5" s="10"/>
      <c r="N5" s="10"/>
      <c r="O5" s="10"/>
    </row>
    <row r="6" spans="1:9" ht="13.5" thickBot="1">
      <c r="A6" s="844" t="s">
        <v>524</v>
      </c>
      <c r="B6" s="844"/>
      <c r="I6" s="570"/>
    </row>
    <row r="7" spans="1:23" ht="15.75">
      <c r="A7" s="851"/>
      <c r="B7" s="852"/>
      <c r="C7" s="853"/>
      <c r="D7" s="577"/>
      <c r="E7" s="577"/>
      <c r="F7" s="577"/>
      <c r="G7" s="577"/>
      <c r="H7" s="577"/>
      <c r="I7" s="854" t="s">
        <v>31</v>
      </c>
      <c r="J7" s="855"/>
      <c r="K7" s="856"/>
      <c r="L7" s="856"/>
      <c r="M7" s="856"/>
      <c r="N7" s="856"/>
      <c r="O7" s="857"/>
      <c r="P7" s="856"/>
      <c r="Q7" s="856"/>
      <c r="R7" s="856"/>
      <c r="S7" s="856"/>
      <c r="T7" s="856"/>
      <c r="U7" s="856"/>
      <c r="V7" s="858" t="s">
        <v>628</v>
      </c>
      <c r="W7" s="854" t="s">
        <v>527</v>
      </c>
    </row>
    <row r="8" spans="1:23" ht="13.5" thickBot="1">
      <c r="A8" s="859" t="s">
        <v>29</v>
      </c>
      <c r="B8" s="860"/>
      <c r="C8" s="861"/>
      <c r="D8" s="585" t="s">
        <v>529</v>
      </c>
      <c r="E8" s="585" t="s">
        <v>530</v>
      </c>
      <c r="F8" s="862" t="s">
        <v>655</v>
      </c>
      <c r="G8" s="862" t="s">
        <v>656</v>
      </c>
      <c r="H8" s="862" t="s">
        <v>526</v>
      </c>
      <c r="I8" s="863">
        <v>2016</v>
      </c>
      <c r="J8" s="864" t="s">
        <v>536</v>
      </c>
      <c r="K8" s="865" t="s">
        <v>537</v>
      </c>
      <c r="L8" s="865" t="s">
        <v>538</v>
      </c>
      <c r="M8" s="865" t="s">
        <v>539</v>
      </c>
      <c r="N8" s="865" t="s">
        <v>540</v>
      </c>
      <c r="O8" s="865" t="s">
        <v>541</v>
      </c>
      <c r="P8" s="865" t="s">
        <v>542</v>
      </c>
      <c r="Q8" s="865" t="s">
        <v>543</v>
      </c>
      <c r="R8" s="865" t="s">
        <v>544</v>
      </c>
      <c r="S8" s="865" t="s">
        <v>545</v>
      </c>
      <c r="T8" s="865" t="s">
        <v>546</v>
      </c>
      <c r="U8" s="864" t="s">
        <v>547</v>
      </c>
      <c r="V8" s="866" t="s">
        <v>548</v>
      </c>
      <c r="W8" s="863" t="s">
        <v>549</v>
      </c>
    </row>
    <row r="9" spans="1:23" ht="16.5">
      <c r="A9" s="867" t="s">
        <v>657</v>
      </c>
      <c r="B9" s="868"/>
      <c r="C9" s="869"/>
      <c r="D9" s="870">
        <v>22</v>
      </c>
      <c r="E9" s="870">
        <v>23</v>
      </c>
      <c r="F9" s="871">
        <v>21</v>
      </c>
      <c r="G9" s="872">
        <v>21</v>
      </c>
      <c r="H9" s="873">
        <v>21</v>
      </c>
      <c r="I9" s="874">
        <v>21</v>
      </c>
      <c r="J9" s="875">
        <v>21</v>
      </c>
      <c r="K9" s="876">
        <v>21</v>
      </c>
      <c r="L9" s="876">
        <v>21</v>
      </c>
      <c r="M9" s="876">
        <v>21</v>
      </c>
      <c r="N9" s="877"/>
      <c r="O9" s="877"/>
      <c r="P9" s="878"/>
      <c r="Q9" s="878"/>
      <c r="R9" s="878"/>
      <c r="S9" s="878"/>
      <c r="T9" s="878"/>
      <c r="U9" s="879"/>
      <c r="V9" s="880" t="s">
        <v>551</v>
      </c>
      <c r="W9" s="881" t="s">
        <v>551</v>
      </c>
    </row>
    <row r="10" spans="1:23" ht="17.25" thickBot="1">
      <c r="A10" s="882" t="s">
        <v>658</v>
      </c>
      <c r="B10" s="883"/>
      <c r="C10" s="884"/>
      <c r="D10" s="885">
        <v>20.91</v>
      </c>
      <c r="E10" s="885">
        <v>21.91</v>
      </c>
      <c r="F10" s="886">
        <v>20.4</v>
      </c>
      <c r="G10" s="887">
        <v>20.4</v>
      </c>
      <c r="H10" s="888">
        <v>20.4</v>
      </c>
      <c r="I10" s="889">
        <v>20.4</v>
      </c>
      <c r="J10" s="890">
        <v>20.4</v>
      </c>
      <c r="K10" s="891">
        <v>20.4</v>
      </c>
      <c r="L10" s="892">
        <v>20.4</v>
      </c>
      <c r="M10" s="892">
        <v>20.4</v>
      </c>
      <c r="N10" s="891"/>
      <c r="O10" s="891"/>
      <c r="P10" s="893"/>
      <c r="Q10" s="893"/>
      <c r="R10" s="893"/>
      <c r="S10" s="893"/>
      <c r="T10" s="893"/>
      <c r="U10" s="888"/>
      <c r="V10" s="894"/>
      <c r="W10" s="895" t="s">
        <v>551</v>
      </c>
    </row>
    <row r="11" spans="1:23" ht="16.5">
      <c r="A11" s="896" t="s">
        <v>659</v>
      </c>
      <c r="B11" s="868"/>
      <c r="C11" s="897" t="s">
        <v>660</v>
      </c>
      <c r="D11" s="898">
        <v>4630</v>
      </c>
      <c r="E11" s="898">
        <v>5103</v>
      </c>
      <c r="F11" s="899">
        <v>6928</v>
      </c>
      <c r="G11" s="900">
        <v>6931</v>
      </c>
      <c r="H11" s="901">
        <v>6752</v>
      </c>
      <c r="I11" s="902" t="s">
        <v>551</v>
      </c>
      <c r="J11" s="901">
        <v>6752</v>
      </c>
      <c r="K11" s="903">
        <v>6769</v>
      </c>
      <c r="L11" s="903">
        <v>6772</v>
      </c>
      <c r="M11" s="904">
        <v>6811</v>
      </c>
      <c r="N11" s="905"/>
      <c r="O11" s="905"/>
      <c r="P11" s="905"/>
      <c r="Q11" s="905"/>
      <c r="R11" s="905"/>
      <c r="S11" s="905"/>
      <c r="T11" s="905"/>
      <c r="U11" s="901"/>
      <c r="V11" s="902" t="s">
        <v>551</v>
      </c>
      <c r="W11" s="906" t="s">
        <v>551</v>
      </c>
    </row>
    <row r="12" spans="1:23" ht="16.5">
      <c r="A12" s="896" t="s">
        <v>630</v>
      </c>
      <c r="B12" s="907"/>
      <c r="C12" s="897" t="s">
        <v>661</v>
      </c>
      <c r="D12" s="908">
        <v>3811</v>
      </c>
      <c r="E12" s="908">
        <v>4577</v>
      </c>
      <c r="F12" s="909">
        <v>6744</v>
      </c>
      <c r="G12" s="900">
        <v>6806</v>
      </c>
      <c r="H12" s="901">
        <v>6685</v>
      </c>
      <c r="I12" s="902" t="s">
        <v>551</v>
      </c>
      <c r="J12" s="910">
        <v>6690</v>
      </c>
      <c r="K12" s="911">
        <v>6712</v>
      </c>
      <c r="L12" s="911">
        <v>6720</v>
      </c>
      <c r="M12" s="912">
        <v>6764</v>
      </c>
      <c r="N12" s="905"/>
      <c r="O12" s="905"/>
      <c r="P12" s="905"/>
      <c r="Q12" s="905"/>
      <c r="R12" s="905"/>
      <c r="S12" s="905"/>
      <c r="T12" s="905"/>
      <c r="U12" s="901"/>
      <c r="V12" s="902" t="s">
        <v>551</v>
      </c>
      <c r="W12" s="906" t="s">
        <v>551</v>
      </c>
    </row>
    <row r="13" spans="1:23" ht="16.5">
      <c r="A13" s="896" t="s">
        <v>559</v>
      </c>
      <c r="B13" s="868"/>
      <c r="C13" s="897" t="s">
        <v>662</v>
      </c>
      <c r="D13" s="908">
        <v>0</v>
      </c>
      <c r="E13" s="908">
        <v>0</v>
      </c>
      <c r="F13" s="909">
        <v>51</v>
      </c>
      <c r="G13" s="900">
        <v>63</v>
      </c>
      <c r="H13" s="901">
        <v>49</v>
      </c>
      <c r="I13" s="902" t="s">
        <v>551</v>
      </c>
      <c r="J13" s="910">
        <v>49</v>
      </c>
      <c r="K13" s="911">
        <v>62</v>
      </c>
      <c r="L13" s="912">
        <v>62</v>
      </c>
      <c r="M13" s="912">
        <v>71</v>
      </c>
      <c r="N13" s="905"/>
      <c r="O13" s="905"/>
      <c r="P13" s="905"/>
      <c r="Q13" s="905"/>
      <c r="R13" s="905"/>
      <c r="S13" s="905"/>
      <c r="T13" s="905"/>
      <c r="U13" s="901"/>
      <c r="V13" s="902" t="s">
        <v>551</v>
      </c>
      <c r="W13" s="906" t="s">
        <v>551</v>
      </c>
    </row>
    <row r="14" spans="1:23" ht="16.5">
      <c r="A14" s="896" t="s">
        <v>562</v>
      </c>
      <c r="B14" s="907"/>
      <c r="C14" s="897" t="s">
        <v>663</v>
      </c>
      <c r="D14" s="908">
        <v>0</v>
      </c>
      <c r="E14" s="908">
        <v>0</v>
      </c>
      <c r="F14" s="909">
        <v>634</v>
      </c>
      <c r="G14" s="900">
        <v>591</v>
      </c>
      <c r="H14" s="901">
        <v>562</v>
      </c>
      <c r="I14" s="902" t="s">
        <v>551</v>
      </c>
      <c r="J14" s="910">
        <v>7391</v>
      </c>
      <c r="K14" s="911">
        <v>6795</v>
      </c>
      <c r="L14" s="912">
        <v>6965</v>
      </c>
      <c r="M14" s="912">
        <v>6334</v>
      </c>
      <c r="N14" s="905"/>
      <c r="O14" s="905"/>
      <c r="P14" s="905"/>
      <c r="Q14" s="905"/>
      <c r="R14" s="905"/>
      <c r="S14" s="905"/>
      <c r="T14" s="905"/>
      <c r="U14" s="901"/>
      <c r="V14" s="902" t="s">
        <v>551</v>
      </c>
      <c r="W14" s="906" t="s">
        <v>551</v>
      </c>
    </row>
    <row r="15" spans="1:23" ht="17.25" thickBot="1">
      <c r="A15" s="867" t="s">
        <v>564</v>
      </c>
      <c r="B15" s="868"/>
      <c r="C15" s="913" t="s">
        <v>664</v>
      </c>
      <c r="D15" s="914">
        <v>869</v>
      </c>
      <c r="E15" s="914">
        <v>1024</v>
      </c>
      <c r="F15" s="915">
        <v>1372</v>
      </c>
      <c r="G15" s="916">
        <v>1597</v>
      </c>
      <c r="H15" s="917">
        <v>1679</v>
      </c>
      <c r="I15" s="880" t="s">
        <v>551</v>
      </c>
      <c r="J15" s="918">
        <v>1806</v>
      </c>
      <c r="K15" s="877">
        <v>1761</v>
      </c>
      <c r="L15" s="876">
        <v>2552</v>
      </c>
      <c r="M15" s="876">
        <v>2375</v>
      </c>
      <c r="N15" s="877"/>
      <c r="O15" s="877"/>
      <c r="P15" s="877"/>
      <c r="Q15" s="877"/>
      <c r="R15" s="877"/>
      <c r="S15" s="877"/>
      <c r="T15" s="877"/>
      <c r="U15" s="919"/>
      <c r="V15" s="880" t="s">
        <v>551</v>
      </c>
      <c r="W15" s="881" t="s">
        <v>551</v>
      </c>
    </row>
    <row r="16" spans="1:23" ht="17.25" thickBot="1">
      <c r="A16" s="920" t="s">
        <v>567</v>
      </c>
      <c r="B16" s="921"/>
      <c r="C16" s="922"/>
      <c r="D16" s="685">
        <v>1838</v>
      </c>
      <c r="E16" s="685">
        <v>1811</v>
      </c>
      <c r="F16" s="923">
        <v>972</v>
      </c>
      <c r="G16" s="924">
        <v>9916</v>
      </c>
      <c r="H16" s="925">
        <v>9777</v>
      </c>
      <c r="I16" s="926" t="s">
        <v>551</v>
      </c>
      <c r="J16" s="925">
        <v>16734</v>
      </c>
      <c r="K16" s="927">
        <v>16121</v>
      </c>
      <c r="L16" s="928">
        <v>17087</v>
      </c>
      <c r="M16" s="928">
        <v>16326</v>
      </c>
      <c r="N16" s="927"/>
      <c r="O16" s="927"/>
      <c r="P16" s="927"/>
      <c r="Q16" s="927"/>
      <c r="R16" s="927"/>
      <c r="S16" s="927"/>
      <c r="T16" s="927"/>
      <c r="U16" s="925"/>
      <c r="V16" s="926" t="s">
        <v>551</v>
      </c>
      <c r="W16" s="929" t="s">
        <v>551</v>
      </c>
    </row>
    <row r="17" spans="1:23" ht="16.5">
      <c r="A17" s="867" t="s">
        <v>665</v>
      </c>
      <c r="B17" s="868"/>
      <c r="C17" s="913" t="s">
        <v>666</v>
      </c>
      <c r="D17" s="914">
        <v>833</v>
      </c>
      <c r="E17" s="914">
        <v>540</v>
      </c>
      <c r="F17" s="915">
        <v>212</v>
      </c>
      <c r="G17" s="916">
        <v>139</v>
      </c>
      <c r="H17" s="917">
        <v>72</v>
      </c>
      <c r="I17" s="880" t="s">
        <v>551</v>
      </c>
      <c r="J17" s="918">
        <v>68</v>
      </c>
      <c r="K17" s="877">
        <v>63</v>
      </c>
      <c r="L17" s="876">
        <v>59</v>
      </c>
      <c r="M17" s="876">
        <v>54</v>
      </c>
      <c r="N17" s="877"/>
      <c r="O17" s="877"/>
      <c r="P17" s="877"/>
      <c r="Q17" s="877"/>
      <c r="R17" s="877"/>
      <c r="S17" s="877"/>
      <c r="T17" s="877"/>
      <c r="U17" s="919"/>
      <c r="V17" s="880" t="s">
        <v>551</v>
      </c>
      <c r="W17" s="881" t="s">
        <v>551</v>
      </c>
    </row>
    <row r="18" spans="1:23" ht="16.5">
      <c r="A18" s="896" t="s">
        <v>667</v>
      </c>
      <c r="B18" s="907"/>
      <c r="C18" s="897" t="s">
        <v>668</v>
      </c>
      <c r="D18" s="898">
        <v>584</v>
      </c>
      <c r="E18" s="898">
        <v>483</v>
      </c>
      <c r="F18" s="909">
        <v>853</v>
      </c>
      <c r="G18" s="900">
        <v>1011</v>
      </c>
      <c r="H18" s="901">
        <v>1088</v>
      </c>
      <c r="I18" s="902" t="s">
        <v>551</v>
      </c>
      <c r="J18" s="901">
        <v>1096</v>
      </c>
      <c r="K18" s="905">
        <v>1105</v>
      </c>
      <c r="L18" s="904">
        <v>1114</v>
      </c>
      <c r="M18" s="904">
        <v>1123</v>
      </c>
      <c r="N18" s="905"/>
      <c r="O18" s="905"/>
      <c r="P18" s="905"/>
      <c r="Q18" s="905"/>
      <c r="R18" s="905"/>
      <c r="S18" s="905"/>
      <c r="T18" s="905"/>
      <c r="U18" s="901"/>
      <c r="V18" s="902" t="s">
        <v>551</v>
      </c>
      <c r="W18" s="906" t="s">
        <v>551</v>
      </c>
    </row>
    <row r="19" spans="1:23" ht="16.5">
      <c r="A19" s="896" t="s">
        <v>573</v>
      </c>
      <c r="B19" s="907"/>
      <c r="C19" s="897" t="s">
        <v>669</v>
      </c>
      <c r="D19" s="908">
        <v>0</v>
      </c>
      <c r="E19" s="908">
        <v>0</v>
      </c>
      <c r="F19" s="909">
        <v>0</v>
      </c>
      <c r="G19" s="900">
        <v>0</v>
      </c>
      <c r="H19" s="901">
        <v>0</v>
      </c>
      <c r="I19" s="902" t="s">
        <v>551</v>
      </c>
      <c r="J19" s="910">
        <v>0</v>
      </c>
      <c r="K19" s="911">
        <v>0</v>
      </c>
      <c r="L19" s="912">
        <v>0</v>
      </c>
      <c r="M19" s="912">
        <v>0</v>
      </c>
      <c r="N19" s="905"/>
      <c r="O19" s="905"/>
      <c r="P19" s="905"/>
      <c r="Q19" s="905"/>
      <c r="R19" s="905"/>
      <c r="S19" s="905"/>
      <c r="T19" s="905"/>
      <c r="U19" s="901"/>
      <c r="V19" s="902" t="s">
        <v>551</v>
      </c>
      <c r="W19" s="906" t="s">
        <v>551</v>
      </c>
    </row>
    <row r="20" spans="1:23" ht="16.5">
      <c r="A20" s="896" t="s">
        <v>575</v>
      </c>
      <c r="B20" s="868"/>
      <c r="C20" s="897" t="s">
        <v>670</v>
      </c>
      <c r="D20" s="908">
        <v>225</v>
      </c>
      <c r="E20" s="908">
        <v>259</v>
      </c>
      <c r="F20" s="909">
        <v>1160</v>
      </c>
      <c r="G20" s="900">
        <v>1202</v>
      </c>
      <c r="H20" s="901">
        <v>1167</v>
      </c>
      <c r="I20" s="902" t="s">
        <v>551</v>
      </c>
      <c r="J20" s="910">
        <v>8007</v>
      </c>
      <c r="K20" s="911">
        <v>7394</v>
      </c>
      <c r="L20" s="912">
        <v>7778</v>
      </c>
      <c r="M20" s="912">
        <v>7083</v>
      </c>
      <c r="N20" s="905"/>
      <c r="O20" s="905"/>
      <c r="P20" s="905"/>
      <c r="Q20" s="905"/>
      <c r="R20" s="905"/>
      <c r="S20" s="905"/>
      <c r="T20" s="905"/>
      <c r="U20" s="901"/>
      <c r="V20" s="902" t="s">
        <v>551</v>
      </c>
      <c r="W20" s="906" t="s">
        <v>551</v>
      </c>
    </row>
    <row r="21" spans="1:23" ht="17.25" thickBot="1">
      <c r="A21" s="896" t="s">
        <v>577</v>
      </c>
      <c r="B21" s="883"/>
      <c r="C21" s="897" t="s">
        <v>671</v>
      </c>
      <c r="D21" s="908">
        <v>0</v>
      </c>
      <c r="E21" s="908">
        <v>0</v>
      </c>
      <c r="F21" s="930">
        <v>0</v>
      </c>
      <c r="G21" s="900">
        <v>0</v>
      </c>
      <c r="H21" s="901">
        <v>0</v>
      </c>
      <c r="I21" s="931" t="s">
        <v>551</v>
      </c>
      <c r="J21" s="910">
        <v>0</v>
      </c>
      <c r="K21" s="911">
        <v>0</v>
      </c>
      <c r="L21" s="912">
        <v>0</v>
      </c>
      <c r="M21" s="912">
        <v>0</v>
      </c>
      <c r="N21" s="905"/>
      <c r="O21" s="905"/>
      <c r="P21" s="905"/>
      <c r="Q21" s="905"/>
      <c r="R21" s="905"/>
      <c r="S21" s="905"/>
      <c r="T21" s="905"/>
      <c r="U21" s="901"/>
      <c r="V21" s="902" t="s">
        <v>551</v>
      </c>
      <c r="W21" s="906" t="s">
        <v>551</v>
      </c>
    </row>
    <row r="22" spans="1:23" ht="16.5">
      <c r="A22" s="932" t="s">
        <v>579</v>
      </c>
      <c r="B22" s="868"/>
      <c r="C22" s="933"/>
      <c r="D22" s="934">
        <v>6805</v>
      </c>
      <c r="E22" s="934">
        <v>6979</v>
      </c>
      <c r="F22" s="935">
        <v>8627</v>
      </c>
      <c r="G22" s="936">
        <v>8636</v>
      </c>
      <c r="H22" s="937">
        <v>8924</v>
      </c>
      <c r="I22" s="938">
        <v>9294</v>
      </c>
      <c r="J22" s="939">
        <v>645</v>
      </c>
      <c r="K22" s="903">
        <v>645</v>
      </c>
      <c r="L22" s="903">
        <v>1412</v>
      </c>
      <c r="M22" s="903">
        <v>645</v>
      </c>
      <c r="N22" s="903"/>
      <c r="O22" s="903"/>
      <c r="P22" s="903"/>
      <c r="Q22" s="903"/>
      <c r="R22" s="903"/>
      <c r="S22" s="903"/>
      <c r="T22" s="903"/>
      <c r="U22" s="939"/>
      <c r="V22" s="940">
        <f>SUM(J22:U22)</f>
        <v>3347</v>
      </c>
      <c r="W22" s="941">
        <f>+V22/I22*100</f>
        <v>36.01248117064773</v>
      </c>
    </row>
    <row r="23" spans="1:23" ht="16.5">
      <c r="A23" s="896" t="s">
        <v>581</v>
      </c>
      <c r="B23" s="907"/>
      <c r="C23" s="942"/>
      <c r="D23" s="898"/>
      <c r="E23" s="898"/>
      <c r="F23" s="943">
        <v>0</v>
      </c>
      <c r="G23" s="944">
        <v>0</v>
      </c>
      <c r="H23" s="945">
        <v>0</v>
      </c>
      <c r="I23" s="946">
        <v>0</v>
      </c>
      <c r="J23" s="901">
        <v>0</v>
      </c>
      <c r="K23" s="905">
        <v>0</v>
      </c>
      <c r="L23" s="905">
        <v>0</v>
      </c>
      <c r="M23" s="905">
        <v>0</v>
      </c>
      <c r="N23" s="905"/>
      <c r="O23" s="905"/>
      <c r="P23" s="905"/>
      <c r="Q23" s="905"/>
      <c r="R23" s="905"/>
      <c r="S23" s="905"/>
      <c r="T23" s="905"/>
      <c r="U23" s="901"/>
      <c r="V23" s="947">
        <f>SUM(J23:U23)</f>
        <v>0</v>
      </c>
      <c r="W23" s="948" t="e">
        <f>+V23/I23*100</f>
        <v>#DIV/0!</v>
      </c>
    </row>
    <row r="24" spans="1:23" ht="17.25" thickBot="1">
      <c r="A24" s="949" t="s">
        <v>583</v>
      </c>
      <c r="B24" s="868"/>
      <c r="C24" s="950"/>
      <c r="D24" s="951">
        <v>6505</v>
      </c>
      <c r="E24" s="951">
        <v>6369</v>
      </c>
      <c r="F24" s="952">
        <v>7040</v>
      </c>
      <c r="G24" s="952">
        <v>7080</v>
      </c>
      <c r="H24" s="952">
        <v>7305</v>
      </c>
      <c r="I24" s="953">
        <v>7760</v>
      </c>
      <c r="J24" s="954">
        <v>645</v>
      </c>
      <c r="K24" s="955">
        <v>645</v>
      </c>
      <c r="L24" s="955">
        <v>645</v>
      </c>
      <c r="M24" s="955">
        <v>645</v>
      </c>
      <c r="N24" s="955"/>
      <c r="O24" s="955"/>
      <c r="P24" s="955"/>
      <c r="Q24" s="955"/>
      <c r="R24" s="955"/>
      <c r="S24" s="955"/>
      <c r="T24" s="955"/>
      <c r="U24" s="954"/>
      <c r="V24" s="956">
        <f>SUM(J24:U24)</f>
        <v>2580</v>
      </c>
      <c r="W24" s="957">
        <f>+V24/I24*100</f>
        <v>33.24742268041237</v>
      </c>
    </row>
    <row r="25" spans="1:23" ht="16.5">
      <c r="A25" s="896" t="s">
        <v>584</v>
      </c>
      <c r="B25" s="958" t="s">
        <v>672</v>
      </c>
      <c r="C25" s="897" t="s">
        <v>673</v>
      </c>
      <c r="D25" s="898">
        <v>2275</v>
      </c>
      <c r="E25" s="898">
        <v>2131</v>
      </c>
      <c r="F25" s="943">
        <v>1447</v>
      </c>
      <c r="G25" s="943">
        <v>1341</v>
      </c>
      <c r="H25" s="943">
        <v>1286</v>
      </c>
      <c r="I25" s="959">
        <v>1140</v>
      </c>
      <c r="J25" s="901">
        <v>50</v>
      </c>
      <c r="K25" s="905">
        <v>112</v>
      </c>
      <c r="L25" s="905">
        <v>171</v>
      </c>
      <c r="M25" s="905">
        <v>169</v>
      </c>
      <c r="N25" s="905"/>
      <c r="O25" s="905"/>
      <c r="P25" s="905"/>
      <c r="Q25" s="905"/>
      <c r="R25" s="905"/>
      <c r="S25" s="905"/>
      <c r="T25" s="905"/>
      <c r="U25" s="901"/>
      <c r="V25" s="947">
        <f aca="true" t="shared" si="0" ref="V25:V35">SUM(J25:U25)</f>
        <v>502</v>
      </c>
      <c r="W25" s="948">
        <f aca="true" t="shared" si="1" ref="W25:W35">+V25/I25*100</f>
        <v>44.03508771929825</v>
      </c>
    </row>
    <row r="26" spans="1:23" ht="16.5">
      <c r="A26" s="896" t="s">
        <v>586</v>
      </c>
      <c r="B26" s="960" t="s">
        <v>674</v>
      </c>
      <c r="C26" s="897" t="s">
        <v>675</v>
      </c>
      <c r="D26" s="908">
        <v>269</v>
      </c>
      <c r="E26" s="908">
        <v>415</v>
      </c>
      <c r="F26" s="961">
        <v>833</v>
      </c>
      <c r="G26" s="961">
        <v>805</v>
      </c>
      <c r="H26" s="961">
        <v>762</v>
      </c>
      <c r="I26" s="946">
        <v>810</v>
      </c>
      <c r="J26" s="901">
        <v>10</v>
      </c>
      <c r="K26" s="905">
        <v>29</v>
      </c>
      <c r="L26" s="905">
        <v>123</v>
      </c>
      <c r="M26" s="905">
        <v>20</v>
      </c>
      <c r="N26" s="905"/>
      <c r="O26" s="905"/>
      <c r="P26" s="905"/>
      <c r="Q26" s="905"/>
      <c r="R26" s="905"/>
      <c r="S26" s="905"/>
      <c r="T26" s="905"/>
      <c r="U26" s="901"/>
      <c r="V26" s="947">
        <f t="shared" si="0"/>
        <v>182</v>
      </c>
      <c r="W26" s="948">
        <f t="shared" si="1"/>
        <v>22.469135802469136</v>
      </c>
    </row>
    <row r="27" spans="1:23" ht="16.5">
      <c r="A27" s="896" t="s">
        <v>588</v>
      </c>
      <c r="B27" s="962" t="s">
        <v>676</v>
      </c>
      <c r="C27" s="897" t="s">
        <v>677</v>
      </c>
      <c r="D27" s="908">
        <v>0</v>
      </c>
      <c r="E27" s="908">
        <v>1</v>
      </c>
      <c r="F27" s="961">
        <v>0</v>
      </c>
      <c r="G27" s="961">
        <v>0</v>
      </c>
      <c r="H27" s="961">
        <v>0</v>
      </c>
      <c r="I27" s="946">
        <v>0</v>
      </c>
      <c r="J27" s="901">
        <v>0</v>
      </c>
      <c r="K27" s="905">
        <v>0</v>
      </c>
      <c r="L27" s="905">
        <v>0</v>
      </c>
      <c r="M27" s="905">
        <v>0</v>
      </c>
      <c r="N27" s="905"/>
      <c r="O27" s="905"/>
      <c r="P27" s="905"/>
      <c r="Q27" s="905"/>
      <c r="R27" s="905"/>
      <c r="S27" s="905"/>
      <c r="T27" s="905"/>
      <c r="U27" s="901"/>
      <c r="V27" s="947">
        <f t="shared" si="0"/>
        <v>0</v>
      </c>
      <c r="W27" s="948" t="e">
        <f t="shared" si="1"/>
        <v>#DIV/0!</v>
      </c>
    </row>
    <row r="28" spans="1:23" ht="16.5">
      <c r="A28" s="896" t="s">
        <v>590</v>
      </c>
      <c r="B28" s="962" t="s">
        <v>678</v>
      </c>
      <c r="C28" s="897" t="s">
        <v>679</v>
      </c>
      <c r="D28" s="908">
        <v>582</v>
      </c>
      <c r="E28" s="908">
        <v>430</v>
      </c>
      <c r="F28" s="961">
        <v>28</v>
      </c>
      <c r="G28" s="961">
        <v>29</v>
      </c>
      <c r="H28" s="961">
        <v>28</v>
      </c>
      <c r="I28" s="946">
        <v>41</v>
      </c>
      <c r="J28" s="901">
        <v>0</v>
      </c>
      <c r="K28" s="905">
        <v>0</v>
      </c>
      <c r="L28" s="905">
        <v>0</v>
      </c>
      <c r="M28" s="905">
        <v>1</v>
      </c>
      <c r="N28" s="905"/>
      <c r="O28" s="905"/>
      <c r="P28" s="905"/>
      <c r="Q28" s="905"/>
      <c r="R28" s="905"/>
      <c r="S28" s="905"/>
      <c r="T28" s="905"/>
      <c r="U28" s="901"/>
      <c r="V28" s="947">
        <f t="shared" si="0"/>
        <v>1</v>
      </c>
      <c r="W28" s="948">
        <f t="shared" si="1"/>
        <v>2.4390243902439024</v>
      </c>
    </row>
    <row r="29" spans="1:23" ht="16.5">
      <c r="A29" s="896" t="s">
        <v>592</v>
      </c>
      <c r="B29" s="960" t="s">
        <v>680</v>
      </c>
      <c r="C29" s="897" t="s">
        <v>681</v>
      </c>
      <c r="D29" s="908">
        <v>566</v>
      </c>
      <c r="E29" s="908">
        <v>656</v>
      </c>
      <c r="F29" s="961">
        <v>523</v>
      </c>
      <c r="G29" s="961">
        <v>475</v>
      </c>
      <c r="H29" s="961">
        <v>664</v>
      </c>
      <c r="I29" s="946">
        <v>629</v>
      </c>
      <c r="J29" s="901">
        <v>26</v>
      </c>
      <c r="K29" s="905">
        <v>41</v>
      </c>
      <c r="L29" s="905">
        <v>28</v>
      </c>
      <c r="M29" s="905">
        <v>29</v>
      </c>
      <c r="N29" s="905"/>
      <c r="O29" s="905"/>
      <c r="P29" s="905"/>
      <c r="Q29" s="905"/>
      <c r="R29" s="905"/>
      <c r="S29" s="905"/>
      <c r="T29" s="905"/>
      <c r="U29" s="901"/>
      <c r="V29" s="947">
        <f t="shared" si="0"/>
        <v>124</v>
      </c>
      <c r="W29" s="948">
        <f t="shared" si="1"/>
        <v>19.71383147853736</v>
      </c>
    </row>
    <row r="30" spans="1:23" ht="16.5">
      <c r="A30" s="896" t="s">
        <v>594</v>
      </c>
      <c r="B30" s="962" t="s">
        <v>682</v>
      </c>
      <c r="C30" s="897" t="s">
        <v>683</v>
      </c>
      <c r="D30" s="908">
        <v>2457</v>
      </c>
      <c r="E30" s="908">
        <v>2785</v>
      </c>
      <c r="F30" s="961">
        <v>4622</v>
      </c>
      <c r="G30" s="961">
        <v>4700</v>
      </c>
      <c r="H30" s="961">
        <v>4913</v>
      </c>
      <c r="I30" s="946">
        <v>5215</v>
      </c>
      <c r="J30" s="901">
        <v>398</v>
      </c>
      <c r="K30" s="905">
        <v>387</v>
      </c>
      <c r="L30" s="905">
        <v>404</v>
      </c>
      <c r="M30" s="905">
        <v>389</v>
      </c>
      <c r="N30" s="905"/>
      <c r="O30" s="905"/>
      <c r="P30" s="905"/>
      <c r="Q30" s="905"/>
      <c r="R30" s="905"/>
      <c r="S30" s="905"/>
      <c r="T30" s="905"/>
      <c r="U30" s="901"/>
      <c r="V30" s="947">
        <f>SUM(J30:U30)</f>
        <v>1578</v>
      </c>
      <c r="W30" s="948">
        <f>+V30/I30*100</f>
        <v>30.258868648130395</v>
      </c>
    </row>
    <row r="31" spans="1:23" ht="16.5">
      <c r="A31" s="896" t="s">
        <v>596</v>
      </c>
      <c r="B31" s="962" t="s">
        <v>684</v>
      </c>
      <c r="C31" s="897" t="s">
        <v>685</v>
      </c>
      <c r="D31" s="908">
        <v>943</v>
      </c>
      <c r="E31" s="908">
        <v>1044</v>
      </c>
      <c r="F31" s="961">
        <v>1611</v>
      </c>
      <c r="G31" s="961">
        <v>1642</v>
      </c>
      <c r="H31" s="961">
        <v>1709</v>
      </c>
      <c r="I31" s="946">
        <v>1866</v>
      </c>
      <c r="J31" s="901">
        <v>144</v>
      </c>
      <c r="K31" s="905">
        <v>135</v>
      </c>
      <c r="L31" s="905">
        <v>142</v>
      </c>
      <c r="M31" s="905">
        <v>141</v>
      </c>
      <c r="N31" s="905"/>
      <c r="O31" s="905"/>
      <c r="P31" s="905"/>
      <c r="Q31" s="905"/>
      <c r="R31" s="905"/>
      <c r="S31" s="905"/>
      <c r="T31" s="905"/>
      <c r="U31" s="901"/>
      <c r="V31" s="947">
        <f>SUM(J31:U31)</f>
        <v>562</v>
      </c>
      <c r="W31" s="948">
        <f>+V31/I31*100</f>
        <v>30.117899249732048</v>
      </c>
    </row>
    <row r="32" spans="1:23" ht="16.5">
      <c r="A32" s="896" t="s">
        <v>599</v>
      </c>
      <c r="B32" s="960" t="s">
        <v>686</v>
      </c>
      <c r="C32" s="897" t="s">
        <v>687</v>
      </c>
      <c r="D32" s="908">
        <v>0</v>
      </c>
      <c r="E32" s="908">
        <v>0</v>
      </c>
      <c r="F32" s="961">
        <v>0</v>
      </c>
      <c r="G32" s="961">
        <v>0</v>
      </c>
      <c r="H32" s="961">
        <v>0</v>
      </c>
      <c r="I32" s="946">
        <v>0</v>
      </c>
      <c r="J32" s="901">
        <v>0</v>
      </c>
      <c r="K32" s="905">
        <v>0</v>
      </c>
      <c r="L32" s="905">
        <v>0</v>
      </c>
      <c r="M32" s="905">
        <v>0</v>
      </c>
      <c r="N32" s="905"/>
      <c r="O32" s="905"/>
      <c r="P32" s="905"/>
      <c r="Q32" s="905"/>
      <c r="R32" s="905"/>
      <c r="S32" s="905"/>
      <c r="T32" s="905"/>
      <c r="U32" s="901"/>
      <c r="V32" s="947">
        <f t="shared" si="0"/>
        <v>0</v>
      </c>
      <c r="W32" s="948" t="e">
        <f t="shared" si="1"/>
        <v>#DIV/0!</v>
      </c>
    </row>
    <row r="33" spans="1:23" ht="16.5">
      <c r="A33" s="896" t="s">
        <v>688</v>
      </c>
      <c r="B33" s="962" t="s">
        <v>689</v>
      </c>
      <c r="C33" s="897" t="s">
        <v>690</v>
      </c>
      <c r="D33" s="908"/>
      <c r="E33" s="908"/>
      <c r="F33" s="961">
        <v>175</v>
      </c>
      <c r="G33" s="961">
        <v>208</v>
      </c>
      <c r="H33" s="961">
        <v>165</v>
      </c>
      <c r="I33" s="946">
        <v>125</v>
      </c>
      <c r="J33" s="901">
        <v>0</v>
      </c>
      <c r="K33" s="905">
        <v>17</v>
      </c>
      <c r="L33" s="905">
        <v>3</v>
      </c>
      <c r="M33" s="905">
        <v>39</v>
      </c>
      <c r="N33" s="905"/>
      <c r="O33" s="905"/>
      <c r="P33" s="905"/>
      <c r="Q33" s="905"/>
      <c r="R33" s="905"/>
      <c r="S33" s="905"/>
      <c r="T33" s="905"/>
      <c r="U33" s="901"/>
      <c r="V33" s="947">
        <f t="shared" si="0"/>
        <v>59</v>
      </c>
      <c r="W33" s="948">
        <f t="shared" si="1"/>
        <v>47.199999999999996</v>
      </c>
    </row>
    <row r="34" spans="1:23" ht="16.5">
      <c r="A34" s="896" t="s">
        <v>601</v>
      </c>
      <c r="B34" s="962" t="s">
        <v>691</v>
      </c>
      <c r="C34" s="897" t="s">
        <v>692</v>
      </c>
      <c r="D34" s="908">
        <v>318</v>
      </c>
      <c r="E34" s="908">
        <v>252</v>
      </c>
      <c r="F34" s="961">
        <v>134</v>
      </c>
      <c r="G34" s="961">
        <v>127</v>
      </c>
      <c r="H34" s="961">
        <v>107</v>
      </c>
      <c r="I34" s="946">
        <v>44</v>
      </c>
      <c r="J34" s="901">
        <v>5</v>
      </c>
      <c r="K34" s="905">
        <v>5</v>
      </c>
      <c r="L34" s="905">
        <v>5</v>
      </c>
      <c r="M34" s="905">
        <v>5</v>
      </c>
      <c r="N34" s="905"/>
      <c r="O34" s="905"/>
      <c r="P34" s="905"/>
      <c r="Q34" s="905"/>
      <c r="R34" s="905"/>
      <c r="S34" s="905"/>
      <c r="T34" s="905"/>
      <c r="U34" s="901"/>
      <c r="V34" s="947">
        <f t="shared" si="0"/>
        <v>20</v>
      </c>
      <c r="W34" s="948">
        <f t="shared" si="1"/>
        <v>45.45454545454545</v>
      </c>
    </row>
    <row r="35" spans="1:23" ht="17.25" thickBot="1">
      <c r="A35" s="867" t="s">
        <v>641</v>
      </c>
      <c r="B35" s="963"/>
      <c r="C35" s="913"/>
      <c r="D35" s="914">
        <v>98</v>
      </c>
      <c r="E35" s="914">
        <v>128</v>
      </c>
      <c r="F35" s="915">
        <v>60</v>
      </c>
      <c r="G35" s="915">
        <v>50</v>
      </c>
      <c r="H35" s="915">
        <v>90</v>
      </c>
      <c r="I35" s="964">
        <v>74</v>
      </c>
      <c r="J35" s="965">
        <v>1</v>
      </c>
      <c r="K35" s="877">
        <v>1</v>
      </c>
      <c r="L35" s="877">
        <v>9</v>
      </c>
      <c r="M35" s="877">
        <v>7</v>
      </c>
      <c r="N35" s="877"/>
      <c r="O35" s="877"/>
      <c r="P35" s="877"/>
      <c r="Q35" s="877"/>
      <c r="R35" s="877"/>
      <c r="S35" s="877"/>
      <c r="T35" s="877"/>
      <c r="U35" s="919"/>
      <c r="V35" s="966">
        <f t="shared" si="0"/>
        <v>18</v>
      </c>
      <c r="W35" s="967">
        <f t="shared" si="1"/>
        <v>24.324324324324326</v>
      </c>
    </row>
    <row r="36" spans="1:23" ht="17.25" thickBot="1">
      <c r="A36" s="968" t="s">
        <v>693</v>
      </c>
      <c r="B36" s="969"/>
      <c r="C36" s="970" t="s">
        <v>694</v>
      </c>
      <c r="D36" s="971">
        <v>7508</v>
      </c>
      <c r="E36" s="971">
        <f aca="true" t="shared" si="2" ref="E36:U36">SUM(E25:E35)</f>
        <v>7842</v>
      </c>
      <c r="F36" s="923">
        <f>SUM(F25:F35)</f>
        <v>9433</v>
      </c>
      <c r="G36" s="923">
        <f>SUM(G25:G35)</f>
        <v>9377</v>
      </c>
      <c r="H36" s="923">
        <f>SUM(H25:H35)</f>
        <v>9724</v>
      </c>
      <c r="I36" s="972">
        <f t="shared" si="2"/>
        <v>9944</v>
      </c>
      <c r="J36" s="925">
        <f t="shared" si="2"/>
        <v>634</v>
      </c>
      <c r="K36" s="927">
        <f t="shared" si="2"/>
        <v>727</v>
      </c>
      <c r="L36" s="928">
        <f t="shared" si="2"/>
        <v>885</v>
      </c>
      <c r="M36" s="928">
        <f t="shared" si="2"/>
        <v>800</v>
      </c>
      <c r="N36" s="927">
        <f t="shared" si="2"/>
        <v>0</v>
      </c>
      <c r="O36" s="927">
        <f t="shared" si="2"/>
        <v>0</v>
      </c>
      <c r="P36" s="927">
        <f t="shared" si="2"/>
        <v>0</v>
      </c>
      <c r="Q36" s="927">
        <f t="shared" si="2"/>
        <v>0</v>
      </c>
      <c r="R36" s="927">
        <f t="shared" si="2"/>
        <v>0</v>
      </c>
      <c r="S36" s="927">
        <f>SUM(S25:S35)</f>
        <v>0</v>
      </c>
      <c r="T36" s="927">
        <f t="shared" si="2"/>
        <v>0</v>
      </c>
      <c r="U36" s="927">
        <f t="shared" si="2"/>
        <v>0</v>
      </c>
      <c r="V36" s="973">
        <f>V25+V26+V27+V28+V29+V30+V31+V32+V33+V34+V35</f>
        <v>3046</v>
      </c>
      <c r="W36" s="974">
        <f>+V36/I36*100</f>
        <v>30.63153660498793</v>
      </c>
    </row>
    <row r="37" spans="1:23" ht="16.5">
      <c r="A37" s="896" t="s">
        <v>695</v>
      </c>
      <c r="B37" s="958" t="s">
        <v>696</v>
      </c>
      <c r="C37" s="897" t="s">
        <v>697</v>
      </c>
      <c r="D37" s="898">
        <v>0</v>
      </c>
      <c r="E37" s="898">
        <v>0</v>
      </c>
      <c r="F37" s="943">
        <v>0</v>
      </c>
      <c r="G37" s="943">
        <v>0</v>
      </c>
      <c r="H37" s="943">
        <v>0</v>
      </c>
      <c r="I37" s="959">
        <v>0</v>
      </c>
      <c r="J37" s="901">
        <v>0</v>
      </c>
      <c r="K37" s="905">
        <v>0</v>
      </c>
      <c r="L37" s="905">
        <v>0</v>
      </c>
      <c r="M37" s="905">
        <v>0</v>
      </c>
      <c r="N37" s="905"/>
      <c r="O37" s="905"/>
      <c r="P37" s="905"/>
      <c r="Q37" s="905"/>
      <c r="R37" s="905"/>
      <c r="S37" s="905"/>
      <c r="T37" s="905"/>
      <c r="U37" s="901"/>
      <c r="V37" s="947">
        <f aca="true" t="shared" si="3" ref="V37:V42">SUM(J37:U37)</f>
        <v>0</v>
      </c>
      <c r="W37" s="948" t="e">
        <f aca="true" t="shared" si="4" ref="W37:W42">+V37/I37*100</f>
        <v>#DIV/0!</v>
      </c>
    </row>
    <row r="38" spans="1:23" ht="16.5">
      <c r="A38" s="896" t="s">
        <v>698</v>
      </c>
      <c r="B38" s="962" t="s">
        <v>699</v>
      </c>
      <c r="C38" s="897" t="s">
        <v>700</v>
      </c>
      <c r="D38" s="908">
        <v>716</v>
      </c>
      <c r="E38" s="908">
        <v>715</v>
      </c>
      <c r="F38" s="961">
        <v>527</v>
      </c>
      <c r="G38" s="961">
        <v>510</v>
      </c>
      <c r="H38" s="961">
        <v>501</v>
      </c>
      <c r="I38" s="946">
        <v>550</v>
      </c>
      <c r="J38" s="901">
        <v>53</v>
      </c>
      <c r="K38" s="905">
        <v>54</v>
      </c>
      <c r="L38" s="905">
        <v>40</v>
      </c>
      <c r="M38" s="905">
        <v>40</v>
      </c>
      <c r="N38" s="905"/>
      <c r="O38" s="905"/>
      <c r="P38" s="905"/>
      <c r="Q38" s="905"/>
      <c r="R38" s="905"/>
      <c r="S38" s="905"/>
      <c r="T38" s="905"/>
      <c r="U38" s="901"/>
      <c r="V38" s="947">
        <f t="shared" si="3"/>
        <v>187</v>
      </c>
      <c r="W38" s="948">
        <f t="shared" si="4"/>
        <v>34</v>
      </c>
    </row>
    <row r="39" spans="1:23" ht="16.5">
      <c r="A39" s="896" t="s">
        <v>701</v>
      </c>
      <c r="B39" s="960" t="s">
        <v>702</v>
      </c>
      <c r="C39" s="897" t="s">
        <v>703</v>
      </c>
      <c r="D39" s="908">
        <v>26</v>
      </c>
      <c r="E39" s="908">
        <v>32</v>
      </c>
      <c r="F39" s="961">
        <v>0</v>
      </c>
      <c r="G39" s="961">
        <v>0</v>
      </c>
      <c r="H39" s="961">
        <v>0</v>
      </c>
      <c r="I39" s="946">
        <v>0</v>
      </c>
      <c r="J39" s="901">
        <v>0</v>
      </c>
      <c r="K39" s="905">
        <v>0</v>
      </c>
      <c r="L39" s="905">
        <v>0</v>
      </c>
      <c r="M39" s="905">
        <v>0</v>
      </c>
      <c r="N39" s="905"/>
      <c r="O39" s="905"/>
      <c r="P39" s="905"/>
      <c r="Q39" s="905"/>
      <c r="R39" s="905"/>
      <c r="S39" s="905"/>
      <c r="T39" s="905"/>
      <c r="U39" s="901"/>
      <c r="V39" s="947">
        <f t="shared" si="3"/>
        <v>0</v>
      </c>
      <c r="W39" s="948" t="e">
        <f t="shared" si="4"/>
        <v>#DIV/0!</v>
      </c>
    </row>
    <row r="40" spans="1:23" ht="16.5">
      <c r="A40" s="896" t="s">
        <v>613</v>
      </c>
      <c r="B40" s="975"/>
      <c r="C40" s="897" t="s">
        <v>614</v>
      </c>
      <c r="D40" s="908">
        <v>6805</v>
      </c>
      <c r="E40" s="908">
        <v>6979</v>
      </c>
      <c r="F40" s="961">
        <v>8627</v>
      </c>
      <c r="G40" s="961">
        <v>8636</v>
      </c>
      <c r="H40" s="961">
        <v>8924</v>
      </c>
      <c r="I40" s="946">
        <v>9294</v>
      </c>
      <c r="J40" s="901">
        <v>645</v>
      </c>
      <c r="K40" s="905">
        <v>645</v>
      </c>
      <c r="L40" s="905">
        <v>1412</v>
      </c>
      <c r="M40" s="905">
        <v>645</v>
      </c>
      <c r="N40" s="905"/>
      <c r="O40" s="905"/>
      <c r="P40" s="905"/>
      <c r="Q40" s="905"/>
      <c r="R40" s="905"/>
      <c r="S40" s="905"/>
      <c r="T40" s="905"/>
      <c r="U40" s="901"/>
      <c r="V40" s="947">
        <f>SUM(J40:U40)</f>
        <v>3347</v>
      </c>
      <c r="W40" s="948">
        <f t="shared" si="4"/>
        <v>36.01248117064773</v>
      </c>
    </row>
    <row r="41" spans="1:23" ht="17.25" thickBot="1">
      <c r="A41" s="867" t="s">
        <v>616</v>
      </c>
      <c r="B41" s="976"/>
      <c r="C41" s="977"/>
      <c r="D41" s="914">
        <v>25</v>
      </c>
      <c r="E41" s="914">
        <v>406</v>
      </c>
      <c r="F41" s="915">
        <v>309</v>
      </c>
      <c r="G41" s="915">
        <v>254</v>
      </c>
      <c r="H41" s="915">
        <v>319</v>
      </c>
      <c r="I41" s="959">
        <v>100</v>
      </c>
      <c r="J41" s="965">
        <v>44</v>
      </c>
      <c r="K41" s="877">
        <v>4</v>
      </c>
      <c r="L41" s="877">
        <v>2</v>
      </c>
      <c r="M41" s="877">
        <v>1</v>
      </c>
      <c r="N41" s="877"/>
      <c r="O41" s="877"/>
      <c r="P41" s="877"/>
      <c r="Q41" s="877"/>
      <c r="R41" s="877"/>
      <c r="S41" s="877"/>
      <c r="T41" s="877"/>
      <c r="U41" s="919"/>
      <c r="V41" s="947">
        <f>SUM(J41:U41)</f>
        <v>51</v>
      </c>
      <c r="W41" s="948">
        <f t="shared" si="4"/>
        <v>51</v>
      </c>
    </row>
    <row r="42" spans="1:23" ht="17.25" thickBot="1">
      <c r="A42" s="968" t="s">
        <v>704</v>
      </c>
      <c r="B42" s="978"/>
      <c r="C42" s="970" t="s">
        <v>705</v>
      </c>
      <c r="D42" s="971">
        <f aca="true" t="shared" si="5" ref="D42:T42">SUM(D37:D41)</f>
        <v>7572</v>
      </c>
      <c r="E42" s="971">
        <f t="shared" si="5"/>
        <v>8132</v>
      </c>
      <c r="F42" s="923">
        <f>SUM(F38:F41)</f>
        <v>9463</v>
      </c>
      <c r="G42" s="923">
        <f>SUM(G38:G41)</f>
        <v>9400</v>
      </c>
      <c r="H42" s="923">
        <f>SUM(H37:H41)</f>
        <v>9744</v>
      </c>
      <c r="I42" s="972">
        <f t="shared" si="5"/>
        <v>9944</v>
      </c>
      <c r="J42" s="925">
        <f t="shared" si="5"/>
        <v>742</v>
      </c>
      <c r="K42" s="927">
        <f t="shared" si="5"/>
        <v>703</v>
      </c>
      <c r="L42" s="928">
        <f t="shared" si="5"/>
        <v>1454</v>
      </c>
      <c r="M42" s="928">
        <f t="shared" si="5"/>
        <v>686</v>
      </c>
      <c r="N42" s="927">
        <f t="shared" si="5"/>
        <v>0</v>
      </c>
      <c r="O42" s="927">
        <f t="shared" si="5"/>
        <v>0</v>
      </c>
      <c r="P42" s="927">
        <f t="shared" si="5"/>
        <v>0</v>
      </c>
      <c r="Q42" s="927">
        <f t="shared" si="5"/>
        <v>0</v>
      </c>
      <c r="R42" s="927">
        <f t="shared" si="5"/>
        <v>0</v>
      </c>
      <c r="S42" s="927">
        <f t="shared" si="5"/>
        <v>0</v>
      </c>
      <c r="T42" s="927">
        <f t="shared" si="5"/>
        <v>0</v>
      </c>
      <c r="U42" s="927">
        <f>SUM(U37:U41)</f>
        <v>0</v>
      </c>
      <c r="V42" s="973">
        <f t="shared" si="3"/>
        <v>3585</v>
      </c>
      <c r="W42" s="974">
        <f t="shared" si="4"/>
        <v>36.05189058728882</v>
      </c>
    </row>
    <row r="43" spans="1:23" ht="6.75" customHeight="1" thickBot="1">
      <c r="A43" s="867"/>
      <c r="B43" s="979"/>
      <c r="C43" s="977"/>
      <c r="D43" s="914"/>
      <c r="E43" s="914"/>
      <c r="F43" s="980"/>
      <c r="G43" s="980"/>
      <c r="H43" s="980"/>
      <c r="I43" s="981"/>
      <c r="J43" s="918"/>
      <c r="K43" s="877"/>
      <c r="L43" s="876"/>
      <c r="M43" s="876"/>
      <c r="N43" s="877"/>
      <c r="O43" s="877"/>
      <c r="P43" s="877"/>
      <c r="Q43" s="877"/>
      <c r="R43" s="877"/>
      <c r="S43" s="877"/>
      <c r="T43" s="877"/>
      <c r="U43" s="982"/>
      <c r="V43" s="966"/>
      <c r="W43" s="967"/>
    </row>
    <row r="44" spans="1:23" ht="17.25" thickBot="1">
      <c r="A44" s="983" t="s">
        <v>620</v>
      </c>
      <c r="B44" s="984"/>
      <c r="C44" s="985"/>
      <c r="D44" s="971">
        <f>+D42-D40</f>
        <v>767</v>
      </c>
      <c r="E44" s="971">
        <f>+E42-E40</f>
        <v>1153</v>
      </c>
      <c r="F44" s="923">
        <f>SUM(F41+F38)</f>
        <v>836</v>
      </c>
      <c r="G44" s="923">
        <f>SUM(G41+G38)</f>
        <v>764</v>
      </c>
      <c r="H44" s="923">
        <v>820</v>
      </c>
      <c r="I44" s="972">
        <f aca="true" t="shared" si="6" ref="I44:U44">I37+I38+I39+I41</f>
        <v>650</v>
      </c>
      <c r="J44" s="925">
        <f t="shared" si="6"/>
        <v>97</v>
      </c>
      <c r="K44" s="927">
        <f t="shared" si="6"/>
        <v>58</v>
      </c>
      <c r="L44" s="927">
        <f t="shared" si="6"/>
        <v>42</v>
      </c>
      <c r="M44" s="927">
        <f t="shared" si="6"/>
        <v>41</v>
      </c>
      <c r="N44" s="927">
        <f t="shared" si="6"/>
        <v>0</v>
      </c>
      <c r="O44" s="927">
        <f t="shared" si="6"/>
        <v>0</v>
      </c>
      <c r="P44" s="927">
        <f t="shared" si="6"/>
        <v>0</v>
      </c>
      <c r="Q44" s="927">
        <f t="shared" si="6"/>
        <v>0</v>
      </c>
      <c r="R44" s="927">
        <f t="shared" si="6"/>
        <v>0</v>
      </c>
      <c r="S44" s="927">
        <f t="shared" si="6"/>
        <v>0</v>
      </c>
      <c r="T44" s="927">
        <f t="shared" si="6"/>
        <v>0</v>
      </c>
      <c r="U44" s="972">
        <f t="shared" si="6"/>
        <v>0</v>
      </c>
      <c r="V44" s="973">
        <f>SUM(J44:U44)</f>
        <v>238</v>
      </c>
      <c r="W44" s="974">
        <f>+V44/I44*100</f>
        <v>36.61538461538461</v>
      </c>
    </row>
    <row r="45" spans="1:23" ht="17.25" thickBot="1">
      <c r="A45" s="968" t="s">
        <v>621</v>
      </c>
      <c r="B45" s="984"/>
      <c r="C45" s="970" t="s">
        <v>706</v>
      </c>
      <c r="D45" s="971">
        <f>+D42-D36</f>
        <v>64</v>
      </c>
      <c r="E45" s="971">
        <f>+E42-E36</f>
        <v>290</v>
      </c>
      <c r="F45" s="923">
        <f>SUM(F42-F36)</f>
        <v>30</v>
      </c>
      <c r="G45" s="923">
        <f>SUM(G42-G36)</f>
        <v>23</v>
      </c>
      <c r="H45" s="923">
        <v>20</v>
      </c>
      <c r="I45" s="972">
        <f>SUM(I42-I36)</f>
        <v>0</v>
      </c>
      <c r="J45" s="925">
        <f aca="true" t="shared" si="7" ref="J45:U45">J42-J36</f>
        <v>108</v>
      </c>
      <c r="K45" s="927">
        <f t="shared" si="7"/>
        <v>-24</v>
      </c>
      <c r="L45" s="927">
        <f t="shared" si="7"/>
        <v>569</v>
      </c>
      <c r="M45" s="927">
        <f t="shared" si="7"/>
        <v>-114</v>
      </c>
      <c r="N45" s="927">
        <f t="shared" si="7"/>
        <v>0</v>
      </c>
      <c r="O45" s="927">
        <f t="shared" si="7"/>
        <v>0</v>
      </c>
      <c r="P45" s="927">
        <f>P42-P36</f>
        <v>0</v>
      </c>
      <c r="Q45" s="927">
        <f t="shared" si="7"/>
        <v>0</v>
      </c>
      <c r="R45" s="927">
        <f t="shared" si="7"/>
        <v>0</v>
      </c>
      <c r="S45" s="927">
        <f t="shared" si="7"/>
        <v>0</v>
      </c>
      <c r="T45" s="927">
        <f t="shared" si="7"/>
        <v>0</v>
      </c>
      <c r="U45" s="928">
        <f t="shared" si="7"/>
        <v>0</v>
      </c>
      <c r="V45" s="973">
        <f>SUM(J45:U45)</f>
        <v>539</v>
      </c>
      <c r="W45" s="974" t="e">
        <f>+V45/I45*100</f>
        <v>#DIV/0!</v>
      </c>
    </row>
    <row r="46" spans="1:23" ht="17.25" thickBot="1">
      <c r="A46" s="983" t="s">
        <v>707</v>
      </c>
      <c r="B46" s="984"/>
      <c r="C46" s="986"/>
      <c r="D46" s="787">
        <f>+D45-D40</f>
        <v>-6741</v>
      </c>
      <c r="E46" s="787">
        <f>+E45-E40</f>
        <v>-6689</v>
      </c>
      <c r="F46" s="923">
        <f>SUM(F44-F36)</f>
        <v>-8597</v>
      </c>
      <c r="G46" s="923">
        <f>SUM(G44-G36)</f>
        <v>-8613</v>
      </c>
      <c r="H46" s="923">
        <v>-8904</v>
      </c>
      <c r="I46" s="972">
        <f>SUM(I44-I36)</f>
        <v>-9294</v>
      </c>
      <c r="J46" s="987">
        <f aca="true" t="shared" si="8" ref="J46:U46">J45-J40</f>
        <v>-537</v>
      </c>
      <c r="K46" s="927">
        <f t="shared" si="8"/>
        <v>-669</v>
      </c>
      <c r="L46" s="927">
        <f t="shared" si="8"/>
        <v>-843</v>
      </c>
      <c r="M46" s="927">
        <f t="shared" si="8"/>
        <v>-759</v>
      </c>
      <c r="N46" s="927">
        <f t="shared" si="8"/>
        <v>0</v>
      </c>
      <c r="O46" s="927">
        <f t="shared" si="8"/>
        <v>0</v>
      </c>
      <c r="P46" s="927">
        <f t="shared" si="8"/>
        <v>0</v>
      </c>
      <c r="Q46" s="927">
        <f t="shared" si="8"/>
        <v>0</v>
      </c>
      <c r="R46" s="927">
        <f t="shared" si="8"/>
        <v>0</v>
      </c>
      <c r="S46" s="927">
        <f t="shared" si="8"/>
        <v>0</v>
      </c>
      <c r="T46" s="927">
        <f t="shared" si="8"/>
        <v>0</v>
      </c>
      <c r="U46" s="972">
        <f t="shared" si="8"/>
        <v>0</v>
      </c>
      <c r="V46" s="973">
        <f>SUM(J46:U46)</f>
        <v>-2808</v>
      </c>
      <c r="W46" s="974">
        <f>+V46/I46*100</f>
        <v>30.213040671400904</v>
      </c>
    </row>
  </sheetData>
  <sheetProtection/>
  <mergeCells count="1">
    <mergeCell ref="C5:G5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2016-05-17T08:26:40Z</cp:lastPrinted>
  <dcterms:created xsi:type="dcterms:W3CDTF">2016-05-13T09:47:09Z</dcterms:created>
  <dcterms:modified xsi:type="dcterms:W3CDTF">2016-05-17T08:26:50Z</dcterms:modified>
  <cp:category/>
  <cp:version/>
  <cp:contentType/>
  <cp:contentStatus/>
</cp:coreProperties>
</file>