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105" windowWidth="20955" windowHeight="9975"/>
  </bookViews>
  <sheets>
    <sheet name="Doplň. ukaz. 10_2016 " sheetId="1" r:id="rId1"/>
    <sheet name="Město_příjmy" sheetId="4" r:id="rId2"/>
    <sheet name="Město_výdaje  " sheetId="5" r:id="rId3"/>
    <sheet name="Rezerva OEK" sheetId="6" r:id="rId4"/>
    <sheet name="Přebytky minulých let" sheetId="7" r:id="rId5"/>
    <sheet name="Domov seniorů" sheetId="8" r:id="rId6"/>
    <sheet name="Tereza" sheetId="10" r:id="rId7"/>
    <sheet name="Muzeum" sheetId="9" r:id="rId8"/>
    <sheet name="Knihovna" sheetId="11" r:id="rId9"/>
  </sheets>
  <calcPr calcId="125725"/>
</workbook>
</file>

<file path=xl/calcChain.xml><?xml version="1.0" encoding="utf-8"?>
<calcChain xmlns="http://schemas.openxmlformats.org/spreadsheetml/2006/main">
  <c r="U44" i="11"/>
  <c r="T44"/>
  <c r="S44"/>
  <c r="R44"/>
  <c r="Q44"/>
  <c r="P44"/>
  <c r="O44"/>
  <c r="N44"/>
  <c r="M44"/>
  <c r="L44"/>
  <c r="K44"/>
  <c r="J44"/>
  <c r="V44" s="1"/>
  <c r="W44" s="1"/>
  <c r="I44"/>
  <c r="G44"/>
  <c r="G46" s="1"/>
  <c r="F44"/>
  <c r="F46" s="1"/>
  <c r="D44"/>
  <c r="U42"/>
  <c r="U45" s="1"/>
  <c r="U46" s="1"/>
  <c r="T42"/>
  <c r="T45" s="1"/>
  <c r="T46" s="1"/>
  <c r="S42"/>
  <c r="R42"/>
  <c r="R45" s="1"/>
  <c r="R46" s="1"/>
  <c r="Q42"/>
  <c r="Q45" s="1"/>
  <c r="Q46" s="1"/>
  <c r="P42"/>
  <c r="O42"/>
  <c r="O45" s="1"/>
  <c r="O46" s="1"/>
  <c r="N42"/>
  <c r="N45" s="1"/>
  <c r="N46" s="1"/>
  <c r="M42"/>
  <c r="L42"/>
  <c r="L45" s="1"/>
  <c r="L46" s="1"/>
  <c r="K42"/>
  <c r="K45" s="1"/>
  <c r="K46" s="1"/>
  <c r="J42"/>
  <c r="V42" s="1"/>
  <c r="W42" s="1"/>
  <c r="I42"/>
  <c r="I45" s="1"/>
  <c r="H42"/>
  <c r="G42"/>
  <c r="G45" s="1"/>
  <c r="F42"/>
  <c r="F45" s="1"/>
  <c r="E42"/>
  <c r="E44" s="1"/>
  <c r="D42"/>
  <c r="D45" s="1"/>
  <c r="D46" s="1"/>
  <c r="V41"/>
  <c r="W41" s="1"/>
  <c r="V40"/>
  <c r="W40" s="1"/>
  <c r="W39"/>
  <c r="V39"/>
  <c r="V38"/>
  <c r="W38" s="1"/>
  <c r="V37"/>
  <c r="W37" s="1"/>
  <c r="U36"/>
  <c r="T36"/>
  <c r="S36"/>
  <c r="S45" s="1"/>
  <c r="S46" s="1"/>
  <c r="R36"/>
  <c r="Q36"/>
  <c r="P36"/>
  <c r="P45" s="1"/>
  <c r="P46" s="1"/>
  <c r="O36"/>
  <c r="N36"/>
  <c r="M36"/>
  <c r="M45" s="1"/>
  <c r="M46" s="1"/>
  <c r="L36"/>
  <c r="K36"/>
  <c r="J36"/>
  <c r="J45" s="1"/>
  <c r="I36"/>
  <c r="I46" s="1"/>
  <c r="H36"/>
  <c r="G36"/>
  <c r="F36"/>
  <c r="E36"/>
  <c r="V35"/>
  <c r="W35" s="1"/>
  <c r="W34"/>
  <c r="V34"/>
  <c r="V33"/>
  <c r="W33" s="1"/>
  <c r="V32"/>
  <c r="W32" s="1"/>
  <c r="W31"/>
  <c r="V31"/>
  <c r="V30"/>
  <c r="W30" s="1"/>
  <c r="V29"/>
  <c r="W29" s="1"/>
  <c r="W28"/>
  <c r="V28"/>
  <c r="V27"/>
  <c r="W27" s="1"/>
  <c r="V26"/>
  <c r="W26" s="1"/>
  <c r="W25"/>
  <c r="V25"/>
  <c r="V36" s="1"/>
  <c r="W36" s="1"/>
  <c r="V24"/>
  <c r="W24" s="1"/>
  <c r="V23"/>
  <c r="W23" s="1"/>
  <c r="W22"/>
  <c r="V22"/>
  <c r="F52" i="9"/>
  <c r="T51"/>
  <c r="T52" s="1"/>
  <c r="T50"/>
  <c r="Q50"/>
  <c r="N50"/>
  <c r="K50"/>
  <c r="H50"/>
  <c r="G50"/>
  <c r="G52" s="1"/>
  <c r="F50"/>
  <c r="D50"/>
  <c r="U48"/>
  <c r="U51" s="1"/>
  <c r="U52" s="1"/>
  <c r="T48"/>
  <c r="S48"/>
  <c r="S51" s="1"/>
  <c r="S52" s="1"/>
  <c r="R48"/>
  <c r="R51" s="1"/>
  <c r="R52" s="1"/>
  <c r="Q48"/>
  <c r="P48"/>
  <c r="P51" s="1"/>
  <c r="P52" s="1"/>
  <c r="O48"/>
  <c r="O51" s="1"/>
  <c r="O52" s="1"/>
  <c r="N48"/>
  <c r="M48"/>
  <c r="M51" s="1"/>
  <c r="M52" s="1"/>
  <c r="L48"/>
  <c r="L51" s="1"/>
  <c r="L52" s="1"/>
  <c r="K48"/>
  <c r="J48"/>
  <c r="J51" s="1"/>
  <c r="I48"/>
  <c r="I51" s="1"/>
  <c r="I52" s="1"/>
  <c r="H48"/>
  <c r="G48"/>
  <c r="G51" s="1"/>
  <c r="F48"/>
  <c r="F51" s="1"/>
  <c r="D48"/>
  <c r="C48"/>
  <c r="C51" s="1"/>
  <c r="C52" s="1"/>
  <c r="W47"/>
  <c r="V47"/>
  <c r="W46"/>
  <c r="V46"/>
  <c r="V45"/>
  <c r="V48" s="1"/>
  <c r="W48" s="1"/>
  <c r="W44"/>
  <c r="V44"/>
  <c r="W43"/>
  <c r="V43"/>
  <c r="S42"/>
  <c r="R42"/>
  <c r="Q42"/>
  <c r="Q51" s="1"/>
  <c r="Q52" s="1"/>
  <c r="P42"/>
  <c r="O42"/>
  <c r="N42"/>
  <c r="N51" s="1"/>
  <c r="N52" s="1"/>
  <c r="M42"/>
  <c r="L42"/>
  <c r="K42"/>
  <c r="V42" s="1"/>
  <c r="W42" s="1"/>
  <c r="J42"/>
  <c r="I42"/>
  <c r="H42"/>
  <c r="H51" s="1"/>
  <c r="H52" s="1"/>
  <c r="G42"/>
  <c r="F42"/>
  <c r="D42"/>
  <c r="D51" s="1"/>
  <c r="D52" s="1"/>
  <c r="C42"/>
  <c r="V41"/>
  <c r="W41" s="1"/>
  <c r="W40"/>
  <c r="V40"/>
  <c r="W39"/>
  <c r="V39"/>
  <c r="V38"/>
  <c r="W38" s="1"/>
  <c r="W37"/>
  <c r="V37"/>
  <c r="W36"/>
  <c r="V36"/>
  <c r="V35"/>
  <c r="W35" s="1"/>
  <c r="W34"/>
  <c r="V34"/>
  <c r="W33"/>
  <c r="V33"/>
  <c r="V32"/>
  <c r="W32" s="1"/>
  <c r="W31"/>
  <c r="V31"/>
  <c r="W30"/>
  <c r="V30"/>
  <c r="V29"/>
  <c r="W29" s="1"/>
  <c r="M23"/>
  <c r="L23"/>
  <c r="K23"/>
  <c r="J23"/>
  <c r="V45" i="11" l="1"/>
  <c r="W45" s="1"/>
  <c r="J46"/>
  <c r="V46" s="1"/>
  <c r="W46" s="1"/>
  <c r="E45"/>
  <c r="E46" s="1"/>
  <c r="J52" i="9"/>
  <c r="V51"/>
  <c r="W51" s="1"/>
  <c r="C50"/>
  <c r="J50"/>
  <c r="M50"/>
  <c r="P50"/>
  <c r="S50"/>
  <c r="K51"/>
  <c r="K52" s="1"/>
  <c r="W45"/>
  <c r="I50"/>
  <c r="L50"/>
  <c r="O50"/>
  <c r="R50"/>
  <c r="U50"/>
  <c r="V50" l="1"/>
  <c r="W50" s="1"/>
  <c r="V52"/>
  <c r="W52" s="1"/>
  <c r="U43" i="10" l="1"/>
  <c r="U46" s="1"/>
  <c r="U47" s="1"/>
  <c r="T43"/>
  <c r="T46" s="1"/>
  <c r="T47" s="1"/>
  <c r="S43"/>
  <c r="S46" s="1"/>
  <c r="S47" s="1"/>
  <c r="R43"/>
  <c r="R46" s="1"/>
  <c r="R47" s="1"/>
  <c r="Q43"/>
  <c r="Q46" s="1"/>
  <c r="Q47" s="1"/>
  <c r="P43"/>
  <c r="P46" s="1"/>
  <c r="P47" s="1"/>
  <c r="O43"/>
  <c r="O46" s="1"/>
  <c r="O47" s="1"/>
  <c r="N43"/>
  <c r="N46" s="1"/>
  <c r="N47" s="1"/>
  <c r="M43"/>
  <c r="M46" s="1"/>
  <c r="M47" s="1"/>
  <c r="L43"/>
  <c r="L46" s="1"/>
  <c r="L47" s="1"/>
  <c r="K43"/>
  <c r="K46" s="1"/>
  <c r="K47" s="1"/>
  <c r="J43"/>
  <c r="J46" s="1"/>
  <c r="J47" s="1"/>
  <c r="I43"/>
  <c r="I46" s="1"/>
  <c r="I47" s="1"/>
  <c r="V42"/>
  <c r="W42" s="1"/>
  <c r="W41"/>
  <c r="V41"/>
  <c r="W40"/>
  <c r="V40"/>
  <c r="V39"/>
  <c r="W39" s="1"/>
  <c r="W38"/>
  <c r="V38"/>
  <c r="U37"/>
  <c r="T37"/>
  <c r="S37"/>
  <c r="R37"/>
  <c r="Q37"/>
  <c r="P37"/>
  <c r="O37"/>
  <c r="N37"/>
  <c r="M37"/>
  <c r="L37"/>
  <c r="K37"/>
  <c r="J37"/>
  <c r="V37" s="1"/>
  <c r="W37" s="1"/>
  <c r="I37"/>
  <c r="W36"/>
  <c r="V36"/>
  <c r="V35"/>
  <c r="W35" s="1"/>
  <c r="W34"/>
  <c r="V34"/>
  <c r="W33"/>
  <c r="V33"/>
  <c r="V32"/>
  <c r="W32" s="1"/>
  <c r="W31"/>
  <c r="V31"/>
  <c r="W30"/>
  <c r="V30"/>
  <c r="V28"/>
  <c r="W28" s="1"/>
  <c r="W27"/>
  <c r="V27"/>
  <c r="W26"/>
  <c r="V26"/>
  <c r="V25"/>
  <c r="W25" s="1"/>
  <c r="W24"/>
  <c r="V24"/>
  <c r="W23"/>
  <c r="V23"/>
  <c r="V47" l="1"/>
  <c r="W47" s="1"/>
  <c r="K45"/>
  <c r="N45"/>
  <c r="Q45"/>
  <c r="T45"/>
  <c r="V43"/>
  <c r="J45"/>
  <c r="M45"/>
  <c r="P45"/>
  <c r="S45"/>
  <c r="I45"/>
  <c r="L45"/>
  <c r="O45"/>
  <c r="R45"/>
  <c r="U45"/>
  <c r="V46" l="1"/>
  <c r="W46" s="1"/>
  <c r="W43"/>
  <c r="V45"/>
  <c r="W45" s="1"/>
  <c r="V39" i="8" l="1"/>
  <c r="V42" s="1"/>
  <c r="U39"/>
  <c r="U42" s="1"/>
  <c r="T39"/>
  <c r="T42" s="1"/>
  <c r="S39"/>
  <c r="S42" s="1"/>
  <c r="R39"/>
  <c r="R42" s="1"/>
  <c r="Q39"/>
  <c r="Q42" s="1"/>
  <c r="P39"/>
  <c r="P42" s="1"/>
  <c r="O39"/>
  <c r="O42" s="1"/>
  <c r="N39"/>
  <c r="N42" s="1"/>
  <c r="M39"/>
  <c r="M42" s="1"/>
  <c r="L39"/>
  <c r="L42" s="1"/>
  <c r="K39"/>
  <c r="K42" s="1"/>
  <c r="J39"/>
  <c r="J42" s="1"/>
  <c r="X38"/>
  <c r="W38"/>
  <c r="X37"/>
  <c r="W37"/>
  <c r="X36"/>
  <c r="W36"/>
  <c r="W35"/>
  <c r="X35" s="1"/>
  <c r="X34"/>
  <c r="W34"/>
  <c r="V33"/>
  <c r="U33"/>
  <c r="T33"/>
  <c r="S33"/>
  <c r="R33"/>
  <c r="Q33"/>
  <c r="P33"/>
  <c r="O33"/>
  <c r="N33"/>
  <c r="M33"/>
  <c r="K33"/>
  <c r="W33" s="1"/>
  <c r="X33" s="1"/>
  <c r="J33"/>
  <c r="W32"/>
  <c r="X32" s="1"/>
  <c r="X31"/>
  <c r="W31"/>
  <c r="X30"/>
  <c r="W30"/>
  <c r="W29"/>
  <c r="X29" s="1"/>
  <c r="X28"/>
  <c r="W28"/>
  <c r="X27"/>
  <c r="W27"/>
  <c r="W26"/>
  <c r="X26" s="1"/>
  <c r="X25"/>
  <c r="W25"/>
  <c r="X24"/>
  <c r="W24"/>
  <c r="W23"/>
  <c r="X23" s="1"/>
  <c r="X22"/>
  <c r="W22"/>
  <c r="X21"/>
  <c r="W21"/>
  <c r="W20"/>
  <c r="X20" s="1"/>
  <c r="W42" l="1"/>
  <c r="X42" s="1"/>
  <c r="L41"/>
  <c r="L43" s="1"/>
  <c r="O41"/>
  <c r="O43" s="1"/>
  <c r="R41"/>
  <c r="R43" s="1"/>
  <c r="U41"/>
  <c r="U43" s="1"/>
  <c r="W39"/>
  <c r="X39" s="1"/>
  <c r="K41"/>
  <c r="N41"/>
  <c r="N43" s="1"/>
  <c r="Q41"/>
  <c r="Q43" s="1"/>
  <c r="T41"/>
  <c r="T43" s="1"/>
  <c r="J41"/>
  <c r="M41"/>
  <c r="M43" s="1"/>
  <c r="P41"/>
  <c r="P43" s="1"/>
  <c r="S41"/>
  <c r="S43" s="1"/>
  <c r="V41"/>
  <c r="V43" s="1"/>
  <c r="J43" l="1"/>
  <c r="X43" s="1"/>
  <c r="K43"/>
  <c r="W43" s="1"/>
  <c r="W41"/>
  <c r="X41" s="1"/>
  <c r="C33" i="7" l="1"/>
  <c r="C34" s="1"/>
  <c r="C105" s="1"/>
  <c r="C110" s="1"/>
  <c r="C112" s="1"/>
  <c r="C119" s="1"/>
  <c r="C122" s="1"/>
  <c r="C126" s="1"/>
  <c r="D30"/>
  <c r="D33" s="1"/>
  <c r="F27"/>
  <c r="D27"/>
  <c r="C10" i="6"/>
  <c r="C17" s="1"/>
  <c r="C80" s="1"/>
  <c r="C91" s="1"/>
  <c r="C103" s="1"/>
  <c r="C109" s="1"/>
  <c r="C112" s="1"/>
  <c r="C116" s="1"/>
  <c r="C118" s="1"/>
  <c r="G275" i="5"/>
  <c r="G274"/>
  <c r="G273"/>
  <c r="G272"/>
  <c r="F271"/>
  <c r="G271" s="1"/>
  <c r="E271"/>
  <c r="D271"/>
  <c r="F270"/>
  <c r="F278" s="1"/>
  <c r="G278" s="1"/>
  <c r="E270"/>
  <c r="E278" s="1"/>
  <c r="D270"/>
  <c r="D278" s="1"/>
  <c r="G269"/>
  <c r="G268"/>
  <c r="G267"/>
  <c r="G266"/>
  <c r="G265"/>
  <c r="G264"/>
  <c r="G263"/>
  <c r="G262"/>
  <c r="G261"/>
  <c r="F247"/>
  <c r="G247" s="1"/>
  <c r="E247"/>
  <c r="D247"/>
  <c r="G245"/>
  <c r="G244"/>
  <c r="G243"/>
  <c r="G242"/>
  <c r="G241"/>
  <c r="G240"/>
  <c r="F224"/>
  <c r="G224" s="1"/>
  <c r="E224"/>
  <c r="D224"/>
  <c r="G222"/>
  <c r="G221"/>
  <c r="F213"/>
  <c r="G213" s="1"/>
  <c r="E213"/>
  <c r="D213"/>
  <c r="G211"/>
  <c r="G210"/>
  <c r="G209"/>
  <c r="G208"/>
  <c r="G207"/>
  <c r="F193"/>
  <c r="E193"/>
  <c r="G193" s="1"/>
  <c r="D193"/>
  <c r="G191"/>
  <c r="G190"/>
  <c r="G189"/>
  <c r="G188"/>
  <c r="G187"/>
  <c r="G186"/>
  <c r="G185"/>
  <c r="G184"/>
  <c r="F172"/>
  <c r="E172"/>
  <c r="G172" s="1"/>
  <c r="D172"/>
  <c r="G170"/>
  <c r="G169"/>
  <c r="G168"/>
  <c r="G167"/>
  <c r="G166"/>
  <c r="G165"/>
  <c r="G164"/>
  <c r="G163"/>
  <c r="G162"/>
  <c r="G161"/>
  <c r="G160"/>
  <c r="G159"/>
  <c r="F141"/>
  <c r="G141" s="1"/>
  <c r="E141"/>
  <c r="D141"/>
  <c r="G139"/>
  <c r="G138"/>
  <c r="G137"/>
  <c r="G136"/>
  <c r="G135"/>
  <c r="G134"/>
  <c r="G133"/>
  <c r="G132"/>
  <c r="G131"/>
  <c r="G130"/>
  <c r="G129"/>
  <c r="G128"/>
  <c r="G127"/>
  <c r="G126"/>
  <c r="G125"/>
  <c r="G124"/>
  <c r="G123"/>
  <c r="G122"/>
  <c r="G121"/>
  <c r="G120"/>
  <c r="G119"/>
  <c r="G118"/>
  <c r="G117"/>
  <c r="G116"/>
  <c r="G115"/>
  <c r="G114"/>
  <c r="G113"/>
  <c r="G112"/>
  <c r="G111"/>
  <c r="G110"/>
  <c r="G109"/>
  <c r="G108"/>
  <c r="G107"/>
  <c r="G106"/>
  <c r="G105"/>
  <c r="G104"/>
  <c r="G103"/>
  <c r="G102"/>
  <c r="G101"/>
  <c r="F89"/>
  <c r="E89"/>
  <c r="G89" s="1"/>
  <c r="D89"/>
  <c r="G87"/>
  <c r="G86"/>
  <c r="G85"/>
  <c r="G84"/>
  <c r="G83"/>
  <c r="G82"/>
  <c r="G81"/>
  <c r="G80"/>
  <c r="G79"/>
  <c r="G78"/>
  <c r="G77"/>
  <c r="G76"/>
  <c r="G75"/>
  <c r="G74"/>
  <c r="G73"/>
  <c r="F60"/>
  <c r="F284" s="1"/>
  <c r="G284" s="1"/>
  <c r="E60"/>
  <c r="E284" s="1"/>
  <c r="D60"/>
  <c r="D284" s="1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H411" i="4"/>
  <c r="G411"/>
  <c r="F411"/>
  <c r="E411"/>
  <c r="H410"/>
  <c r="H409"/>
  <c r="H408"/>
  <c r="H407"/>
  <c r="H406"/>
  <c r="H405"/>
  <c r="G380"/>
  <c r="H380" s="1"/>
  <c r="F380"/>
  <c r="E380"/>
  <c r="H377"/>
  <c r="G366"/>
  <c r="H366" s="1"/>
  <c r="F366"/>
  <c r="E366"/>
  <c r="H364"/>
  <c r="H363"/>
  <c r="H362"/>
  <c r="H361"/>
  <c r="H360"/>
  <c r="H359"/>
  <c r="H358"/>
  <c r="H357"/>
  <c r="H356"/>
  <c r="H355"/>
  <c r="H354"/>
  <c r="H353"/>
  <c r="H352"/>
  <c r="H351"/>
  <c r="H350"/>
  <c r="H349"/>
  <c r="H348"/>
  <c r="H347"/>
  <c r="H346"/>
  <c r="H345"/>
  <c r="H344"/>
  <c r="H343"/>
  <c r="H342"/>
  <c r="H341"/>
  <c r="H340"/>
  <c r="H339"/>
  <c r="H338"/>
  <c r="H337"/>
  <c r="H336"/>
  <c r="H335"/>
  <c r="H334"/>
  <c r="H333"/>
  <c r="H332"/>
  <c r="H331"/>
  <c r="H330"/>
  <c r="G321"/>
  <c r="H321" s="1"/>
  <c r="F321"/>
  <c r="E321"/>
  <c r="H319"/>
  <c r="H318"/>
  <c r="H317"/>
  <c r="H316"/>
  <c r="H315"/>
  <c r="H314"/>
  <c r="H313"/>
  <c r="H312"/>
  <c r="H311"/>
  <c r="H310"/>
  <c r="H309"/>
  <c r="H308"/>
  <c r="H307"/>
  <c r="H306"/>
  <c r="H305"/>
  <c r="H304"/>
  <c r="H303"/>
  <c r="H302"/>
  <c r="H301"/>
  <c r="H300"/>
  <c r="H299"/>
  <c r="H298"/>
  <c r="H297"/>
  <c r="H296"/>
  <c r="H295"/>
  <c r="H294"/>
  <c r="G285"/>
  <c r="H285" s="1"/>
  <c r="F285"/>
  <c r="E285"/>
  <c r="H283"/>
  <c r="H282"/>
  <c r="H281"/>
  <c r="H280"/>
  <c r="G266"/>
  <c r="H266" s="1"/>
  <c r="F266"/>
  <c r="E266"/>
  <c r="H264"/>
  <c r="H263"/>
  <c r="H262"/>
  <c r="H261"/>
  <c r="H260"/>
  <c r="H259"/>
  <c r="H258"/>
  <c r="H257"/>
  <c r="H256"/>
  <c r="H255"/>
  <c r="H254"/>
  <c r="H253"/>
  <c r="H252"/>
  <c r="H251"/>
  <c r="H250"/>
  <c r="H249"/>
  <c r="H248"/>
  <c r="G239"/>
  <c r="H239" s="1"/>
  <c r="F239"/>
  <c r="E239"/>
  <c r="H237"/>
  <c r="H236"/>
  <c r="H235"/>
  <c r="H234"/>
  <c r="H233"/>
  <c r="H232"/>
  <c r="H231"/>
  <c r="H230"/>
  <c r="H229"/>
  <c r="H228"/>
  <c r="H227"/>
  <c r="H226"/>
  <c r="H225"/>
  <c r="G214"/>
  <c r="H214" s="1"/>
  <c r="F214"/>
  <c r="E214"/>
  <c r="H211"/>
  <c r="H210"/>
  <c r="H209"/>
  <c r="H208"/>
  <c r="H207"/>
  <c r="H206"/>
  <c r="H205"/>
  <c r="H204"/>
  <c r="H203"/>
  <c r="H202"/>
  <c r="H201"/>
  <c r="H200"/>
  <c r="H199"/>
  <c r="H198"/>
  <c r="H197"/>
  <c r="H196"/>
  <c r="H195"/>
  <c r="E184"/>
  <c r="H182"/>
  <c r="H181"/>
  <c r="H180"/>
  <c r="H179"/>
  <c r="H178"/>
  <c r="H177"/>
  <c r="H176"/>
  <c r="H175"/>
  <c r="H174"/>
  <c r="H173"/>
  <c r="H172"/>
  <c r="H171"/>
  <c r="H170"/>
  <c r="H169"/>
  <c r="H168"/>
  <c r="H167"/>
  <c r="H166"/>
  <c r="H165"/>
  <c r="H164"/>
  <c r="H163"/>
  <c r="H162"/>
  <c r="H161"/>
  <c r="H160"/>
  <c r="H159"/>
  <c r="H158"/>
  <c r="H157"/>
  <c r="H156"/>
  <c r="H155"/>
  <c r="F154"/>
  <c r="F184" s="1"/>
  <c r="H153"/>
  <c r="H152"/>
  <c r="H151"/>
  <c r="G150"/>
  <c r="G184" s="1"/>
  <c r="H184" s="1"/>
  <c r="H149"/>
  <c r="H148"/>
  <c r="H147"/>
  <c r="H146"/>
  <c r="H145"/>
  <c r="H144"/>
  <c r="H143"/>
  <c r="H142"/>
  <c r="H141"/>
  <c r="H140"/>
  <c r="H139"/>
  <c r="H138"/>
  <c r="H137"/>
  <c r="H136"/>
  <c r="H135"/>
  <c r="H134"/>
  <c r="H133"/>
  <c r="G124"/>
  <c r="E124"/>
  <c r="H122"/>
  <c r="H121"/>
  <c r="H120"/>
  <c r="H119"/>
  <c r="H118"/>
  <c r="H117"/>
  <c r="H116"/>
  <c r="H115"/>
  <c r="H114"/>
  <c r="H113"/>
  <c r="H112"/>
  <c r="H111"/>
  <c r="H110"/>
  <c r="H109"/>
  <c r="H108"/>
  <c r="H107"/>
  <c r="H106"/>
  <c r="H105"/>
  <c r="H104"/>
  <c r="H103"/>
  <c r="H102"/>
  <c r="H101"/>
  <c r="H100"/>
  <c r="H99"/>
  <c r="H98"/>
  <c r="H97"/>
  <c r="H96"/>
  <c r="H95"/>
  <c r="H94"/>
  <c r="H93"/>
  <c r="F93"/>
  <c r="F124" s="1"/>
  <c r="H92"/>
  <c r="H91"/>
  <c r="H90"/>
  <c r="H89"/>
  <c r="H88"/>
  <c r="H87"/>
  <c r="H86"/>
  <c r="H85"/>
  <c r="G77"/>
  <c r="F77"/>
  <c r="F390" s="1"/>
  <c r="F416" s="1"/>
  <c r="E77"/>
  <c r="E390" s="1"/>
  <c r="E416" s="1"/>
  <c r="H75"/>
  <c r="H74"/>
  <c r="H73"/>
  <c r="H72"/>
  <c r="H71"/>
  <c r="H70"/>
  <c r="H69"/>
  <c r="H68"/>
  <c r="H67"/>
  <c r="H66"/>
  <c r="H65"/>
  <c r="H64"/>
  <c r="H63"/>
  <c r="H62"/>
  <c r="H61"/>
  <c r="H60"/>
  <c r="H59"/>
  <c r="H58"/>
  <c r="H57"/>
  <c r="H56"/>
  <c r="H55"/>
  <c r="H54"/>
  <c r="H53"/>
  <c r="H52"/>
  <c r="H51"/>
  <c r="H50"/>
  <c r="H49"/>
  <c r="H48"/>
  <c r="H47"/>
  <c r="H46"/>
  <c r="H45"/>
  <c r="H44"/>
  <c r="H43"/>
  <c r="H42"/>
  <c r="H41"/>
  <c r="H40"/>
  <c r="H39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D34" i="7" l="1"/>
  <c r="F33"/>
  <c r="F30"/>
  <c r="G60" i="5"/>
  <c r="G270"/>
  <c r="G390" i="4"/>
  <c r="H124"/>
  <c r="H77"/>
  <c r="H150"/>
  <c r="H154"/>
  <c r="D105" i="7" l="1"/>
  <c r="F34"/>
  <c r="G416" i="4"/>
  <c r="H416" s="1"/>
  <c r="H390"/>
  <c r="D110" i="7" l="1"/>
  <c r="F105"/>
  <c r="D19" i="1"/>
  <c r="C19"/>
  <c r="F18"/>
  <c r="F17"/>
  <c r="E17"/>
  <c r="E19" s="1"/>
  <c r="F19" s="1"/>
  <c r="D15"/>
  <c r="C15"/>
  <c r="F14"/>
  <c r="E14"/>
  <c r="E15" s="1"/>
  <c r="F15" s="1"/>
  <c r="F13"/>
  <c r="F12"/>
  <c r="F11"/>
  <c r="D112" i="7" l="1"/>
  <c r="F110"/>
  <c r="D119" l="1"/>
  <c r="F112"/>
  <c r="D122" l="1"/>
  <c r="F119"/>
  <c r="D126" l="1"/>
  <c r="F126" s="1"/>
  <c r="F122"/>
</calcChain>
</file>

<file path=xl/comments1.xml><?xml version="1.0" encoding="utf-8"?>
<comments xmlns="http://schemas.openxmlformats.org/spreadsheetml/2006/main">
  <authors>
    <author>Marcela Pardovská</author>
  </authors>
  <commentList>
    <comment ref="L20" authorId="0">
      <text>
        <r>
          <rPr>
            <b/>
            <sz val="9"/>
            <color indexed="81"/>
            <rFont val="Tahoma"/>
            <charset val="1"/>
          </rPr>
          <t>Marcela Pardovská:</t>
        </r>
        <r>
          <rPr>
            <sz val="9"/>
            <color indexed="81"/>
            <rFont val="Tahoma"/>
            <charset val="1"/>
          </rPr>
          <t xml:space="preserve">
Smlouva o poskytnutí dotace č. 34810/16/OSV
s JmK</t>
        </r>
      </text>
    </comment>
    <comment ref="N20" authorId="0">
      <text>
        <r>
          <rPr>
            <b/>
            <sz val="9"/>
            <color indexed="81"/>
            <rFont val="Tahoma"/>
            <charset val="1"/>
          </rPr>
          <t>Marcela Pardovská:</t>
        </r>
        <r>
          <rPr>
            <sz val="9"/>
            <color indexed="81"/>
            <rFont val="Tahoma"/>
            <charset val="1"/>
          </rPr>
          <t xml:space="preserve">
Smlouva o poskytnutí dotace JmK (MPSV) č. 035505/16/OSV</t>
        </r>
      </text>
    </comment>
    <comment ref="O20" authorId="0">
      <text>
        <r>
          <rPr>
            <b/>
            <sz val="9"/>
            <color indexed="81"/>
            <rFont val="Tahoma"/>
            <charset val="1"/>
          </rPr>
          <t>Marcela Pardovská:</t>
        </r>
        <r>
          <rPr>
            <sz val="9"/>
            <color indexed="81"/>
            <rFont val="Tahoma"/>
            <charset val="1"/>
          </rPr>
          <t xml:space="preserve">
Smlouva o poskytnutí dotace JmK (MPSV) č. 035505/16/OSV</t>
        </r>
      </text>
    </comment>
    <comment ref="K22" authorId="0">
      <text>
        <r>
          <rPr>
            <b/>
            <sz val="9"/>
            <color indexed="81"/>
            <rFont val="Tahoma"/>
            <charset val="1"/>
          </rPr>
          <t>Marcela Pardovská:</t>
        </r>
        <r>
          <rPr>
            <sz val="9"/>
            <color indexed="81"/>
            <rFont val="Tahoma"/>
            <charset val="1"/>
          </rPr>
          <t xml:space="preserve">
platy sester za 01/16, z účelově určeného příspěvku na zdr.personál čerpání do 5/16</t>
        </r>
      </text>
    </comment>
    <comment ref="L22" authorId="0">
      <text>
        <r>
          <rPr>
            <b/>
            <sz val="9"/>
            <color indexed="81"/>
            <rFont val="Tahoma"/>
            <charset val="1"/>
          </rPr>
          <t>Marcela Pardovská:</t>
        </r>
        <r>
          <rPr>
            <sz val="9"/>
            <color indexed="81"/>
            <rFont val="Tahoma"/>
            <charset val="1"/>
          </rPr>
          <t xml:space="preserve">
platy sester 02/16, z účelového určeného příspěvku na zdr. Personál čerpání do 5/16
 </t>
        </r>
      </text>
    </comment>
    <comment ref="M22" authorId="0">
      <text>
        <r>
          <rPr>
            <b/>
            <sz val="9"/>
            <color indexed="81"/>
            <rFont val="Tahoma"/>
            <charset val="1"/>
          </rPr>
          <t>Marcela Pardovská:</t>
        </r>
        <r>
          <rPr>
            <sz val="9"/>
            <color indexed="81"/>
            <rFont val="Tahoma"/>
            <charset val="1"/>
          </rPr>
          <t xml:space="preserve">
doúčt. Provozního příspěvku na platy sester z roku 2015, mzdy 03 z provozního příspěvku 2016, celkem účelově určený na platy 
6 924 tis.
</t>
        </r>
      </text>
    </comment>
    <comment ref="N22" authorId="0">
      <text>
        <r>
          <rPr>
            <b/>
            <sz val="9"/>
            <color indexed="81"/>
            <rFont val="Tahoma"/>
            <charset val="1"/>
          </rPr>
          <t>Marcela Pardovská:</t>
        </r>
        <r>
          <rPr>
            <sz val="9"/>
            <color indexed="81"/>
            <rFont val="Tahoma"/>
            <charset val="1"/>
          </rPr>
          <t xml:space="preserve">
Provozní příspěvek na platy zdravotního personálu</t>
        </r>
      </text>
    </comment>
    <comment ref="O22" authorId="0">
      <text>
        <r>
          <rPr>
            <b/>
            <sz val="9"/>
            <color indexed="81"/>
            <rFont val="Tahoma"/>
            <charset val="1"/>
          </rPr>
          <t>Marcela Pardovská:</t>
        </r>
        <r>
          <rPr>
            <sz val="9"/>
            <color indexed="81"/>
            <rFont val="Tahoma"/>
            <charset val="1"/>
          </rPr>
          <t xml:space="preserve">
Provozní příspěvek na platy zdravotního personálu</t>
        </r>
      </text>
    </comment>
    <comment ref="S22" authorId="0">
      <text>
        <r>
          <rPr>
            <b/>
            <sz val="9"/>
            <color indexed="81"/>
            <rFont val="Tahoma"/>
            <charset val="1"/>
          </rPr>
          <t>Marcela Pardovská:</t>
        </r>
        <r>
          <rPr>
            <sz val="9"/>
            <color indexed="81"/>
            <rFont val="Tahoma"/>
            <charset val="1"/>
          </rPr>
          <t xml:space="preserve">
platy sester+ dotace na výdejny</t>
        </r>
      </text>
    </comment>
  </commentList>
</comments>
</file>

<file path=xl/comments2.xml><?xml version="1.0" encoding="utf-8"?>
<comments xmlns="http://schemas.openxmlformats.org/spreadsheetml/2006/main">
  <authors>
    <author>Ekonom</author>
    <author>Rausová Kamila</author>
  </authors>
  <commentList>
    <comment ref="D4" authorId="0">
      <text>
        <r>
          <rPr>
            <b/>
            <sz val="8"/>
            <color indexed="81"/>
            <rFont val="Tahoma"/>
            <family val="2"/>
            <charset val="238"/>
          </rPr>
          <t>Ekonom: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I23" authorId="1">
      <text>
        <r>
          <rPr>
            <b/>
            <sz val="9"/>
            <color indexed="81"/>
            <rFont val="Tahoma"/>
            <family val="2"/>
            <charset val="238"/>
          </rPr>
          <t>Rausová Kamila:</t>
        </r>
        <r>
          <rPr>
            <sz val="9"/>
            <color indexed="81"/>
            <rFont val="Tahoma"/>
            <family val="2"/>
            <charset val="238"/>
          </rPr>
          <t xml:space="preserve">
MU 24 707
ÚP   2 436</t>
        </r>
      </text>
    </comment>
  </commentList>
</comments>
</file>

<file path=xl/sharedStrings.xml><?xml version="1.0" encoding="utf-8"?>
<sst xmlns="http://schemas.openxmlformats.org/spreadsheetml/2006/main" count="1531" uniqueCount="763">
  <si>
    <t>Kraj: Jihomoravský</t>
  </si>
  <si>
    <t>Okres: Břeclav</t>
  </si>
  <si>
    <t>Město: Břeclav</t>
  </si>
  <si>
    <t xml:space="preserve">                    Tabulka doplňujících ukazatelů za období 10/2016</t>
  </si>
  <si>
    <t>v tis. Kč</t>
  </si>
  <si>
    <t>TEXT</t>
  </si>
  <si>
    <t>Rozpočet schválený</t>
  </si>
  <si>
    <t>Rozpočet upravený</t>
  </si>
  <si>
    <t>Skutečnost</t>
  </si>
  <si>
    <t xml:space="preserve">Index </t>
  </si>
  <si>
    <t>minus konsolidace</t>
  </si>
  <si>
    <t>plnění</t>
  </si>
  <si>
    <t xml:space="preserve">          Daňové příjmy</t>
  </si>
  <si>
    <t xml:space="preserve">          Nedaňové příjmy</t>
  </si>
  <si>
    <t xml:space="preserve">          Kapitálové příjmy</t>
  </si>
  <si>
    <t xml:space="preserve">          Přijaté dotace-konsolidace */</t>
  </si>
  <si>
    <t>Příjmy celkem</t>
  </si>
  <si>
    <t xml:space="preserve">          Běžné výdaje-konsolidace */</t>
  </si>
  <si>
    <t xml:space="preserve">          Kapitálové výdaje</t>
  </si>
  <si>
    <t>Výdaje celkem</t>
  </si>
  <si>
    <t xml:space="preserve">Výsledek hospodaření </t>
  </si>
  <si>
    <t xml:space="preserve">          Přebytek ve výši</t>
  </si>
  <si>
    <t xml:space="preserve">          Schodek ve výši</t>
  </si>
  <si>
    <t>*/ Poznámka: konsolidace = převody z rozpočtových účtů a ostatní převody z vlastních fondů (sociálního),</t>
  </si>
  <si>
    <t xml:space="preserve">                       kdy dochází pouze k přesunu finančních prostředků mezi účty.</t>
  </si>
  <si>
    <t>Město Břeclav</t>
  </si>
  <si>
    <t>ROZPOČET PŘÍJMŮ NA ROK 2016</t>
  </si>
  <si>
    <t>ORJ</t>
  </si>
  <si>
    <t>Paragraf</t>
  </si>
  <si>
    <t>Položka</t>
  </si>
  <si>
    <t>Text</t>
  </si>
  <si>
    <t>Rozpočet</t>
  </si>
  <si>
    <t>%</t>
  </si>
  <si>
    <t>schválený</t>
  </si>
  <si>
    <t>upravený</t>
  </si>
  <si>
    <t>1-10/2016</t>
  </si>
  <si>
    <t xml:space="preserve">ODBOR ROZVOJE  A SPRÁVY              </t>
  </si>
  <si>
    <t>Splátky půjčených prostředků - SOJM</t>
  </si>
  <si>
    <t>Neinv. přij.transf. ze SF</t>
  </si>
  <si>
    <t xml:space="preserve">Ostat. neinv. přij. transfery ze SR </t>
  </si>
  <si>
    <t>Ostat. neinv. přij. transfery ze SR a ESF - aktiv. politika zaměst.</t>
  </si>
  <si>
    <t>Neinv. přij.transf. ze SR</t>
  </si>
  <si>
    <t>Neinv. přij. transf. od krajů-Udržování cyklistických komunikací</t>
  </si>
  <si>
    <t>Neinv. přij. transf. od krajů-Zdravé municipality v JMK</t>
  </si>
  <si>
    <t>Neinv. přij. transf. od krajů</t>
  </si>
  <si>
    <t>Neinv. přij. transf. od mezinár. institucí</t>
  </si>
  <si>
    <t xml:space="preserve">Inv. přij. transfery -SFDI-Cyklostezka Na Zahradách-Bratisl. II. et. </t>
  </si>
  <si>
    <t>Inv. přij. transfery SFDI -Bř. bez bariér II. et.-Skopal.xNa Zvol. -pravá str.</t>
  </si>
  <si>
    <t>Inv. přij. transfery ze stát. fondů</t>
  </si>
  <si>
    <t xml:space="preserve">Inv. přij. transfery ze stát. fondů </t>
  </si>
  <si>
    <t>Ostat. investič. přij. transf. ze SR</t>
  </si>
  <si>
    <t xml:space="preserve">Ostat. investič. přij. transf. ze SR </t>
  </si>
  <si>
    <t>Investič. přij. transf. od krajů- Zázemí dětského doprav. hřiště-II. et.</t>
  </si>
  <si>
    <t>Investič. přij. transf. od krajů</t>
  </si>
  <si>
    <t>Investiční přijaté transfery od krajů</t>
  </si>
  <si>
    <t xml:space="preserve">Investiční přijaté transfery od krajů </t>
  </si>
  <si>
    <t xml:space="preserve">Investič. přij. transf. od regionál. rad </t>
  </si>
  <si>
    <t xml:space="preserve">Investič. přij. transf. od mezinárod. instit. </t>
  </si>
  <si>
    <t>Přijaté pojistné náhrady - doprava</t>
  </si>
  <si>
    <t>Přijaté nekapitál. přísp. a náhrady - silnice</t>
  </si>
  <si>
    <t>Přijaté neinvestiční dary - ostatní záležit. pozem. komunikací</t>
  </si>
  <si>
    <t>Přijaté pojistné náhrady  - ostatní záležit. pozem. komunikací</t>
  </si>
  <si>
    <t>Přijaté nekapítál. přísp. a náhrady - ostatní záležit. pozem. komunikací</t>
  </si>
  <si>
    <t>Ostatní nedaň. příjmy jinde nezařazené</t>
  </si>
  <si>
    <t>Přijaté nekapitálové přísp. a náhrady - 175. výr. železnice v Břeclavi</t>
  </si>
  <si>
    <t>Přijaté příspěvky na poříz. dlouhod. maj. - 175. výr. železnice v Břeclavi</t>
  </si>
  <si>
    <t>Přijaté dary na pořízení dlouhodobého maj. -využití vol. času dětí a mlád.</t>
  </si>
  <si>
    <t>Přijaté neinvestiční dary</t>
  </si>
  <si>
    <t>Přijaté pojistné náhrady - veřejné osvětlení</t>
  </si>
  <si>
    <t>Přijaté nekapitálové příspěvky a náhrady -využití vol. času dětí a mládeže</t>
  </si>
  <si>
    <t>Přijaté nekapitál. přísp. a náhrady - veřejné osvětlení</t>
  </si>
  <si>
    <t>Přijaté nekapitálové příspěvky a náhrady</t>
  </si>
  <si>
    <t>Přijaté neinvestiční dary - sportovní zařízení v majetku obce</t>
  </si>
  <si>
    <t>Přijaté příspěvky na poříz. dlouhodobého majetku - územní plánování</t>
  </si>
  <si>
    <t>Příjmy z poskyt. služeb a výrobků - ostat. zál.  bydlení, kom. sl. a rozv.</t>
  </si>
  <si>
    <t>Přijaté neinvestič. dary - využívání a zneškodňování komun. odpadů</t>
  </si>
  <si>
    <t>Přijaté nekapitál. přísp. a náhrady - využív. a zneškod. komun. odpadů</t>
  </si>
  <si>
    <t xml:space="preserve">Ostat. příjmy z fin. vypořádání min. let - Vratka </t>
  </si>
  <si>
    <t>PŘÍJMY ORJ 20 CELKEM</t>
  </si>
  <si>
    <t>ODBOR KANCELÁŘE TAJEMNÍKA</t>
  </si>
  <si>
    <t>Správní poplatky</t>
  </si>
  <si>
    <t>Splátky půjček ze sociálního fondu</t>
  </si>
  <si>
    <t>Neinvestič. přij. transf. ze SR - volby prezidenta ČR</t>
  </si>
  <si>
    <t>Neinvestič. přij. transf. ze SR-volby do Parlamentu ČR</t>
  </si>
  <si>
    <t>Neinvestič. přij. transf. ze SR-volby do senátu a zastupitelstev krajů</t>
  </si>
  <si>
    <t>Neinvestič. přij. transf. ze SR-volby do zastupitelstev ÚSC</t>
  </si>
  <si>
    <t>Neinvestič. přij. transf. ze SR - volby do Evropského parlamentu</t>
  </si>
  <si>
    <t>Ostat. neinv. přij. transf. ze SR -Sociálně právní ochrana dětí</t>
  </si>
  <si>
    <t>Ostat. neinv. přij. transfery ze SR - OPZ-VPP</t>
  </si>
  <si>
    <t>Neinvestič. přij. transfery ze SR - Výkon sociální práce</t>
  </si>
  <si>
    <t>Ostat. neinv. přij. transfery ze SR - Aktiv. pol. zam. ze SR a EU</t>
  </si>
  <si>
    <t>Ostat. neinv. přij. transfery ze SR - Integr. oper. program-EU</t>
  </si>
  <si>
    <t xml:space="preserve">Převody z ostatních vlastních fondů </t>
  </si>
  <si>
    <t>Neinvestič. přij. transfery od krajů -  Akceschopnost JSDH</t>
  </si>
  <si>
    <t>Ost. investič. přij. transfery ze SR - IOP-Výzva 22</t>
  </si>
  <si>
    <t xml:space="preserve">Ost. investič. přij. transfery ze SR - </t>
  </si>
  <si>
    <t xml:space="preserve">Investič. přij. transfery od krajů </t>
  </si>
  <si>
    <t>Příjmy z poskyt. služeb - rozhlas a televize</t>
  </si>
  <si>
    <t>Příjmy z poskyt. služeb - ostat. zál. sdělovacích prostředků</t>
  </si>
  <si>
    <t>Příjmy z poskyt. služeb - Požární ochrana</t>
  </si>
  <si>
    <t>Přijaté pojistné náhrady - požární ochrana</t>
  </si>
  <si>
    <t>Přijaté nekapitálové příspěvky a náhrady - požární ochrana</t>
  </si>
  <si>
    <t>Příjmy z prodeje ostat. hmot. dlouhodobého majetku</t>
  </si>
  <si>
    <t xml:space="preserve">Přijaté příspěvky na poříz. dlouhodob. maj. </t>
  </si>
  <si>
    <t>Příjmy z poskytovaných služeb - místní relace - § vnitřní správa</t>
  </si>
  <si>
    <t>Sankční platby přijaté od jiných subjektů</t>
  </si>
  <si>
    <t>Příjmy z pronájmu ostatních nemovitostí - vnitřní správa</t>
  </si>
  <si>
    <t>Příjmy z pronájmu movitých věcí -vnitřní správa</t>
  </si>
  <si>
    <t>Příjmy z prodeje krátk. a drob. dlouhodobého majetku</t>
  </si>
  <si>
    <t>Přijaté pojistné náhrady - vnitřní správa</t>
  </si>
  <si>
    <t>Přijaté nekapitálové příspěvky a náhrady - vnitřní správa</t>
  </si>
  <si>
    <t>Ostatní nedaňové příjmy - vnitřní správa</t>
  </si>
  <si>
    <t>Ostatní činnosti j. n. - neidentifikované příjmy</t>
  </si>
  <si>
    <t>PŘÍJMY ORJ 30 CELKEM</t>
  </si>
  <si>
    <t>ODBOR SOCIÁLNÍCH VĚCÍ</t>
  </si>
  <si>
    <t>Splátky půjčených prostředků od PO</t>
  </si>
  <si>
    <t>Ost. neinv. přij. transfery od krajů - Komunitní plánování</t>
  </si>
  <si>
    <t xml:space="preserve">Ost. neinvest.přij. transfery ze SR-JMK-Domov seniorů Břeclav </t>
  </si>
  <si>
    <t xml:space="preserve">Ost. neinvest.přij. transfery ze SR - Výkon pěstounské péče </t>
  </si>
  <si>
    <t>Ost. neinvest. přij. transfery ze SR - Výkon sociální práce (v ORJ 030)</t>
  </si>
  <si>
    <t>Ost. neinvest. přij. transfery ze SR-</t>
  </si>
  <si>
    <t>Ost. neinvest.přij. transfery ze SR- Rozvoj inf. sítě veřej. knihoven</t>
  </si>
  <si>
    <t>Ost. neinvest. přij. transfery ze SR-Měst. knihovna-kulturní aktivity</t>
  </si>
  <si>
    <t>Neinv. přij. transtery od obcí</t>
  </si>
  <si>
    <t>Neinv. přij. transfery od krajů</t>
  </si>
  <si>
    <t xml:space="preserve">Neinv. přij. transfery od krajů </t>
  </si>
  <si>
    <t>Neinv. přij. transfery od krajů - Zdravé municipality</t>
  </si>
  <si>
    <t>Neinv. přij. transtery od krajů - Podpora projektu Family point</t>
  </si>
  <si>
    <t>Neinv. přij. transfery od krajů - Zkvalitnění služeb TIC - MMG Břeclav</t>
  </si>
  <si>
    <t>Neinv. přij. transfery od krajů - Kultura</t>
  </si>
  <si>
    <t xml:space="preserve">Neinv. přij. transfery od krajů - </t>
  </si>
  <si>
    <t>Neinv. přij. transfery od krajů - poskytování sociálních služeb</t>
  </si>
  <si>
    <t>Neinv. přij. transfery od krajů - Domov seniorů Břeclav</t>
  </si>
  <si>
    <t>Neinv. přij. transfery od krajů - ZŠ - proj. poskytování soc. stravování</t>
  </si>
  <si>
    <t>Příjmy z poskytování služeb a výrobků</t>
  </si>
  <si>
    <t>Odvody příspěvkových organizací - MŠ Okružní 7</t>
  </si>
  <si>
    <t>Ostatní příjmy z vlastní činnosti - Základní školy</t>
  </si>
  <si>
    <t>Ostatní vratky přijatých transferů (vratky ZŠ-projekt OPVK)</t>
  </si>
  <si>
    <t>Příjmy z pronájmu ost. nemovit. a jejich částí - Kino Koruna</t>
  </si>
  <si>
    <t>Příjmy z pronájmu movitých věcí - Kino Koruna</t>
  </si>
  <si>
    <t>Přijaté nekapitálové příspěvky a náhrady - Kino Koruna</t>
  </si>
  <si>
    <t>Přijaté nekapitálové příspěvky a náhrady - Zájmová činnost v kultuře</t>
  </si>
  <si>
    <t>Příjmy z pronájmu movitých věcí - Ostat. zál. kultury, církví a sděl. prostř.</t>
  </si>
  <si>
    <t>Příjmy z prodeje krátk. a drobného dlouhodob. majetku</t>
  </si>
  <si>
    <t>Přijaté nekapitálové příspěvky a náhrady - Sport. zařízení v maj. obce</t>
  </si>
  <si>
    <t>Přijaté nekapitálové příspěvky-ost. čin. ve zdravotnictví</t>
  </si>
  <si>
    <t>Ostatní přijaté vratky transferů-příspěvek na živobytí</t>
  </si>
  <si>
    <t>Ostatní přijaté vratky transferů-ost. dávky sociální pomoci</t>
  </si>
  <si>
    <t>Ostatní příjaté vratky transferů-příspěvek na péči</t>
  </si>
  <si>
    <t>Ostatní přijaté vratky transferů - ost. soc. péče a pomoc dět.</t>
  </si>
  <si>
    <t>Přijaté nekapitálové příspěvky-ost. soc. péče a pomoc dětem</t>
  </si>
  <si>
    <t>Sociál. péče a pomoc přistěhovalcům a etnikům - přijaté náhrady</t>
  </si>
  <si>
    <t>Ostatní přijaté vratky transferů-ost. soc. péče a pomoc  ost. skup.</t>
  </si>
  <si>
    <t>Odvody příspěvkových organizací - Domov seniorů Břeclav</t>
  </si>
  <si>
    <t>Přijaté sankční popl. od jiných subjektů-ost. služby a čin. v obl. soc. prev.</t>
  </si>
  <si>
    <t>Přijaté nekapitálové příspěvky a náhrady - ostat. zál. soc. věcí</t>
  </si>
  <si>
    <t>Přijaté sankční poplatky od jiných subjektů</t>
  </si>
  <si>
    <t>Přijaté nekapitálové příspěvky-vnitřní správa</t>
  </si>
  <si>
    <t>Ostatní přijaté vratky transferů - fin. vypořádání minulých let</t>
  </si>
  <si>
    <t>PŘÍJMY ORJ 50 CELKEM</t>
  </si>
  <si>
    <t>ODBOR ŽIVOTNÍHO PROSTŘEDÍ</t>
  </si>
  <si>
    <t>Poplatek za vypouštění škodlivých látek do ovzduší</t>
  </si>
  <si>
    <t>Poplatek za uložení odpadů</t>
  </si>
  <si>
    <t>Odvody za odnětí zemědělské půdy</t>
  </si>
  <si>
    <t>Poplatky za odnětí pozemku z lesního půd. fondu</t>
  </si>
  <si>
    <t>Ostat. neinv. transf. ze SR - výsadba min. podílu zpev. a melior.dřevin</t>
  </si>
  <si>
    <t>Ostat. neinv. transf. ze SR - odbor. les. hosp.,zvýš.nákl. výsadbu</t>
  </si>
  <si>
    <t>Ostat. investič. přij. transfery ze SR - zprac. lesních osnov</t>
  </si>
  <si>
    <t>Neinvestiční přijaté dotace od krajů - Po stopách Entů</t>
  </si>
  <si>
    <t xml:space="preserve">Příjmy z pronájmu ostat. nemovit. a jejich částí - Útulek Bulhary </t>
  </si>
  <si>
    <t>Přijaté sankční poplatky-rybářství</t>
  </si>
  <si>
    <t>Úhrada z vydobývaného prostoru</t>
  </si>
  <si>
    <t>Přijaté sankční poplatky-ost. správa ve vod. hospodářství</t>
  </si>
  <si>
    <t>Přijaté sankční poplatky-zach. a obnova kulturních památek</t>
  </si>
  <si>
    <t>Přijaté sankční poplatky-ost. čin. k ochraně přírody a krajiny</t>
  </si>
  <si>
    <t>Přijaté sankční poplatky-činnost místní správy</t>
  </si>
  <si>
    <t>Přijaté nekapitálové příspěvky - náklady řízení</t>
  </si>
  <si>
    <t>Ostatní nedaňové příjmy jinde nezařazené</t>
  </si>
  <si>
    <t>PŘÍJMY ORJ 60 CELKEM</t>
  </si>
  <si>
    <t>ODBOR SPRÁVNÍCH VĚCÍ A DOPRAVY</t>
  </si>
  <si>
    <t>Příjmy za zkoušky z odborné způsobilosti (řidičská oprávnění)</t>
  </si>
  <si>
    <t>Ost. odvody z vybraných činností a služeb jinde neuvedené</t>
  </si>
  <si>
    <t>Neinvestiční přijaté transfery od obcí - veřejnopráv. sml. - přestupky</t>
  </si>
  <si>
    <t>Neinvestiční přijaté transfery od krajů - ztráta z poskyt. žákovského jízd.</t>
  </si>
  <si>
    <t>Přijaté nekapitálové příspěvky jinde nezařaz.-ostat. zál. v pozem. kom.</t>
  </si>
  <si>
    <t>Ostatní nedaňové příjmy jinde nezařazené-ostat. zál. pozem. komunik.</t>
  </si>
  <si>
    <t>Sankční poplatky-ostat. záležitosti v silniční dopravě</t>
  </si>
  <si>
    <t>Přijaté nekapitál. příspěvky a náhrady v silniční dopravě</t>
  </si>
  <si>
    <t>Sankční poplatky-ostat. záležitosti v dopravě</t>
  </si>
  <si>
    <t>Přijaté nekapitálové příspěvky jinde nezařaz.-ostat. záležitosti v dopravě</t>
  </si>
  <si>
    <t>Přijaté nekapitálové příspěvky jinde nezařaz.-čin. místní správy</t>
  </si>
  <si>
    <t>Ostatní nedaňové příjmy jinde nezařazené-činnost místní správy</t>
  </si>
  <si>
    <t>PŘÍJMY ORJ 80 CELKEM</t>
  </si>
  <si>
    <t>MĚSTSKÁ POLICIE</t>
  </si>
  <si>
    <t>Ostat. neinv. přij. transfery ze SR - Asistent prev. krim. 2016</t>
  </si>
  <si>
    <t>Ostat. neinv. přij. transfery ze státního rozpočtu - Domovník-preventista</t>
  </si>
  <si>
    <t>Ostat. neinv. přij. transfery ze SR - Forenzní identifikač. značení</t>
  </si>
  <si>
    <t>Neinv. příjaté dotace od obcí - veřejnoprávní smlouvy</t>
  </si>
  <si>
    <t>Neinv. přij. dot. od krajů - Projekt Pagery pro seniory 2016</t>
  </si>
  <si>
    <t>Neinv. přij. dot. od krajů - Projekt Bezpečné bydlení seniorů</t>
  </si>
  <si>
    <t>Ostat. invest. přij. transf. ze SR - Rozšíření MKDS 2015</t>
  </si>
  <si>
    <t>Příjmy z poskytovaných služeb - ost. zál. pozemních komunikací-parkov.</t>
  </si>
  <si>
    <t>Příjmy z poskytování služeb a výrobků - ostat. zál. pozem. komunikací</t>
  </si>
  <si>
    <t>;</t>
  </si>
  <si>
    <t>Příjmy z poskytovaných služeb -  Městská policie - PCO</t>
  </si>
  <si>
    <t>Sankční poplatky-městská policie</t>
  </si>
  <si>
    <t>Příjmy z prodeje ostat. hmot. dlouhodob. majetku</t>
  </si>
  <si>
    <t>Přijaté pojistné náhrady</t>
  </si>
  <si>
    <t>Přijaté nekapitálové příspěvky jinde nezařazené-městská policie</t>
  </si>
  <si>
    <t>Ostatní činnosti - neidentifikované platby</t>
  </si>
  <si>
    <t>PŘÍJMY ORJ 90 CELKEM</t>
  </si>
  <si>
    <t>ODBOR STAVEBNÍHO ŘÁDU A OBECNÍHO ŽIVNOSTEN. ÚŘADU</t>
  </si>
  <si>
    <t>Sankční poplatky</t>
  </si>
  <si>
    <t>PŘÍJMY ORJ 100 CELKEM</t>
  </si>
  <si>
    <t>ODBOR EKONOMICKÝ</t>
  </si>
  <si>
    <t>Daň z příjmu fyz. osob ze závislé činnosti a funkč. pož.</t>
  </si>
  <si>
    <t>Daň z příjmu fyz. osob ze samostat. výděl. činnosti</t>
  </si>
  <si>
    <t>Daň z příjmu fyz. osob podle zvl. sazby</t>
  </si>
  <si>
    <t>Daň z příjmu právnických osob</t>
  </si>
  <si>
    <t>Daň z příjmu právnických osob za obce</t>
  </si>
  <si>
    <t>Daň z přidané hodnoty</t>
  </si>
  <si>
    <t>Místní poplatek za komunální odpad (do r. 2011 pol. 1337)</t>
  </si>
  <si>
    <t>Místní poplatek ze psa</t>
  </si>
  <si>
    <t>Místní poplatek za lázeňský a rekreační pobyt</t>
  </si>
  <si>
    <t>Místní poplatek za užívání veřejného prostranství</t>
  </si>
  <si>
    <t>Místní poplatek za ubytovací kapacitu</t>
  </si>
  <si>
    <t>Odvod z loterií a podob. her kromě VHP</t>
  </si>
  <si>
    <t>Odvod z výherních hracích přístrojů</t>
  </si>
  <si>
    <t xml:space="preserve">Správní poplatky </t>
  </si>
  <si>
    <t>Daň z nemovitostí</t>
  </si>
  <si>
    <t xml:space="preserve">Neinv. přijaté dotace ze SR - přísp. na výkon stát. správy </t>
  </si>
  <si>
    <t>Sankční platby přijaté od jiných subjektů - vnitřní správa</t>
  </si>
  <si>
    <t xml:space="preserve">Přijaté nekapítálové příspěvky a náhrady </t>
  </si>
  <si>
    <t>Příjmy z úroků - § Obecné příjmy z fin. operací</t>
  </si>
  <si>
    <t>Příjmy z podílu na zisku a dividend - AVE, a. s.</t>
  </si>
  <si>
    <t>Kursové rozdíly v příjmech</t>
  </si>
  <si>
    <t>Sankční platby přijaté od jiných subjektů - AVE, a. s.</t>
  </si>
  <si>
    <t xml:space="preserve">Ostatní nedaňové příjmy j. n. </t>
  </si>
  <si>
    <t>Převody z ostatních vlastních fondů</t>
  </si>
  <si>
    <t>Neidentifikované příjmy - ostat. činnosti</t>
  </si>
  <si>
    <t>PŘÍJMY ORJ 110 CELKEM</t>
  </si>
  <si>
    <t xml:space="preserve">ODBOR MAJETKOVÝ </t>
  </si>
  <si>
    <t>Příjmy z pronájmu pozemků</t>
  </si>
  <si>
    <t>Příjmy z poskytování služeb-bytové hospodářství</t>
  </si>
  <si>
    <t>Příjmy z pronájmu ostat. nemovitostí -bytové hospodářství</t>
  </si>
  <si>
    <t>Přijaté nekapitálové příspěvky -bytové hospodářství</t>
  </si>
  <si>
    <t>Ost. nedaň. příjmy jinde nezařaz.-byt. hospodář.</t>
  </si>
  <si>
    <t>Příjmy z prodeje ostat. nemovitého maj. - bytové hospodář.</t>
  </si>
  <si>
    <t>Příjmy z poskytování služeb-nebytové hospodářství</t>
  </si>
  <si>
    <t>Příjmy z pronájmu ostat. nemovitého maj. - nebytové hospodář.</t>
  </si>
  <si>
    <t>Příjmy z pronájmu movitých věcí-nebytové hospodářství</t>
  </si>
  <si>
    <t>Příjmy z prodeje krátkodob. a drob. majetku - nebytové hospodářství</t>
  </si>
  <si>
    <t>Přijaté pojistné náhrady - nebytové hospodářství</t>
  </si>
  <si>
    <t>Přijaté nekapitálové příspěvky a náhrady - nebytové hospodářství</t>
  </si>
  <si>
    <t>Příjmy z prodeje ostat. nemovitého maj. - nebytové hospodář.</t>
  </si>
  <si>
    <t>Příjmy z pronájmu movitých věcí - veřejné osvětlení</t>
  </si>
  <si>
    <t>Příjmy z poskytování služeb - pohřebnictví</t>
  </si>
  <si>
    <t>Příjmy z pronájmu ost. nemovit. a jejich částí - pohřebnictí</t>
  </si>
  <si>
    <t>Příjmy z pronájmu movitých věcí - pohřebnictví</t>
  </si>
  <si>
    <t>Přijaté nekapitálové příspěvky a náhrady - pohřebnictví</t>
  </si>
  <si>
    <t>Ostatní nedaňové příjmy j. n. - pohřebnictví</t>
  </si>
  <si>
    <t>Příjmy z pronájmu ost.nem. - TEPLO s.r.o.</t>
  </si>
  <si>
    <t>Příjmy z pronájmu pozemků - územní rozvoj</t>
  </si>
  <si>
    <t>Příjmy z poskytování služeb a výrobků-komunální služby (WC)</t>
  </si>
  <si>
    <t>Ostatní  příjmy z vlastní činnosti - komunál. služby a rozvoj</t>
  </si>
  <si>
    <t>Příjmy z pronájmu ostatních nemovitostí</t>
  </si>
  <si>
    <t xml:space="preserve">Přijaté nekapitálové příspěvky </t>
  </si>
  <si>
    <t>Neidentifikované příjmy - komunální služby a rozvoj</t>
  </si>
  <si>
    <t xml:space="preserve">Příjmy z prodeje pozemků </t>
  </si>
  <si>
    <t>Příjmy z prodeje ost. nemovitostí a jejich částí</t>
  </si>
  <si>
    <t>Neidentifikované příjmy - ostatní činnosti j.n.</t>
  </si>
  <si>
    <t>Ostatní daňové příjmy jinde nezařazené-činnost místní správy</t>
  </si>
  <si>
    <t>PŘÍJMY ORJ 120 CELKEM</t>
  </si>
  <si>
    <t>Ostatní nedaňové příjmy jinde nezařazené.</t>
  </si>
  <si>
    <t xml:space="preserve">příjem pokladny poslední den v měsíci, odvedený nočním </t>
  </si>
  <si>
    <t>trezorem a připsaný na účet 1. den následujícího měsíce.</t>
  </si>
  <si>
    <t>PŘÍJMY ORJ 8888 CELKEM</t>
  </si>
  <si>
    <t>PŘÍJMY MĚSTA CELKEM</t>
  </si>
  <si>
    <t>TŘÍDA 8 -  FINANCOVÁNÍ</t>
  </si>
  <si>
    <t>Změna stavu krátkodobých peněžních prostředků na BÚ</t>
  </si>
  <si>
    <t>Dlouhodobě přijaté půjčené prostředky</t>
  </si>
  <si>
    <t xml:space="preserve">Uhrazené splátky dlouhodobě přijatých půjček </t>
  </si>
  <si>
    <t>Nerealizované kurzové rozdíly</t>
  </si>
  <si>
    <t>Nepřevedené částky vyrovnávající schodek</t>
  </si>
  <si>
    <t>Oper. z peněž. účtů org. nemající charakter příjmů a výdajů vlád. sektoru</t>
  </si>
  <si>
    <t>FINANCOVÁNÍ CELKEM</t>
  </si>
  <si>
    <t>Třída 8 - Financování  celkem se nerozpočtuje a neúčtuje - automatizovaný výčet.</t>
  </si>
  <si>
    <t>Kontrolní součet (příjmy celkem + financování celkem=výdaje celkem)</t>
  </si>
  <si>
    <t xml:space="preserve">Město Břeclav </t>
  </si>
  <si>
    <t xml:space="preserve">                                       ROZPOČET  VÝDAJŮ  NA  ROK  2016</t>
  </si>
  <si>
    <t xml:space="preserve">% </t>
  </si>
  <si>
    <t>čerpání</t>
  </si>
  <si>
    <t xml:space="preserve">ODBOR ROZVOJE A SPRÁVY             </t>
  </si>
  <si>
    <t>Objemy jsou vyčísleny včetně příslušných sledovaných akcí</t>
  </si>
  <si>
    <t>Cestovní ruch</t>
  </si>
  <si>
    <t>Silnice</t>
  </si>
  <si>
    <t>Ostatní záležitosti pozemních komunikací</t>
  </si>
  <si>
    <t>Provoz veřejné silniční dopravy</t>
  </si>
  <si>
    <t>Ostatní záležitosti v silniční dopravě</t>
  </si>
  <si>
    <t>Železniční dráhy</t>
  </si>
  <si>
    <t>Ostatní záležitosti železniční dopravy</t>
  </si>
  <si>
    <t>Pitná voda</t>
  </si>
  <si>
    <t>Odvádění a čištění odpadních vod   (havárie)</t>
  </si>
  <si>
    <t>Úpravy vodohosp. významných a vodárenských toků</t>
  </si>
  <si>
    <t xml:space="preserve">Předškolní zařízení </t>
  </si>
  <si>
    <t>Základní školy</t>
  </si>
  <si>
    <t>Základní umělecké školy</t>
  </si>
  <si>
    <t>Kina</t>
  </si>
  <si>
    <t>Činnosti knihovnické</t>
  </si>
  <si>
    <t>Ostatní záležitosti kultury, církví a sděl. prostř.</t>
  </si>
  <si>
    <t xml:space="preserve">Zachování a obnova kulturních památek </t>
  </si>
  <si>
    <t>Zachování a obnova kulturních památek nár. histor. povědomí</t>
  </si>
  <si>
    <t>Zájmová činnost v kultuře</t>
  </si>
  <si>
    <t>Sportovní zařízení v majetku obce</t>
  </si>
  <si>
    <t>Využití volného času dětí a mládeže - hřiště</t>
  </si>
  <si>
    <t>Bytové hospodářství</t>
  </si>
  <si>
    <t xml:space="preserve">Nebytové hospodářství </t>
  </si>
  <si>
    <t>Veřejné osvětlení</t>
  </si>
  <si>
    <t>Pohřebnictví</t>
  </si>
  <si>
    <t>Územní plánování</t>
  </si>
  <si>
    <t>Komunální služby a územní rozvoj j. n.</t>
  </si>
  <si>
    <t>Ost. zálež.  bydlení, kom. služeb a územ. rozvoje</t>
  </si>
  <si>
    <t>Sběr a svoz komunálních odpadů</t>
  </si>
  <si>
    <t>Využívání a zneškodňování odpadů</t>
  </si>
  <si>
    <t>Využívání a zneškodňování ostatních odpadů</t>
  </si>
  <si>
    <t>Monitoring půdy a podzemní vody</t>
  </si>
  <si>
    <t>Protierozní, protilavinová a protipožární ochrana</t>
  </si>
  <si>
    <t>Péče o vzhled obcí a veřejnou zeleň</t>
  </si>
  <si>
    <t xml:space="preserve">Ostat. soc. péče a pomoc ostat. skup. obyvatelstva - Prevence kriminality </t>
  </si>
  <si>
    <t>Osobní asist., peč. služba a podpora samost. bydlení</t>
  </si>
  <si>
    <t>Domovy pro os. se zdr. post. a domovy se zvl. režimem</t>
  </si>
  <si>
    <t>Ostatní služby a ačinnosti v oblasti sociální péče</t>
  </si>
  <si>
    <t>Azylové domy</t>
  </si>
  <si>
    <t>Bezpečnost a veřejný pořádek</t>
  </si>
  <si>
    <t xml:space="preserve">Požární ochrana - dobrovolná část </t>
  </si>
  <si>
    <t xml:space="preserve">Mezinárodní spolupráce </t>
  </si>
  <si>
    <t>Vnitřní správa</t>
  </si>
  <si>
    <t>Ostat. fin. operace - úhrady sankcí jiným rozpočtům</t>
  </si>
  <si>
    <t>Finanční vypořádání minulých let mezi krajem a obcemi</t>
  </si>
  <si>
    <t>Projektová a manažerská příprava na vybrané investiční akce</t>
  </si>
  <si>
    <t>VÝDAJE ORJ 20 CELKEM</t>
  </si>
  <si>
    <t>Místní rozhlas</t>
  </si>
  <si>
    <t xml:space="preserve">Záležitosti sdělovacích prostředků  </t>
  </si>
  <si>
    <t>Ochrana obyvatelstva - rezerva</t>
  </si>
  <si>
    <t>Činnost. orgánu krizového řízení na území správ. úř.</t>
  </si>
  <si>
    <t>Záležitosti krizového řízení jinde nezařazené</t>
  </si>
  <si>
    <t xml:space="preserve">Požární ochrana </t>
  </si>
  <si>
    <t>Místní zastupitelské orgány</t>
  </si>
  <si>
    <t>Volby do Parlamentu ČR</t>
  </si>
  <si>
    <t>Volby do zastupitelstev obcí</t>
  </si>
  <si>
    <t>Volby do Evropského parlamentu</t>
  </si>
  <si>
    <t>Volba prezidenta republiky</t>
  </si>
  <si>
    <t>Sčítání domů, bytů a lidu</t>
  </si>
  <si>
    <t>30+31</t>
  </si>
  <si>
    <t>Činnosti místní správy</t>
  </si>
  <si>
    <t>Místní referendum</t>
  </si>
  <si>
    <t>VÝDAJE ORJ 30 + 31  CELKEM</t>
  </si>
  <si>
    <t>ODBOR SOCIÁLNÍCH VĚCÍ A ŠKOLSTVÍ</t>
  </si>
  <si>
    <t>(Organizač. změna od 1. 7. 2015 zruš. ORJ 010 OŠKMS - slouč. s OSV)</t>
  </si>
  <si>
    <t xml:space="preserve">Cestovní ruch  </t>
  </si>
  <si>
    <t xml:space="preserve">Předškolní zařízení  - mateřské školy              </t>
  </si>
  <si>
    <t xml:space="preserve">Základní školy                        </t>
  </si>
  <si>
    <t xml:space="preserve">Speciální ZŠ </t>
  </si>
  <si>
    <t xml:space="preserve">Střední odborné školy </t>
  </si>
  <si>
    <t xml:space="preserve">Základní umělecké školy  (ZUŠ)   </t>
  </si>
  <si>
    <t>Filmová tvorba, kina  (KINO) - dotace nájemci, platby energií a služeb</t>
  </si>
  <si>
    <t xml:space="preserve">Činnosti knihovnické              </t>
  </si>
  <si>
    <t>Činnosti muzeí a galerie</t>
  </si>
  <si>
    <t>Záležitosti kultury</t>
  </si>
  <si>
    <t>Zachování a obnova kult.památek</t>
  </si>
  <si>
    <t>Zachování hodnot míst.kult.povědomí</t>
  </si>
  <si>
    <t xml:space="preserve">Činnost registrovaných církví  </t>
  </si>
  <si>
    <t>Zájmová činnost v kultuře (kulturní domy)</t>
  </si>
  <si>
    <t xml:space="preserve">Sportovní zařízení v majetku obce   </t>
  </si>
  <si>
    <t>Podpora sport.oddílů - dotace (HC Dyje, KRASO, IHC, TJ Lokomotiva)</t>
  </si>
  <si>
    <t xml:space="preserve">Využití vol.času dětí a mládeže   </t>
  </si>
  <si>
    <t xml:space="preserve">Zájmová činnost, klub.zařízení, rekreace, sport  - dospělí </t>
  </si>
  <si>
    <t xml:space="preserve">Prevence před drogami              </t>
  </si>
  <si>
    <t>Ostatní činnost ve zdravotnictví</t>
  </si>
  <si>
    <t>Dávky a odškodnění válečným veteránům a perzek. osobám</t>
  </si>
  <si>
    <t>Odborné sociál. poradenství</t>
  </si>
  <si>
    <t>Ostatní soc.péče a pomoc dětem a mládeže</t>
  </si>
  <si>
    <t>Penziony pro matky s dětmi</t>
  </si>
  <si>
    <t>Ostatní sociální péče a pomoc rodině a manželství</t>
  </si>
  <si>
    <t>Sociální péče a pomoc vybraným etnikům</t>
  </si>
  <si>
    <t>Soc. pomoc osobám v souv. s živel. pohromou nebo pož.</t>
  </si>
  <si>
    <t>Soc. péče a pomoc ost. skupinám</t>
  </si>
  <si>
    <t xml:space="preserve">Osob. asistence, pečovatelská služba a podpora samostat. bydlení </t>
  </si>
  <si>
    <t>Denní stacionáře a centra denních služeb</t>
  </si>
  <si>
    <t xml:space="preserve">Domov seniorů Břeclav </t>
  </si>
  <si>
    <t>Ostatní služby a čin. v obl. soc. péče - respitní péče</t>
  </si>
  <si>
    <t>Raná péče a soc. aktivizační sl. pro rodiny s dětmi</t>
  </si>
  <si>
    <t xml:space="preserve">Zvláštní zařízení soc. péče - azylový dům </t>
  </si>
  <si>
    <t>Komunit. plán. v oblasti soc.služeb, lék. vyšetř., znal. pos., tlumočníci</t>
  </si>
  <si>
    <t>Finanční vypořádání min. let - vratky poskytnutých transferů</t>
  </si>
  <si>
    <t>Ostatní činnosti jinde nezařazené - ostat. neinvestiční výdaje</t>
  </si>
  <si>
    <t>Mezinárodní spolupráce (jinde nezařazená)</t>
  </si>
  <si>
    <t>Finanční vypořádání min. let - vratky z projektů OPVK u ZŠ</t>
  </si>
  <si>
    <t>VÝDAJE ORJ  50 CELKEM</t>
  </si>
  <si>
    <t>Ozdravování hosp. zvířat a spec. plodin (útulek, čipování psů)</t>
  </si>
  <si>
    <t xml:space="preserve">Pěstební činnost </t>
  </si>
  <si>
    <t>Správa v les. hosp.- činnost odbor. les.hospodáře</t>
  </si>
  <si>
    <t>Celospolečenská funkce lesů - výsadba melioračních dřevin</t>
  </si>
  <si>
    <t>Ostatní záležitosti lesního hospodářství</t>
  </si>
  <si>
    <t>Rybářství - výdaje spojené s myslivostí - hodnocení trofejí</t>
  </si>
  <si>
    <t>Úpravy vodohosp. význam. a vodárenských toků - protipovodňová opatření</t>
  </si>
  <si>
    <t>Zachování a obnova kulturních památek (do 30.6.2015 u ORJ 010 OŠKMS)</t>
  </si>
  <si>
    <t>Ostatní ochrana půdy a spodních vod</t>
  </si>
  <si>
    <t>Ostatní činnosti k ochraně přírody a krajiny</t>
  </si>
  <si>
    <t>Ostatní neinv. výdaje j. n. - místní správa</t>
  </si>
  <si>
    <t>VÝDAJE ORJ 60 CELKEM</t>
  </si>
  <si>
    <t>Záležitosti pozem. komunikací j. n. - BESIP</t>
  </si>
  <si>
    <t>Provoz veřejné silniční dopravy - MHD, IDS JMK, ztráty žák. jízdného</t>
  </si>
  <si>
    <t>Ostatní záležitosti v dopravě</t>
  </si>
  <si>
    <t>Ostatní záležitosti kultury, církví a sděl. prostředků</t>
  </si>
  <si>
    <t xml:space="preserve">Činnost místní správy (poskytnuté zálohy pokladnám 27 tis.-k 31.12.=0) </t>
  </si>
  <si>
    <t>Finanční vypořádání minulých let</t>
  </si>
  <si>
    <t>Ostatní činnosti j. n.</t>
  </si>
  <si>
    <t>VÝDAJE ORJ 80 CELKEM</t>
  </si>
  <si>
    <t>Prevence kriminality - projekty APK II,Domovník,SAB,MKDS</t>
  </si>
  <si>
    <t xml:space="preserve">Bezpečnost a veřejný pořádek </t>
  </si>
  <si>
    <t>Finanční vypořádnání minulých let mezi krajem a obcemi</t>
  </si>
  <si>
    <t xml:space="preserve">Ostatní činnosti j. n. - ostatní neinv. výdaje j. n. </t>
  </si>
  <si>
    <t>VÝDAJE ORJ  90 CELKEM</t>
  </si>
  <si>
    <t>Stavební úřad</t>
  </si>
  <si>
    <t>Činnost místní správy</t>
  </si>
  <si>
    <t>VÝDAJE ORJ 100 CELKEM</t>
  </si>
  <si>
    <t>Vnitřní správa - poskyt. záloha hlavní pokladně (k 31.12.=  0)</t>
  </si>
  <si>
    <t>Příjmy a výdaje z finančních úvěrových operací-úroky</t>
  </si>
  <si>
    <t>Finanční operace jinde nezař.(daň z příjmu, daň z převodu nemov., DPH)</t>
  </si>
  <si>
    <t xml:space="preserve">Ostatní činnosti jinde nezařazené (k 31.12.=0) </t>
  </si>
  <si>
    <t>Rozpočtová rezerva města</t>
  </si>
  <si>
    <t>VÝDAJE ORJ 110  CELKEM</t>
  </si>
  <si>
    <t>Pitná voda (opravy a udržování,nákup ost. služeb)</t>
  </si>
  <si>
    <t>Odvádění a čištění odpadních vod a nakl. s kaly</t>
  </si>
  <si>
    <t>Kino Koruna</t>
  </si>
  <si>
    <t>Bytové hospodářství - "BYT 2000"+náhrady za byt</t>
  </si>
  <si>
    <t>Zásobování teplem - TEPLO (opravy a údržba)</t>
  </si>
  <si>
    <t>Komunální služby a územní rozvoj</t>
  </si>
  <si>
    <t>Komunální služby a územní rozvoj - výkupy budov, nákup DHM jinde nezař.</t>
  </si>
  <si>
    <t>Komunální služby a územní rozvoj - výkupy pozemků</t>
  </si>
  <si>
    <t>Ostatní nakládání s odpady-výkup pozemku a nájem za skládku</t>
  </si>
  <si>
    <t>Ostat. soc. péče a pomoc ostat. skup. obyvatelstva</t>
  </si>
  <si>
    <t>Požární ochrana-dobrovolná část</t>
  </si>
  <si>
    <t>VÝDAJE ORJ 120  CELKEM</t>
  </si>
  <si>
    <t>CELKEM VÝDAJE MĚSTA</t>
  </si>
  <si>
    <t xml:space="preserve">REZERVA MĚSTA  U ORJ 110 - ODBOR EKONOMICKÝ                        § 6409 pol. 5901 </t>
  </si>
  <si>
    <t>RM</t>
  </si>
  <si>
    <t>Dne</t>
  </si>
  <si>
    <t>Účel</t>
  </si>
  <si>
    <t>neinv.</t>
  </si>
  <si>
    <t>inv.</t>
  </si>
  <si>
    <t>Schválený rozpočet -  nespecifikované rezervy § 6409, pol. 5901</t>
  </si>
  <si>
    <t>110 OEK</t>
  </si>
  <si>
    <t>Navýšení rozpočtu výdajů v návaznosti na úpravu závazného ukazatele z JMK-souhrnný dotační vztah</t>
  </si>
  <si>
    <t>(schvál. rozpočet 34 500 tis. Kč, rozpis JMK 35180 tis. Kč, dopad + 680,9 tis. Kč na zvýšení příjmů a výdajů)</t>
  </si>
  <si>
    <t>Odstranění havarie ústředního vytápění v budově městské policie</t>
  </si>
  <si>
    <t>090 MP</t>
  </si>
  <si>
    <t>Stav k 29. 2. 2016</t>
  </si>
  <si>
    <t>Vratka části poskytnutého fin. příspěvku na akci "SOS raft-Slovensko-čes. protipovodňový záchr. modul"</t>
  </si>
  <si>
    <t>030 OKT</t>
  </si>
  <si>
    <t>Dárkový šek do tomboly na XVII. reprezentační ples města Břeclavi dne 18.3.2016</t>
  </si>
  <si>
    <t>050 OSVŠ</t>
  </si>
  <si>
    <t>HZŠ Slovácká 40, na pořádání celostátního finále "Ligy škol ve stolním hokeji (věcně schvál. RM 32)</t>
  </si>
  <si>
    <t xml:space="preserve">Navýšení rozpočtu výdajů  na dotace v oblasti zájmové činnosti  </t>
  </si>
  <si>
    <t>Navýšení rozpočtu výdajů  na dotace v oblasti sportu</t>
  </si>
  <si>
    <t xml:space="preserve">Předfinancování prevence kriminality-APK a domovník - přijaté dotace z JMK na proj. budou vráceny zpět </t>
  </si>
  <si>
    <t>Stav k 31.3.2015</t>
  </si>
  <si>
    <t>Beze změn</t>
  </si>
  <si>
    <t>Fin. dar - České dráhy, a.s. na kaci "Pálavský okruh" (RM 34 dne 6.4.2016)</t>
  </si>
  <si>
    <t>Fin. podpora Židovské obci Brno na údržbu židovského hřbitova v Břeclavi (RM 34 dne 6.4.2016)</t>
  </si>
  <si>
    <t>Navýšení rozpočtu příjmů z nájemného (924 tis.) a služeb (112 tis.) - vztah na zvýšení dotací u nezisk. subj.</t>
  </si>
  <si>
    <t>120 OM</t>
  </si>
  <si>
    <t>Stav k 30.4.2016</t>
  </si>
  <si>
    <t>Parkovací dům pro kola (ZM 11-18.4.2016)</t>
  </si>
  <si>
    <t>020 ORS</t>
  </si>
  <si>
    <t>Peněž. dar k organizaci a materiál. zabezp. výstavy vín LVA dne 20.-21.5.2016 Ing. Sadílkové, Břeclav (RM 35)</t>
  </si>
  <si>
    <t>Fin. dar spolku Světlana, o. s. na pořádání benefičního koncertu dne 24.4.2016 (RM 35)</t>
  </si>
  <si>
    <t>Navýšení závaz. ukazatele PO Tereza Břeclav - akce "Otvírání Licht. stezek"</t>
  </si>
  <si>
    <t>Navýšení závaz. ukazatele PO Tereza Břeclav -"Středisko služebOtvírání Licht. stezek" - - posílení 2 pracov.</t>
  </si>
  <si>
    <t>Navýšení rozpočtu výdajů na neinvestiční transfery (RM 34)</t>
  </si>
  <si>
    <t>Navýšení rozpočtu výdajů na neinvestiční transfery (ZM 11)</t>
  </si>
  <si>
    <t>Fin. dar Nemocnici Břeclav k zajištění 5. Dětského dne v Břeclavi (RM 36-4.5.2016)</t>
  </si>
  <si>
    <t>Fin. dar Muzejní a vlastivědné společnosti v Brně v souvislosti s vydáním knihy (RM 3-4.5.2016)</t>
  </si>
  <si>
    <t>Doplatek účelových výdajů roku 2015 na výkon SPOD (JMK - doplatek dotace)</t>
  </si>
  <si>
    <t>Stav k 31.5.2016</t>
  </si>
  <si>
    <t>Úhrada soudních popl. Krajskému soudu v Brně za zapsání našich PO do obchodního rejstříku</t>
  </si>
  <si>
    <t>Konzultač., poradenské a práv. služby - úhrada za zpracování auditů účet. závěrek Terezy, Muzea, Knihovny</t>
  </si>
  <si>
    <t>Navýšení závaz. ukazatele rozpočtu r. 2016 Městské knihovny Břeclav</t>
  </si>
  <si>
    <t>Pořízení nového parkovacího automatu</t>
  </si>
  <si>
    <t>Parkoviště za bývalým měst. úřadem -  zrušení akce (ZM 13 - 13.6.2016)</t>
  </si>
  <si>
    <t>Rozšíření parkoviště u  bývalého autobusového nádraží (ZM 13 - 13.6.2016)</t>
  </si>
  <si>
    <t>Parkoviště za nemocnicí Břeclav (ZM 13 - 13.6.2016)</t>
  </si>
  <si>
    <t>Školní hřiště u ZŠ na ul. Sovadinova (ZM 13 - 13.6.2016)</t>
  </si>
  <si>
    <t>Oprava střechy krytého bazénu</t>
  </si>
  <si>
    <t>Nakládání s kuchyňským odpadem v organizacích města Břeclav (ZM 13 - 13.6.2016)</t>
  </si>
  <si>
    <t>Nákup výstroje pro Asistenty prevence kriminality</t>
  </si>
  <si>
    <t>Stav k 30.6.2016</t>
  </si>
  <si>
    <t>TJ Sokol CH. N. Ves, z. s., IČ: 46215671, na projekt: „Czech Open v Písku“ (RM 41-13.7.2016)</t>
  </si>
  <si>
    <t>Zahradní soupravy do KD CH. N. Ves (RM 39-22.6.2016)</t>
  </si>
  <si>
    <t>Podpora na vydání knihy "Zážitky a postřehy čes. studenta z dlouhod. pobytu v Číně"  (RM 41-13.7.2016)</t>
  </si>
  <si>
    <t>Vrácení prostředků z předfinancování projektů prevence kriminality</t>
  </si>
  <si>
    <t>Přesun do rez. MP na projekty kriminality</t>
  </si>
  <si>
    <t>Stav k 31.7.2016</t>
  </si>
  <si>
    <t>Výdaje spojené s konáním místního referenda (OOV, materiál, telefony, ost. služby, občerstvení)</t>
  </si>
  <si>
    <t>Registrace a roč. poplatek do Národ.registru REFIS v rámci projektu Forenzní identifik. značení</t>
  </si>
  <si>
    <t>Stav k 31.8.2016</t>
  </si>
  <si>
    <t>Předfinancování projektů OP - MŠ Na Valtické, U Splavu, Osvobození</t>
  </si>
  <si>
    <t>Odměny členů zast. - na proplacení nečerpaných dovolených za rok 2015 a o odměna -skončení vol.období.</t>
  </si>
  <si>
    <t>Zajištění kulturního programu- NPÚ Valtice</t>
  </si>
  <si>
    <t>Stav k 30.9.2016</t>
  </si>
  <si>
    <t>Navýšení rozpočtu na provoz PO MMG Břeclav (RM 47 -  5.10.2016)</t>
  </si>
  <si>
    <t>Stav k 31.10.2016 i předpoklad k 30.11.2016</t>
  </si>
  <si>
    <t>Dosud neprovedené změny rozpočtu - rezervováno</t>
  </si>
  <si>
    <t>Žádost o dot. z Mezinár. visegrád. fondu na "Živý folklór" (celk. nákl. 350 tis. vč. DPH, dot. 280 tis., 70 vl.podíl)</t>
  </si>
  <si>
    <t>ZAPOJENÍ PROSTŘEDKŮ TŘ. 8 - FINANCOVÁNÍ (pol. 8115 u ORJ 110 OEK)</t>
  </si>
  <si>
    <t xml:space="preserve">   -   (v tis. Kč)</t>
  </si>
  <si>
    <t xml:space="preserve"> +   (v tis. Kč)</t>
  </si>
  <si>
    <t>Poznámka</t>
  </si>
  <si>
    <t xml:space="preserve">Schválený rozpočet 2015 - změna stavu peněž. prostř. na bank. účtech - zapojení do rozpočtu </t>
  </si>
  <si>
    <t>1.</t>
  </si>
  <si>
    <t>Nedofinancované akce r. 2015</t>
  </si>
  <si>
    <t>Pohanskéo - mlatová cesta - oprava</t>
  </si>
  <si>
    <t>Projektová dokumentace na modrnizaci světelných signalizačních zařízení</t>
  </si>
  <si>
    <t>Oprava vozovek ul. Haškova a Veslařská</t>
  </si>
  <si>
    <t>Oprava chodníků ul. Březinova</t>
  </si>
  <si>
    <t>Oprava chodníku ul. Lidická - autobazar</t>
  </si>
  <si>
    <t>Oprava chodníků ul. Haškova a Veslařská</t>
  </si>
  <si>
    <t>2.</t>
  </si>
  <si>
    <t>Projektová dokumentace na zateplení obvod. pláště Kina Koruna</t>
  </si>
  <si>
    <t>Projektová dokumentace na elektroinstalaci Městské knihovny Břeclav</t>
  </si>
  <si>
    <t>Městské koupaliště - přeložka vedení NN</t>
  </si>
  <si>
    <t xml:space="preserve">Zázemí dětského dopravního hřiště - investič. transfer z JMK - příjem v 11/2015- výdaje v r. 2016 </t>
  </si>
  <si>
    <t>Zhotovení EPS a rozvodů Domova seniorů Břeclav - investič. transfer z JMK - příjem v 11/2015, výdaj v r. 16</t>
  </si>
  <si>
    <t>Oprava fasád a okapových chodníků garáže a skladu v prostorách dvora MěÚ Břeclav</t>
  </si>
  <si>
    <t>3.</t>
  </si>
  <si>
    <t>Dětské dopravní hřiště II. etapa - vratka nevyčerpané dotace z JMK</t>
  </si>
  <si>
    <t>Snížení příjmů na pol. Přij.nekapitál. přísp. a náhrady- akce 175. výročí železnice v Břeclavi- příjem v 11/2015</t>
  </si>
  <si>
    <t>Snížení příjmů na pol. Přísp. na pořízení dlouhodob. maj. - akce 175. výr. železnice - příjem v 11/2015</t>
  </si>
  <si>
    <t>Vratka nevyčerpaných účel. prostř. (čin. OLH 50,5 tis., výsadba melior. a zpev. dřevin 57,9 tis. Kč)</t>
  </si>
  <si>
    <t>060 OŽP</t>
  </si>
  <si>
    <t>Vratka nevyčerpaných účel. prostř. (prevence kriminality - asistenti prevence kriminality)</t>
  </si>
  <si>
    <t>Navýšení rizikového příplatku strážníků (mzdy+souvisejí odvody soc. a zdrav.)</t>
  </si>
  <si>
    <t>Stav k 21.1.2016</t>
  </si>
  <si>
    <t>Vratka nevyčerpaných účel. prostř. (výkon sociální práce)</t>
  </si>
  <si>
    <t>Přeplatek nájmu a přeplatek věcného břemena (2x úhrada)</t>
  </si>
  <si>
    <t>4.</t>
  </si>
  <si>
    <t>Stav k 29.2.2016</t>
  </si>
  <si>
    <t>6.</t>
  </si>
  <si>
    <t>Revok. usn. R/24/15/20-RM č. 25 dne 18.11.2015 - zrušení akce Jednot. systému varování obyv., rozšíř. DDP</t>
  </si>
  <si>
    <t>Doplatek za rok 2015 - ref. mzdy - Úřad práce</t>
  </si>
  <si>
    <t>Stav k 31.3.2016</t>
  </si>
  <si>
    <t>Stav k 30.4.2016 beze změny</t>
  </si>
  <si>
    <t>Rekonstrukce elektroinstalace MŠ Dukelských hrdinů a MŠ Slovácká (RM 34-6.4.2016)</t>
  </si>
  <si>
    <t>Zapojení nevyčerpaných prostředků r. 2015 - příspěvku na výkon pěstounské péče - do rozp. roku 2016</t>
  </si>
  <si>
    <t>Demolice obj. býv. restaurace u nádraží ČD+parkoviště - vratka - ukončená akce</t>
  </si>
  <si>
    <t>Břeclav-Poštorná, propoj. ulic Gagarinova a B. Šmerala (ZM 13 - 13..6.2016)</t>
  </si>
  <si>
    <t>Zázemí dětského dodpravního hřiště - II. etapa (ZM 13 ze dne 13.6.2016)</t>
  </si>
  <si>
    <t>Revitalizace nádvoří Městského úřadu Břeclav (ZM 13 - 13.6.2016)</t>
  </si>
  <si>
    <t>Vratka smluvní pokuty (vč. úroku) na zákl. rozsudku 14 Co 80/2016-181</t>
  </si>
  <si>
    <t>Sokolovna Ch. N. Ves - přístavba sociálního zařízení (ZM 13 - 25.7.2016)</t>
  </si>
  <si>
    <t>Stacionární radar Na Valtické (ZM 13 -. 25.7.2016)</t>
  </si>
  <si>
    <t>Poštorná, ul. Hájová - chodník k obřqadní síni (ZM 13 - 25.7.2016)</t>
  </si>
  <si>
    <t>Stavební úpravy požární zbrojnice Poštorná ( ZM 13 - 25.7.2016)</t>
  </si>
  <si>
    <t>Náborové příspěvky pro 5 strážníků MP -navýšení mezd</t>
  </si>
  <si>
    <t>Výdaje spojené s přijetím 3 zaměstnanců v souvislosti s pořízením radaru + 2 náborové příspěvky</t>
  </si>
  <si>
    <t xml:space="preserve">Navýšení platů a povin. pojištění -sociální - zdravotní - </t>
  </si>
  <si>
    <t>Navýšení tř. 8 - Financování o nerozpočtovaný příje,m z dividend a úroků z prodlení (AVE, a. s.)</t>
  </si>
  <si>
    <t xml:space="preserve"> Stav k 30.9.2016</t>
  </si>
  <si>
    <t>Stav k 31.10.2016</t>
  </si>
  <si>
    <t>Dofinancování nájmu Oblastní acharitě Břeclav (dodatek k VP sml. 184/2016/OSVŠ/DS00200)</t>
  </si>
  <si>
    <t>OSVŠ</t>
  </si>
  <si>
    <t>Účelová dotace na Vlánoční koncert - Petr Bende band a hosté (RM č. 48 - 19.10.2016)</t>
  </si>
  <si>
    <t>Předpoklad k 30.11.2016</t>
  </si>
  <si>
    <t xml:space="preserve"> </t>
  </si>
  <si>
    <t>Pasport vybraných rozvahových a výsledovkových položek - HODNOCENÍ - rok 2016</t>
  </si>
  <si>
    <t>Příloha č.7 - Pravidla vztahů Města Břeclavi k PO</t>
  </si>
  <si>
    <t xml:space="preserve">Příspěvková organizace :   </t>
  </si>
  <si>
    <t>Domov seniorů Břeclav, příspěvková org.</t>
  </si>
  <si>
    <t>v  tisicích Kč, bez des.míst</t>
  </si>
  <si>
    <t>měsíc</t>
  </si>
  <si>
    <t>r.2016</t>
  </si>
  <si>
    <t>Plnění</t>
  </si>
  <si>
    <t>řádek</t>
  </si>
  <si>
    <t>r.2000</t>
  </si>
  <si>
    <t>r.2001</t>
  </si>
  <si>
    <t>účet</t>
  </si>
  <si>
    <t>R.2012</t>
  </si>
  <si>
    <t>R.2013</t>
  </si>
  <si>
    <t>R.2014</t>
  </si>
  <si>
    <t>R.2015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</si>
  <si>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</si>
  <si>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</si>
  <si>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</si>
  <si>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</si>
  <si>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</si>
  <si>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</si>
  <si>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</si>
  <si>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</si>
  <si>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</si>
  <si>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</si>
  <si>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</si>
  <si>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</si>
  <si>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>celkem</t>
  </si>
  <si>
    <t>roční v %</t>
  </si>
  <si>
    <t>Počet pracovníků- fyzický stav</t>
  </si>
  <si>
    <t>x</t>
  </si>
  <si>
    <t>Počet pracovníků- přepočtený stav</t>
  </si>
  <si>
    <t>Dlouhodobý hmotný majetek (DHM)</t>
  </si>
  <si>
    <t>A II, sl.1</t>
  </si>
  <si>
    <t>02x</t>
  </si>
  <si>
    <t>Oprávky k DHM</t>
  </si>
  <si>
    <t>A II, sl.2</t>
  </si>
  <si>
    <t>08x</t>
  </si>
  <si>
    <t>Zásoby</t>
  </si>
  <si>
    <t>B I, sl.1</t>
  </si>
  <si>
    <t>1xx</t>
  </si>
  <si>
    <t>Pohledávky</t>
  </si>
  <si>
    <t>A IV+B II, sl.1</t>
  </si>
  <si>
    <t>Finanční majetek</t>
  </si>
  <si>
    <t>B IV, sl.1</t>
  </si>
  <si>
    <t>2xx</t>
  </si>
  <si>
    <t>AKTIVA CELKEM</t>
  </si>
  <si>
    <t>Jmění</t>
  </si>
  <si>
    <t>C I, sl.1</t>
  </si>
  <si>
    <t>Fondy</t>
  </si>
  <si>
    <t>C II, sl.1</t>
  </si>
  <si>
    <t>41x</t>
  </si>
  <si>
    <t>Dlouhodobé závazky</t>
  </si>
  <si>
    <t>D III, sl.1</t>
  </si>
  <si>
    <t>Krátkodobé závazky</t>
  </si>
  <si>
    <t>D IV, sl.1</t>
  </si>
  <si>
    <t>Bankovní úvěry</t>
  </si>
  <si>
    <t>D III.1+D IV.1</t>
  </si>
  <si>
    <t>Dotace a výpomoci celkem</t>
  </si>
  <si>
    <t>IV.</t>
  </si>
  <si>
    <t xml:space="preserve">      z toho z rozpočtu ÚSC - investiční</t>
  </si>
  <si>
    <t>xxx</t>
  </si>
  <si>
    <t xml:space="preserve">      z toho z rozpočtu ÚSC - provozní</t>
  </si>
  <si>
    <t>Spotřeba materiálu</t>
  </si>
  <si>
    <t>A I,ř.1</t>
  </si>
  <si>
    <t>Spotřeba energií</t>
  </si>
  <si>
    <t>A I, ř.2</t>
  </si>
  <si>
    <t>Prodané zboží</t>
  </si>
  <si>
    <t>A I, ř.4</t>
  </si>
  <si>
    <t>Opravy a udržování</t>
  </si>
  <si>
    <t>A I, ř.5</t>
  </si>
  <si>
    <t>Ostatní služby</t>
  </si>
  <si>
    <t>A I, ř.8</t>
  </si>
  <si>
    <t xml:space="preserve">Mzdové náklady </t>
  </si>
  <si>
    <t>A I, ř.9</t>
  </si>
  <si>
    <t>Zákonné a ostatní odvody</t>
  </si>
  <si>
    <t>A I, ř.11-14</t>
  </si>
  <si>
    <t>524-8</t>
  </si>
  <si>
    <t>Odpis pohledávek</t>
  </si>
  <si>
    <t>A I, ř.31</t>
  </si>
  <si>
    <t>Odpisy majetku</t>
  </si>
  <si>
    <t>A I, ř.25</t>
  </si>
  <si>
    <t>Ostatní náklady</t>
  </si>
  <si>
    <t>5xx</t>
  </si>
  <si>
    <t xml:space="preserve">Náklady celkem </t>
  </si>
  <si>
    <t>A I+A II+A III</t>
  </si>
  <si>
    <t>Tržby za vlastní výrobky</t>
  </si>
  <si>
    <t>B I, ř.1</t>
  </si>
  <si>
    <t>Tržby z prodeje služeb</t>
  </si>
  <si>
    <t>B I, ř.2</t>
  </si>
  <si>
    <t>Tržby za prodané zboží</t>
  </si>
  <si>
    <t>B I, ř.4</t>
  </si>
  <si>
    <t>Provozní dotace</t>
  </si>
  <si>
    <t>B IV</t>
  </si>
  <si>
    <t>67x</t>
  </si>
  <si>
    <t>Ostatní výnosy</t>
  </si>
  <si>
    <t>6xx</t>
  </si>
  <si>
    <t>Výnosy celkem (ÚT 6)</t>
  </si>
  <si>
    <t>B I+B II+B IV</t>
  </si>
  <si>
    <t>Výnosy bez dotací</t>
  </si>
  <si>
    <t>Hospodářský výsledek</t>
  </si>
  <si>
    <t>VI.</t>
  </si>
  <si>
    <t>Modifikovaný HV</t>
  </si>
  <si>
    <t xml:space="preserve">Komentář: </t>
  </si>
  <si>
    <t>Pasport vybraných rozvahových a výsledovkových položek</t>
  </si>
  <si>
    <t>Rozpočet na rok 2016</t>
  </si>
  <si>
    <t xml:space="preserve"> Tereza Břeclav</t>
  </si>
  <si>
    <t>Dlouhodobý hm.majetek (DHIM)</t>
  </si>
  <si>
    <t>Oprávky k DHIM</t>
  </si>
  <si>
    <t>-12089</t>
  </si>
  <si>
    <t>-14643</t>
  </si>
  <si>
    <t>Dlouhodobý finanční majetek</t>
  </si>
  <si>
    <t>Úhrn aktiv</t>
  </si>
  <si>
    <t>Majetkové fondy</t>
  </si>
  <si>
    <t>Peněžní fondy</t>
  </si>
  <si>
    <t>Bankovní výpomoci a půjčky</t>
  </si>
  <si>
    <t>Rekonstrukce hlediště</t>
  </si>
  <si>
    <t>Zákonné a ost. odvody</t>
  </si>
  <si>
    <t xml:space="preserve"> 10 - 13</t>
  </si>
  <si>
    <t>Ostátní náklady</t>
  </si>
  <si>
    <t>Náklady celkem (ÚT 5)</t>
  </si>
  <si>
    <t xml:space="preserve"> 59-57</t>
  </si>
  <si>
    <t>Příloha č. 9.1</t>
  </si>
  <si>
    <t xml:space="preserve">Příloha č. 7   Pravidla vztahů města Břeclavi k PO </t>
  </si>
  <si>
    <t xml:space="preserve">Příspěvková organizace (neškolská):   </t>
  </si>
  <si>
    <t xml:space="preserve">Městské muzeum a galerie Břeclav </t>
  </si>
  <si>
    <t>Schvál. R.</t>
  </si>
  <si>
    <t>Uprav. R.</t>
  </si>
  <si>
    <t>r.2015</t>
  </si>
  <si>
    <t>201x</t>
  </si>
  <si>
    <t>V Břeclavi dne: 14.10.2016</t>
  </si>
  <si>
    <t>Zpracoval: Úprková Denisa</t>
  </si>
  <si>
    <t>Schválil: Ing. Petr Dlouhý</t>
  </si>
  <si>
    <t>Městská knihovna Břeclav</t>
  </si>
  <si>
    <t>r.2013</t>
  </si>
  <si>
    <t>r.2014</t>
  </si>
  <si>
    <t>Fyzický stav pracovníků</t>
  </si>
  <si>
    <t>Přepočtený stav pracovníků</t>
  </si>
  <si>
    <t>Dlouhodobý hmotný majetek</t>
  </si>
  <si>
    <t>A II, sl. 1</t>
  </si>
  <si>
    <t>A II, sl. 2</t>
  </si>
  <si>
    <t>B I, sl. 1</t>
  </si>
  <si>
    <t>A IV+ B II, sl. 1</t>
  </si>
  <si>
    <t>B IV, sl. 1</t>
  </si>
  <si>
    <t>JMĚNÍ</t>
  </si>
  <si>
    <t>C I, sl. 1</t>
  </si>
  <si>
    <t>FONDY</t>
  </si>
  <si>
    <t>C II, sl. 1</t>
  </si>
  <si>
    <t>D II, sl. 1</t>
  </si>
  <si>
    <t>D III, sl. 1</t>
  </si>
  <si>
    <t>D III 1+D IV 1, sl. 1</t>
  </si>
  <si>
    <t>SYU 501</t>
  </si>
  <si>
    <t>A I, ř. 1</t>
  </si>
  <si>
    <t>SYU 502</t>
  </si>
  <si>
    <t>A I, ř. 2</t>
  </si>
  <si>
    <t>SYU 504</t>
  </si>
  <si>
    <t>A I, ř. 4</t>
  </si>
  <si>
    <t>SYU 511</t>
  </si>
  <si>
    <t>A I, ř. 8</t>
  </si>
  <si>
    <t>SYU 518</t>
  </si>
  <si>
    <t>A I, ř. 12</t>
  </si>
  <si>
    <t>SYU 521</t>
  </si>
  <si>
    <t>A I, ř. 13</t>
  </si>
  <si>
    <t>SYU 524-527</t>
  </si>
  <si>
    <t>A I, ř. 14-16</t>
  </si>
  <si>
    <t>SYU 557</t>
  </si>
  <si>
    <t>A I, ř. 34</t>
  </si>
  <si>
    <t>Náklady z drobného DM</t>
  </si>
  <si>
    <t>SYU 558</t>
  </si>
  <si>
    <t>A I, ř. 35</t>
  </si>
  <si>
    <t>SYU 551</t>
  </si>
  <si>
    <t>A I, ř. 28</t>
  </si>
  <si>
    <t>NÁKLADY CELKEM</t>
  </si>
  <si>
    <t>A I - A V</t>
  </si>
  <si>
    <t xml:space="preserve">Výnosy z prodeje vlastních výrobků </t>
  </si>
  <si>
    <t>SYU 601</t>
  </si>
  <si>
    <t>B I, ř. 1</t>
  </si>
  <si>
    <t>Výnosy z prodeje služeb</t>
  </si>
  <si>
    <t>SYU 602</t>
  </si>
  <si>
    <t>B I, ř. 2</t>
  </si>
  <si>
    <t>Výnosy z prodeje zboží</t>
  </si>
  <si>
    <t>SYU604</t>
  </si>
  <si>
    <t>B I, ř. 4</t>
  </si>
  <si>
    <t>VÝNOSY CELKEM</t>
  </si>
  <si>
    <t>B I - B V</t>
  </si>
  <si>
    <t>(B I-B V) - (A I-A V)</t>
  </si>
  <si>
    <t>Modifikovaný hospodářský výsledek</t>
  </si>
</sst>
</file>

<file path=xl/styles.xml><?xml version="1.0" encoding="utf-8"?>
<styleSheet xmlns="http://schemas.openxmlformats.org/spreadsheetml/2006/main">
  <numFmts count="3">
    <numFmt numFmtId="164" formatCode="#,##0.0"/>
    <numFmt numFmtId="165" formatCode="0.0"/>
    <numFmt numFmtId="166" formatCode="0.0%"/>
  </numFmts>
  <fonts count="74">
    <font>
      <sz val="10"/>
      <name val="Arial"/>
      <charset val="238"/>
    </font>
    <font>
      <sz val="10"/>
      <name val="Arial"/>
      <charset val="238"/>
    </font>
    <font>
      <b/>
      <sz val="12"/>
      <name val="Times New Roman CE"/>
      <family val="1"/>
      <charset val="238"/>
    </font>
    <font>
      <sz val="10"/>
      <name val="Times New Roman CE"/>
      <family val="1"/>
      <charset val="238"/>
    </font>
    <font>
      <b/>
      <sz val="10"/>
      <name val="Times New Roman CE"/>
      <family val="1"/>
      <charset val="238"/>
    </font>
    <font>
      <b/>
      <sz val="16"/>
      <name val="Times New Roman CE"/>
      <family val="1"/>
      <charset val="238"/>
    </font>
    <font>
      <b/>
      <sz val="12"/>
      <name val="Arial"/>
      <family val="2"/>
      <charset val="238"/>
    </font>
    <font>
      <b/>
      <sz val="12"/>
      <name val="Arial"/>
      <family val="2"/>
    </font>
    <font>
      <b/>
      <sz val="10"/>
      <name val="Arial"/>
      <family val="2"/>
      <charset val="238"/>
    </font>
    <font>
      <b/>
      <sz val="10"/>
      <name val="Arial"/>
      <family val="2"/>
    </font>
    <font>
      <b/>
      <sz val="11"/>
      <name val="Times New Roman CE"/>
      <family val="1"/>
      <charset val="238"/>
    </font>
    <font>
      <sz val="10"/>
      <name val="Times New Roman"/>
      <family val="1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b/>
      <sz val="14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i/>
      <sz val="11"/>
      <name val="Arial"/>
      <family val="2"/>
      <charset val="238"/>
    </font>
    <font>
      <b/>
      <sz val="16"/>
      <name val="Arial"/>
      <family val="2"/>
    </font>
    <font>
      <sz val="12"/>
      <name val="Arial"/>
      <family val="2"/>
    </font>
    <font>
      <sz val="12"/>
      <name val="Arial CE"/>
      <family val="2"/>
      <charset val="238"/>
    </font>
    <font>
      <b/>
      <sz val="12"/>
      <color rgb="FFFF0000"/>
      <name val="Arial"/>
      <family val="2"/>
    </font>
    <font>
      <sz val="12"/>
      <color rgb="FFFF0000"/>
      <name val="Arial"/>
      <family val="2"/>
    </font>
    <font>
      <i/>
      <sz val="12"/>
      <name val="Arial"/>
      <family val="2"/>
    </font>
    <font>
      <i/>
      <sz val="12"/>
      <color rgb="FFFF0000"/>
      <name val="Arial"/>
      <family val="2"/>
    </font>
    <font>
      <b/>
      <sz val="12"/>
      <color rgb="FFFF0000"/>
      <name val="Arial"/>
      <family val="2"/>
      <charset val="238"/>
    </font>
    <font>
      <sz val="12"/>
      <color indexed="8"/>
      <name val="Arial"/>
      <family val="2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4"/>
      <name val="Arial CE"/>
      <family val="2"/>
      <charset val="238"/>
    </font>
    <font>
      <b/>
      <sz val="10"/>
      <name val="Arial CE"/>
      <family val="2"/>
      <charset val="238"/>
    </font>
    <font>
      <sz val="11"/>
      <name val="Arial"/>
      <family val="2"/>
      <charset val="238"/>
    </font>
    <font>
      <b/>
      <sz val="12"/>
      <name val="Arial CE"/>
      <charset val="238"/>
    </font>
    <font>
      <b/>
      <sz val="12"/>
      <name val="Arial CE"/>
      <family val="2"/>
      <charset val="238"/>
    </font>
    <font>
      <sz val="12"/>
      <color indexed="22"/>
      <name val="Arial CE"/>
      <family val="2"/>
      <charset val="238"/>
    </font>
    <font>
      <b/>
      <sz val="10"/>
      <name val="Arial Narrow"/>
      <family val="2"/>
      <charset val="238"/>
    </font>
    <font>
      <b/>
      <i/>
      <sz val="10"/>
      <name val="Arial CE"/>
      <family val="2"/>
      <charset val="238"/>
    </font>
    <font>
      <sz val="10"/>
      <name val="Arial CE"/>
      <family val="2"/>
      <charset val="238"/>
    </font>
    <font>
      <b/>
      <sz val="11"/>
      <name val="Arial CE"/>
      <family val="2"/>
      <charset val="238"/>
    </font>
    <font>
      <sz val="10"/>
      <name val="Arial CE"/>
      <charset val="238"/>
    </font>
    <font>
      <b/>
      <i/>
      <sz val="11"/>
      <name val="Arial CE"/>
      <family val="2"/>
      <charset val="238"/>
    </font>
    <font>
      <sz val="11"/>
      <name val="Arial CE"/>
      <charset val="238"/>
    </font>
    <font>
      <b/>
      <sz val="9"/>
      <color indexed="81"/>
      <name val="Tahoma"/>
      <charset val="1"/>
    </font>
    <font>
      <sz val="9"/>
      <color indexed="81"/>
      <name val="Tahoma"/>
      <charset val="1"/>
    </font>
    <font>
      <b/>
      <i/>
      <sz val="12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0"/>
      <name val="Arial CE"/>
      <charset val="238"/>
    </font>
    <font>
      <b/>
      <sz val="10"/>
      <color indexed="10"/>
      <name val="Arial"/>
      <family val="2"/>
      <charset val="238"/>
    </font>
    <font>
      <b/>
      <sz val="8"/>
      <color indexed="81"/>
      <name val="Tahoma"/>
      <family val="2"/>
      <charset val="238"/>
    </font>
    <font>
      <sz val="8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b/>
      <sz val="12"/>
      <name val="Times New Roman"/>
      <family val="1"/>
    </font>
    <font>
      <i/>
      <sz val="10"/>
      <name val="Arial"/>
      <family val="2"/>
    </font>
    <font>
      <b/>
      <i/>
      <sz val="10"/>
      <name val="Arial"/>
      <family val="2"/>
    </font>
    <font>
      <b/>
      <sz val="20"/>
      <name val="Arial"/>
      <family val="2"/>
      <charset val="238"/>
    </font>
    <font>
      <i/>
      <sz val="14"/>
      <name val="Arial"/>
      <family val="2"/>
      <charset val="238"/>
    </font>
    <font>
      <i/>
      <sz val="12"/>
      <name val="Arial"/>
      <family val="2"/>
      <charset val="238"/>
    </font>
    <font>
      <b/>
      <i/>
      <sz val="16"/>
      <name val="Arial"/>
      <family val="2"/>
      <charset val="238"/>
    </font>
    <font>
      <b/>
      <sz val="14"/>
      <name val="Arial CE"/>
      <charset val="238"/>
    </font>
    <font>
      <b/>
      <sz val="12"/>
      <color indexed="22"/>
      <name val="Arial CE"/>
      <charset val="238"/>
    </font>
    <font>
      <b/>
      <sz val="14"/>
      <name val="Arial"/>
      <family val="2"/>
      <charset val="238"/>
    </font>
    <font>
      <sz val="11"/>
      <name val="Arial CE"/>
      <family val="2"/>
      <charset val="238"/>
    </font>
    <font>
      <sz val="10"/>
      <name val="Arial Narrow"/>
      <family val="2"/>
      <charset val="238"/>
    </font>
    <font>
      <b/>
      <sz val="14"/>
      <name val="Arial Narrow"/>
      <family val="2"/>
      <charset val="238"/>
    </font>
    <font>
      <sz val="12"/>
      <name val="Arial Narrow"/>
      <family val="2"/>
      <charset val="238"/>
    </font>
    <font>
      <b/>
      <sz val="12"/>
      <name val="Arial Narrow"/>
      <family val="2"/>
      <charset val="238"/>
    </font>
    <font>
      <b/>
      <i/>
      <sz val="10"/>
      <name val="Arial Narrow"/>
      <family val="2"/>
      <charset val="238"/>
    </font>
    <font>
      <sz val="11"/>
      <name val="Arial Narrow"/>
      <family val="2"/>
      <charset val="238"/>
    </font>
    <font>
      <b/>
      <sz val="11"/>
      <name val="Arial Narrow"/>
      <family val="2"/>
      <charset val="238"/>
    </font>
    <font>
      <sz val="9"/>
      <name val="Arial Narrow"/>
      <family val="2"/>
      <charset val="238"/>
    </font>
    <font>
      <b/>
      <sz val="9"/>
      <name val="Arial Narrow"/>
      <family val="2"/>
      <charset val="238"/>
    </font>
    <font>
      <sz val="8"/>
      <name val="Arial Narrow"/>
      <family val="2"/>
      <charset val="238"/>
    </font>
    <font>
      <b/>
      <sz val="8"/>
      <name val="Arial Narrow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indexed="51"/>
        <bgColor indexed="64"/>
      </patternFill>
    </fill>
  </fills>
  <borders count="8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2" fillId="0" borderId="0"/>
    <xf numFmtId="0" fontId="1" fillId="0" borderId="0"/>
    <xf numFmtId="0" fontId="12" fillId="0" borderId="0"/>
    <xf numFmtId="9" fontId="1" fillId="0" borderId="0" applyFont="0" applyFill="0" applyBorder="0" applyAlignment="0" applyProtection="0"/>
  </cellStyleXfs>
  <cellXfs count="98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6" fillId="0" borderId="0" xfId="0" applyFont="1"/>
    <xf numFmtId="0" fontId="7" fillId="0" borderId="0" xfId="0" applyFont="1" applyAlignment="1">
      <alignment horizontal="center"/>
    </xf>
    <xf numFmtId="0" fontId="8" fillId="0" borderId="0" xfId="0" applyFont="1"/>
    <xf numFmtId="0" fontId="9" fillId="0" borderId="0" xfId="0" applyFont="1" applyAlignment="1">
      <alignment horizontal="center"/>
    </xf>
    <xf numFmtId="0" fontId="10" fillId="2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0" fillId="0" borderId="0" xfId="0" applyBorder="1"/>
    <xf numFmtId="0" fontId="10" fillId="2" borderId="5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3" fillId="0" borderId="7" xfId="0" applyFont="1" applyBorder="1"/>
    <xf numFmtId="4" fontId="3" fillId="0" borderId="8" xfId="0" applyNumberFormat="1" applyFont="1" applyBorder="1"/>
    <xf numFmtId="4" fontId="11" fillId="0" borderId="9" xfId="0" applyNumberFormat="1" applyFont="1" applyFill="1" applyBorder="1"/>
    <xf numFmtId="0" fontId="3" fillId="0" borderId="10" xfId="0" applyFont="1" applyBorder="1"/>
    <xf numFmtId="4" fontId="3" fillId="0" borderId="11" xfId="0" applyNumberFormat="1" applyFont="1" applyBorder="1"/>
    <xf numFmtId="4" fontId="11" fillId="0" borderId="12" xfId="0" applyNumberFormat="1" applyFont="1" applyFill="1" applyBorder="1"/>
    <xf numFmtId="0" fontId="3" fillId="0" borderId="13" xfId="0" applyFont="1" applyBorder="1"/>
    <xf numFmtId="0" fontId="4" fillId="0" borderId="14" xfId="0" applyFont="1" applyBorder="1"/>
    <xf numFmtId="4" fontId="4" fillId="0" borderId="15" xfId="0" applyNumberFormat="1" applyFont="1" applyBorder="1"/>
    <xf numFmtId="4" fontId="11" fillId="0" borderId="16" xfId="0" applyNumberFormat="1" applyFont="1" applyFill="1" applyBorder="1"/>
    <xf numFmtId="0" fontId="3" fillId="0" borderId="17" xfId="0" applyFont="1" applyBorder="1"/>
    <xf numFmtId="4" fontId="3" fillId="0" borderId="18" xfId="0" applyNumberFormat="1" applyFont="1" applyBorder="1"/>
    <xf numFmtId="0" fontId="11" fillId="0" borderId="9" xfId="0" applyFont="1" applyBorder="1"/>
    <xf numFmtId="0" fontId="0" fillId="0" borderId="19" xfId="0" applyBorder="1"/>
    <xf numFmtId="0" fontId="4" fillId="0" borderId="20" xfId="0" applyFont="1" applyBorder="1"/>
    <xf numFmtId="4" fontId="4" fillId="0" borderId="8" xfId="0" applyNumberFormat="1" applyFont="1" applyBorder="1"/>
    <xf numFmtId="0" fontId="0" fillId="0" borderId="9" xfId="0" applyBorder="1"/>
    <xf numFmtId="0" fontId="4" fillId="0" borderId="21" xfId="0" applyFont="1" applyFill="1" applyBorder="1"/>
    <xf numFmtId="4" fontId="3" fillId="0" borderId="18" xfId="0" applyNumberFormat="1" applyFont="1" applyFill="1" applyBorder="1"/>
    <xf numFmtId="0" fontId="0" fillId="0" borderId="22" xfId="0" applyBorder="1"/>
    <xf numFmtId="4" fontId="4" fillId="0" borderId="18" xfId="0" applyNumberFormat="1" applyFont="1" applyFill="1" applyBorder="1"/>
    <xf numFmtId="0" fontId="0" fillId="0" borderId="23" xfId="0" applyBorder="1"/>
    <xf numFmtId="0" fontId="4" fillId="0" borderId="24" xfId="0" applyFont="1" applyBorder="1"/>
    <xf numFmtId="4" fontId="4" fillId="0" borderId="25" xfId="0" applyNumberFormat="1" applyFont="1" applyFill="1" applyBorder="1"/>
    <xf numFmtId="0" fontId="0" fillId="0" borderId="26" xfId="0" applyBorder="1"/>
    <xf numFmtId="0" fontId="12" fillId="0" borderId="0" xfId="0" applyFont="1"/>
    <xf numFmtId="14" fontId="13" fillId="0" borderId="0" xfId="0" applyNumberFormat="1" applyFont="1" applyAlignment="1">
      <alignment horizontal="left"/>
    </xf>
    <xf numFmtId="0" fontId="15" fillId="0" borderId="0" xfId="0" applyFont="1" applyFill="1"/>
    <xf numFmtId="4" fontId="16" fillId="0" borderId="0" xfId="0" applyNumberFormat="1" applyFont="1" applyFill="1"/>
    <xf numFmtId="0" fontId="12" fillId="0" borderId="0" xfId="0" applyFont="1" applyFill="1"/>
    <xf numFmtId="0" fontId="14" fillId="0" borderId="0" xfId="0" applyFont="1" applyFill="1"/>
    <xf numFmtId="0" fontId="16" fillId="0" borderId="0" xfId="0" applyFont="1" applyFill="1"/>
    <xf numFmtId="0" fontId="7" fillId="0" borderId="0" xfId="0" applyFont="1" applyFill="1" applyBorder="1"/>
    <xf numFmtId="0" fontId="18" fillId="0" borderId="0" xfId="0" applyFont="1" applyFill="1" applyAlignment="1">
      <alignment horizontal="left"/>
    </xf>
    <xf numFmtId="4" fontId="16" fillId="0" borderId="0" xfId="0" applyNumberFormat="1" applyFont="1" applyFill="1" applyAlignment="1">
      <alignment horizontal="right"/>
    </xf>
    <xf numFmtId="0" fontId="19" fillId="0" borderId="0" xfId="0" applyFont="1" applyFill="1"/>
    <xf numFmtId="4" fontId="19" fillId="0" borderId="0" xfId="0" applyNumberFormat="1" applyFont="1" applyFill="1"/>
    <xf numFmtId="0" fontId="7" fillId="3" borderId="27" xfId="0" applyFont="1" applyFill="1" applyBorder="1" applyAlignment="1">
      <alignment horizontal="center"/>
    </xf>
    <xf numFmtId="0" fontId="7" fillId="3" borderId="28" xfId="0" applyFont="1" applyFill="1" applyBorder="1" applyAlignment="1">
      <alignment horizontal="center"/>
    </xf>
    <xf numFmtId="4" fontId="6" fillId="3" borderId="27" xfId="1" applyNumberFormat="1" applyFont="1" applyFill="1" applyBorder="1" applyAlignment="1">
      <alignment horizontal="center"/>
    </xf>
    <xf numFmtId="0" fontId="7" fillId="3" borderId="29" xfId="0" applyFont="1" applyFill="1" applyBorder="1" applyAlignment="1">
      <alignment horizontal="center"/>
    </xf>
    <xf numFmtId="0" fontId="7" fillId="3" borderId="30" xfId="0" applyFont="1" applyFill="1" applyBorder="1"/>
    <xf numFmtId="4" fontId="6" fillId="3" borderId="29" xfId="1" applyNumberFormat="1" applyFont="1" applyFill="1" applyBorder="1" applyAlignment="1">
      <alignment horizontal="center"/>
    </xf>
    <xf numFmtId="0" fontId="7" fillId="0" borderId="8" xfId="0" applyFont="1" applyFill="1" applyBorder="1" applyAlignment="1">
      <alignment horizontal="center"/>
    </xf>
    <xf numFmtId="0" fontId="7" fillId="0" borderId="31" xfId="0" applyFont="1" applyFill="1" applyBorder="1" applyAlignment="1">
      <alignment horizontal="center"/>
    </xf>
    <xf numFmtId="0" fontId="7" fillId="0" borderId="31" xfId="0" applyFont="1" applyFill="1" applyBorder="1"/>
    <xf numFmtId="4" fontId="19" fillId="0" borderId="31" xfId="0" applyNumberFormat="1" applyFont="1" applyFill="1" applyBorder="1"/>
    <xf numFmtId="0" fontId="13" fillId="0" borderId="31" xfId="0" applyFont="1" applyFill="1" applyBorder="1" applyAlignment="1">
      <alignment horizontal="right"/>
    </xf>
    <xf numFmtId="0" fontId="13" fillId="0" borderId="32" xfId="0" applyFont="1" applyFill="1" applyBorder="1"/>
    <xf numFmtId="4" fontId="19" fillId="0" borderId="32" xfId="0" applyNumberFormat="1" applyFont="1" applyFill="1" applyBorder="1"/>
    <xf numFmtId="0" fontId="13" fillId="0" borderId="8" xfId="0" applyFont="1" applyFill="1" applyBorder="1" applyAlignment="1">
      <alignment horizontal="right"/>
    </xf>
    <xf numFmtId="0" fontId="19" fillId="0" borderId="31" xfId="0" applyFont="1" applyFill="1" applyBorder="1" applyAlignment="1">
      <alignment horizontal="right"/>
    </xf>
    <xf numFmtId="0" fontId="19" fillId="0" borderId="32" xfId="0" applyFont="1" applyFill="1" applyBorder="1"/>
    <xf numFmtId="4" fontId="12" fillId="0" borderId="0" xfId="0" applyNumberFormat="1" applyFont="1" applyFill="1"/>
    <xf numFmtId="0" fontId="13" fillId="0" borderId="31" xfId="0" applyFont="1" applyFill="1" applyBorder="1"/>
    <xf numFmtId="0" fontId="13" fillId="0" borderId="11" xfId="1" applyFont="1" applyFill="1" applyBorder="1" applyAlignment="1">
      <alignment horizontal="right"/>
    </xf>
    <xf numFmtId="0" fontId="13" fillId="0" borderId="32" xfId="1" applyFont="1" applyFill="1" applyBorder="1" applyAlignment="1">
      <alignment horizontal="right"/>
    </xf>
    <xf numFmtId="0" fontId="19" fillId="0" borderId="32" xfId="0" applyFont="1" applyFill="1" applyBorder="1" applyAlignment="1">
      <alignment horizontal="right"/>
    </xf>
    <xf numFmtId="0" fontId="19" fillId="0" borderId="31" xfId="0" applyFont="1" applyFill="1" applyBorder="1"/>
    <xf numFmtId="0" fontId="19" fillId="0" borderId="8" xfId="0" applyFont="1" applyFill="1" applyBorder="1" applyAlignment="1">
      <alignment horizontal="right"/>
    </xf>
    <xf numFmtId="4" fontId="19" fillId="4" borderId="32" xfId="0" applyNumberFormat="1" applyFont="1" applyFill="1" applyBorder="1"/>
    <xf numFmtId="0" fontId="13" fillId="0" borderId="32" xfId="1" applyFont="1" applyFill="1" applyBorder="1" applyAlignment="1">
      <alignment horizontal="left"/>
    </xf>
    <xf numFmtId="0" fontId="13" fillId="0" borderId="34" xfId="1" applyFont="1" applyFill="1" applyBorder="1" applyAlignment="1">
      <alignment horizontal="right"/>
    </xf>
    <xf numFmtId="0" fontId="13" fillId="0" borderId="33" xfId="1" applyFont="1" applyFill="1" applyBorder="1" applyAlignment="1">
      <alignment horizontal="right"/>
    </xf>
    <xf numFmtId="4" fontId="19" fillId="0" borderId="33" xfId="0" applyNumberFormat="1" applyFont="1" applyFill="1" applyBorder="1"/>
    <xf numFmtId="0" fontId="19" fillId="0" borderId="35" xfId="0" applyFont="1" applyFill="1" applyBorder="1" applyAlignment="1">
      <alignment horizontal="right"/>
    </xf>
    <xf numFmtId="0" fontId="19" fillId="0" borderId="11" xfId="0" applyFont="1" applyFill="1" applyBorder="1"/>
    <xf numFmtId="0" fontId="19" fillId="0" borderId="11" xfId="0" applyFont="1" applyFill="1" applyBorder="1" applyAlignment="1">
      <alignment horizontal="right"/>
    </xf>
    <xf numFmtId="0" fontId="19" fillId="0" borderId="18" xfId="0" applyFont="1" applyFill="1" applyBorder="1" applyAlignment="1">
      <alignment horizontal="right"/>
    </xf>
    <xf numFmtId="0" fontId="19" fillId="0" borderId="35" xfId="0" applyFont="1" applyFill="1" applyBorder="1"/>
    <xf numFmtId="4" fontId="19" fillId="0" borderId="35" xfId="0" applyNumberFormat="1" applyFont="1" applyFill="1" applyBorder="1"/>
    <xf numFmtId="0" fontId="19" fillId="0" borderId="36" xfId="0" applyFont="1" applyFill="1" applyBorder="1"/>
    <xf numFmtId="0" fontId="19" fillId="0" borderId="37" xfId="0" applyFont="1" applyFill="1" applyBorder="1"/>
    <xf numFmtId="0" fontId="7" fillId="0" borderId="37" xfId="0" applyFont="1" applyFill="1" applyBorder="1"/>
    <xf numFmtId="4" fontId="7" fillId="0" borderId="37" xfId="0" applyNumberFormat="1" applyFont="1" applyFill="1" applyBorder="1"/>
    <xf numFmtId="0" fontId="19" fillId="0" borderId="0" xfId="0" applyFont="1" applyFill="1" applyBorder="1"/>
    <xf numFmtId="4" fontId="7" fillId="0" borderId="0" xfId="0" applyNumberFormat="1" applyFont="1" applyFill="1" applyBorder="1"/>
    <xf numFmtId="4" fontId="19" fillId="0" borderId="38" xfId="0" applyNumberFormat="1" applyFont="1" applyFill="1" applyBorder="1"/>
    <xf numFmtId="0" fontId="7" fillId="0" borderId="11" xfId="0" applyFont="1" applyFill="1" applyBorder="1"/>
    <xf numFmtId="0" fontId="7" fillId="0" borderId="32" xfId="0" applyFont="1" applyFill="1" applyBorder="1"/>
    <xf numFmtId="4" fontId="20" fillId="0" borderId="31" xfId="0" applyNumberFormat="1" applyFont="1" applyFill="1" applyBorder="1"/>
    <xf numFmtId="4" fontId="19" fillId="4" borderId="31" xfId="0" applyNumberFormat="1" applyFont="1" applyFill="1" applyBorder="1"/>
    <xf numFmtId="0" fontId="19" fillId="0" borderId="8" xfId="0" applyFont="1" applyFill="1" applyBorder="1"/>
    <xf numFmtId="4" fontId="13" fillId="4" borderId="31" xfId="0" applyNumberFormat="1" applyFont="1" applyFill="1" applyBorder="1"/>
    <xf numFmtId="4" fontId="13" fillId="0" borderId="31" xfId="0" applyNumberFormat="1" applyFont="1" applyFill="1" applyBorder="1"/>
    <xf numFmtId="0" fontId="19" fillId="0" borderId="15" xfId="0" applyFont="1" applyFill="1" applyBorder="1"/>
    <xf numFmtId="0" fontId="19" fillId="0" borderId="39" xfId="0" applyFont="1" applyFill="1" applyBorder="1"/>
    <xf numFmtId="4" fontId="19" fillId="0" borderId="39" xfId="0" applyNumberFormat="1" applyFont="1" applyFill="1" applyBorder="1"/>
    <xf numFmtId="0" fontId="19" fillId="0" borderId="25" xfId="0" applyFont="1" applyFill="1" applyBorder="1"/>
    <xf numFmtId="0" fontId="19" fillId="0" borderId="40" xfId="0" applyFont="1" applyFill="1" applyBorder="1"/>
    <xf numFmtId="0" fontId="7" fillId="0" borderId="40" xfId="0" applyFont="1" applyFill="1" applyBorder="1"/>
    <xf numFmtId="4" fontId="7" fillId="0" borderId="40" xfId="0" applyNumberFormat="1" applyFont="1" applyFill="1" applyBorder="1"/>
    <xf numFmtId="0" fontId="19" fillId="0" borderId="33" xfId="0" applyFont="1" applyFill="1" applyBorder="1"/>
    <xf numFmtId="0" fontId="19" fillId="0" borderId="0" xfId="0" applyFont="1" applyFill="1" applyBorder="1" applyAlignment="1">
      <alignment horizontal="center"/>
    </xf>
    <xf numFmtId="4" fontId="19" fillId="0" borderId="32" xfId="0" applyNumberFormat="1" applyFont="1" applyFill="1" applyBorder="1" applyAlignment="1"/>
    <xf numFmtId="4" fontId="19" fillId="0" borderId="31" xfId="0" applyNumberFormat="1" applyFont="1" applyFill="1" applyBorder="1" applyAlignment="1"/>
    <xf numFmtId="4" fontId="19" fillId="0" borderId="32" xfId="0" applyNumberFormat="1" applyFont="1" applyFill="1" applyBorder="1" applyAlignment="1" applyProtection="1">
      <alignment horizontal="right"/>
      <protection locked="0"/>
    </xf>
    <xf numFmtId="4" fontId="19" fillId="0" borderId="32" xfId="0" applyNumberFormat="1" applyFont="1" applyFill="1" applyBorder="1" applyAlignment="1" applyProtection="1">
      <protection locked="0"/>
    </xf>
    <xf numFmtId="0" fontId="6" fillId="0" borderId="32" xfId="0" applyFont="1" applyFill="1" applyBorder="1"/>
    <xf numFmtId="4" fontId="19" fillId="4" borderId="35" xfId="0" applyNumberFormat="1" applyFont="1" applyFill="1" applyBorder="1"/>
    <xf numFmtId="0" fontId="7" fillId="0" borderId="32" xfId="0" applyFont="1" applyFill="1" applyBorder="1" applyAlignment="1">
      <alignment horizontal="center"/>
    </xf>
    <xf numFmtId="4" fontId="13" fillId="0" borderId="32" xfId="0" applyNumberFormat="1" applyFont="1" applyFill="1" applyBorder="1"/>
    <xf numFmtId="0" fontId="13" fillId="0" borderId="11" xfId="0" applyFont="1" applyFill="1" applyBorder="1"/>
    <xf numFmtId="4" fontId="20" fillId="4" borderId="31" xfId="0" applyNumberFormat="1" applyFont="1" applyFill="1" applyBorder="1"/>
    <xf numFmtId="4" fontId="19" fillId="0" borderId="11" xfId="0" applyNumberFormat="1" applyFont="1" applyFill="1" applyBorder="1"/>
    <xf numFmtId="4" fontId="7" fillId="0" borderId="39" xfId="0" applyNumberFormat="1" applyFont="1" applyFill="1" applyBorder="1"/>
    <xf numFmtId="4" fontId="19" fillId="0" borderId="0" xfId="0" applyNumberFormat="1" applyFont="1" applyFill="1" applyBorder="1"/>
    <xf numFmtId="4" fontId="19" fillId="0" borderId="32" xfId="0" applyNumberFormat="1" applyFont="1" applyFill="1" applyBorder="1" applyAlignment="1">
      <alignment horizontal="right"/>
    </xf>
    <xf numFmtId="0" fontId="19" fillId="0" borderId="29" xfId="0" applyFont="1" applyFill="1" applyBorder="1"/>
    <xf numFmtId="4" fontId="19" fillId="0" borderId="29" xfId="0" applyNumberFormat="1" applyFont="1" applyFill="1" applyBorder="1"/>
    <xf numFmtId="0" fontId="7" fillId="0" borderId="37" xfId="0" applyFont="1" applyFill="1" applyBorder="1" applyAlignment="1">
      <alignment vertical="center"/>
    </xf>
    <xf numFmtId="0" fontId="7" fillId="0" borderId="40" xfId="0" applyFont="1" applyFill="1" applyBorder="1" applyAlignment="1">
      <alignment horizontal="center"/>
    </xf>
    <xf numFmtId="4" fontId="7" fillId="0" borderId="25" xfId="0" applyNumberFormat="1" applyFont="1" applyFill="1" applyBorder="1" applyAlignment="1">
      <alignment horizontal="left" vertical="center"/>
    </xf>
    <xf numFmtId="4" fontId="7" fillId="0" borderId="40" xfId="0" applyNumberFormat="1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/>
    </xf>
    <xf numFmtId="4" fontId="7" fillId="0" borderId="0" xfId="0" applyNumberFormat="1" applyFont="1" applyFill="1" applyBorder="1" applyAlignment="1">
      <alignment horizontal="left" vertical="center"/>
    </xf>
    <xf numFmtId="4" fontId="6" fillId="0" borderId="0" xfId="0" applyNumberFormat="1" applyFont="1" applyFill="1" applyBorder="1" applyAlignment="1">
      <alignment vertical="center"/>
    </xf>
    <xf numFmtId="4" fontId="7" fillId="0" borderId="0" xfId="0" applyNumberFormat="1" applyFont="1" applyFill="1" applyBorder="1" applyAlignment="1">
      <alignment vertical="center"/>
    </xf>
    <xf numFmtId="0" fontId="7" fillId="0" borderId="19" xfId="0" applyFont="1" applyFill="1" applyBorder="1"/>
    <xf numFmtId="4" fontId="7" fillId="0" borderId="32" xfId="0" applyNumberFormat="1" applyFont="1" applyFill="1" applyBorder="1" applyAlignment="1">
      <alignment horizontal="center"/>
    </xf>
    <xf numFmtId="0" fontId="7" fillId="0" borderId="35" xfId="0" applyFont="1" applyFill="1" applyBorder="1" applyAlignment="1">
      <alignment horizontal="center"/>
    </xf>
    <xf numFmtId="4" fontId="13" fillId="0" borderId="32" xfId="0" applyNumberFormat="1" applyFont="1" applyFill="1" applyBorder="1" applyAlignment="1">
      <alignment horizontal="right"/>
    </xf>
    <xf numFmtId="0" fontId="19" fillId="0" borderId="34" xfId="0" applyFont="1" applyFill="1" applyBorder="1"/>
    <xf numFmtId="0" fontId="19" fillId="0" borderId="18" xfId="0" applyFont="1" applyFill="1" applyBorder="1"/>
    <xf numFmtId="0" fontId="7" fillId="0" borderId="25" xfId="0" applyFont="1" applyFill="1" applyBorder="1"/>
    <xf numFmtId="0" fontId="13" fillId="0" borderId="0" xfId="0" applyFont="1" applyFill="1" applyBorder="1"/>
    <xf numFmtId="0" fontId="13" fillId="0" borderId="0" xfId="0" applyFont="1" applyFill="1" applyBorder="1" applyAlignment="1">
      <alignment horizontal="center"/>
    </xf>
    <xf numFmtId="4" fontId="13" fillId="0" borderId="0" xfId="0" applyNumberFormat="1" applyFont="1" applyFill="1" applyBorder="1"/>
    <xf numFmtId="0" fontId="13" fillId="0" borderId="0" xfId="0" applyFont="1" applyFill="1"/>
    <xf numFmtId="4" fontId="13" fillId="0" borderId="0" xfId="0" applyNumberFormat="1" applyFont="1" applyFill="1"/>
    <xf numFmtId="0" fontId="14" fillId="0" borderId="0" xfId="0" applyFont="1" applyFill="1" applyAlignment="1">
      <alignment horizontal="center"/>
    </xf>
    <xf numFmtId="0" fontId="23" fillId="0" borderId="0" xfId="0" applyFont="1" applyFill="1"/>
    <xf numFmtId="0" fontId="23" fillId="0" borderId="0" xfId="0" applyFont="1" applyFill="1" applyAlignment="1">
      <alignment horizontal="center"/>
    </xf>
    <xf numFmtId="0" fontId="0" fillId="0" borderId="0" xfId="0" applyFill="1"/>
    <xf numFmtId="0" fontId="7" fillId="0" borderId="0" xfId="0" applyFont="1" applyFill="1"/>
    <xf numFmtId="0" fontId="18" fillId="0" borderId="0" xfId="0" applyFont="1" applyFill="1" applyAlignment="1"/>
    <xf numFmtId="0" fontId="0" fillId="0" borderId="0" xfId="0" applyFill="1" applyAlignment="1"/>
    <xf numFmtId="0" fontId="9" fillId="0" borderId="0" xfId="0" applyFont="1" applyFill="1" applyAlignment="1">
      <alignment horizontal="center"/>
    </xf>
    <xf numFmtId="0" fontId="9" fillId="0" borderId="0" xfId="0" applyFont="1" applyFill="1"/>
    <xf numFmtId="0" fontId="6" fillId="0" borderId="0" xfId="0" applyFont="1" applyFill="1" applyBorder="1"/>
    <xf numFmtId="4" fontId="6" fillId="0" borderId="0" xfId="0" applyNumberFormat="1" applyFont="1" applyFill="1" applyBorder="1"/>
    <xf numFmtId="0" fontId="13" fillId="0" borderId="0" xfId="0" applyFont="1" applyFill="1" applyAlignment="1">
      <alignment horizontal="center"/>
    </xf>
    <xf numFmtId="0" fontId="6" fillId="3" borderId="27" xfId="0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/>
    </xf>
    <xf numFmtId="0" fontId="6" fillId="3" borderId="29" xfId="0" applyFont="1" applyFill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0" fontId="6" fillId="3" borderId="29" xfId="0" applyFont="1" applyFill="1" applyBorder="1"/>
    <xf numFmtId="49" fontId="6" fillId="3" borderId="29" xfId="0" applyNumberFormat="1" applyFont="1" applyFill="1" applyBorder="1" applyAlignment="1">
      <alignment horizontal="center"/>
    </xf>
    <xf numFmtId="0" fontId="6" fillId="0" borderId="31" xfId="0" applyFont="1" applyFill="1" applyBorder="1" applyAlignment="1">
      <alignment horizontal="center"/>
    </xf>
    <xf numFmtId="0" fontId="6" fillId="0" borderId="8" xfId="0" applyFont="1" applyFill="1" applyBorder="1" applyAlignment="1">
      <alignment horizontal="center"/>
    </xf>
    <xf numFmtId="0" fontId="6" fillId="0" borderId="11" xfId="0" applyFont="1" applyFill="1" applyBorder="1" applyAlignment="1">
      <alignment horizontal="center"/>
    </xf>
    <xf numFmtId="0" fontId="13" fillId="0" borderId="11" xfId="0" applyFont="1" applyFill="1" applyBorder="1" applyAlignment="1">
      <alignment horizontal="center"/>
    </xf>
    <xf numFmtId="0" fontId="6" fillId="0" borderId="0" xfId="0" applyFont="1" applyFill="1"/>
    <xf numFmtId="0" fontId="13" fillId="0" borderId="8" xfId="0" applyFont="1" applyFill="1" applyBorder="1"/>
    <xf numFmtId="4" fontId="13" fillId="4" borderId="32" xfId="0" applyNumberFormat="1" applyFont="1" applyFill="1" applyBorder="1"/>
    <xf numFmtId="0" fontId="19" fillId="0" borderId="32" xfId="0" applyFont="1" applyBorder="1"/>
    <xf numFmtId="0" fontId="6" fillId="0" borderId="35" xfId="0" applyFont="1" applyFill="1" applyBorder="1"/>
    <xf numFmtId="0" fontId="6" fillId="0" borderId="18" xfId="0" applyFont="1" applyFill="1" applyBorder="1" applyAlignment="1">
      <alignment horizontal="center"/>
    </xf>
    <xf numFmtId="0" fontId="6" fillId="0" borderId="18" xfId="0" applyFont="1" applyFill="1" applyBorder="1"/>
    <xf numFmtId="4" fontId="6" fillId="0" borderId="35" xfId="0" applyNumberFormat="1" applyFont="1" applyFill="1" applyBorder="1"/>
    <xf numFmtId="0" fontId="13" fillId="0" borderId="37" xfId="0" applyFont="1" applyFill="1" applyBorder="1"/>
    <xf numFmtId="0" fontId="13" fillId="0" borderId="36" xfId="0" applyFont="1" applyFill="1" applyBorder="1" applyAlignment="1">
      <alignment horizontal="center"/>
    </xf>
    <xf numFmtId="0" fontId="6" fillId="0" borderId="36" xfId="0" applyFont="1" applyFill="1" applyBorder="1"/>
    <xf numFmtId="4" fontId="6" fillId="0" borderId="37" xfId="0" applyNumberFormat="1" applyFont="1" applyFill="1" applyBorder="1"/>
    <xf numFmtId="0" fontId="6" fillId="0" borderId="0" xfId="0" applyFont="1" applyFill="1" applyBorder="1" applyAlignment="1">
      <alignment horizontal="center"/>
    </xf>
    <xf numFmtId="0" fontId="6" fillId="0" borderId="32" xfId="0" applyFont="1" applyFill="1" applyBorder="1" applyAlignment="1">
      <alignment horizontal="center"/>
    </xf>
    <xf numFmtId="0" fontId="13" fillId="0" borderId="32" xfId="0" applyFont="1" applyFill="1" applyBorder="1" applyAlignment="1">
      <alignment horizontal="center"/>
    </xf>
    <xf numFmtId="4" fontId="13" fillId="0" borderId="33" xfId="0" applyNumberFormat="1" applyFont="1" applyFill="1" applyBorder="1"/>
    <xf numFmtId="0" fontId="6" fillId="0" borderId="39" xfId="0" applyFont="1" applyFill="1" applyBorder="1" applyAlignment="1">
      <alignment horizontal="center"/>
    </xf>
    <xf numFmtId="0" fontId="13" fillId="0" borderId="39" xfId="0" applyFont="1" applyFill="1" applyBorder="1" applyAlignment="1">
      <alignment horizontal="center"/>
    </xf>
    <xf numFmtId="0" fontId="13" fillId="0" borderId="39" xfId="0" applyFont="1" applyFill="1" applyBorder="1"/>
    <xf numFmtId="0" fontId="13" fillId="0" borderId="37" xfId="0" applyFont="1" applyFill="1" applyBorder="1" applyAlignment="1">
      <alignment horizontal="center"/>
    </xf>
    <xf numFmtId="0" fontId="6" fillId="0" borderId="41" xfId="0" applyFont="1" applyFill="1" applyBorder="1"/>
    <xf numFmtId="0" fontId="6" fillId="0" borderId="31" xfId="0" applyFont="1" applyFill="1" applyBorder="1"/>
    <xf numFmtId="0" fontId="13" fillId="0" borderId="33" xfId="0" applyFont="1" applyFill="1" applyBorder="1"/>
    <xf numFmtId="0" fontId="13" fillId="0" borderId="34" xfId="0" applyFont="1" applyFill="1" applyBorder="1" applyAlignment="1">
      <alignment horizontal="center"/>
    </xf>
    <xf numFmtId="0" fontId="19" fillId="0" borderId="33" xfId="0" applyFont="1" applyBorder="1"/>
    <xf numFmtId="0" fontId="13" fillId="0" borderId="11" xfId="0" applyFont="1" applyFill="1" applyBorder="1" applyAlignment="1">
      <alignment horizontal="left"/>
    </xf>
    <xf numFmtId="4" fontId="19" fillId="4" borderId="33" xfId="0" applyNumberFormat="1" applyFont="1" applyFill="1" applyBorder="1"/>
    <xf numFmtId="0" fontId="6" fillId="0" borderId="37" xfId="0" applyFont="1" applyFill="1" applyBorder="1"/>
    <xf numFmtId="3" fontId="6" fillId="0" borderId="0" xfId="0" applyNumberFormat="1" applyFont="1" applyFill="1" applyBorder="1"/>
    <xf numFmtId="0" fontId="13" fillId="0" borderId="29" xfId="0" applyFont="1" applyFill="1" applyBorder="1"/>
    <xf numFmtId="0" fontId="13" fillId="0" borderId="5" xfId="0" applyFont="1" applyFill="1" applyBorder="1" applyAlignment="1">
      <alignment horizontal="center"/>
    </xf>
    <xf numFmtId="0" fontId="13" fillId="0" borderId="40" xfId="0" applyFont="1" applyFill="1" applyBorder="1"/>
    <xf numFmtId="0" fontId="13" fillId="0" borderId="25" xfId="0" applyFont="1" applyFill="1" applyBorder="1" applyAlignment="1">
      <alignment horizontal="center"/>
    </xf>
    <xf numFmtId="0" fontId="6" fillId="0" borderId="40" xfId="0" applyFont="1" applyFill="1" applyBorder="1"/>
    <xf numFmtId="0" fontId="13" fillId="0" borderId="33" xfId="0" applyFont="1" applyFill="1" applyBorder="1" applyAlignment="1">
      <alignment horizontal="center"/>
    </xf>
    <xf numFmtId="4" fontId="13" fillId="0" borderId="35" xfId="0" applyNumberFormat="1" applyFont="1" applyFill="1" applyBorder="1"/>
    <xf numFmtId="0" fontId="13" fillId="0" borderId="40" xfId="0" applyFont="1" applyFill="1" applyBorder="1" applyAlignment="1">
      <alignment horizontal="center"/>
    </xf>
    <xf numFmtId="0" fontId="26" fillId="4" borderId="32" xfId="0" applyFont="1" applyFill="1" applyBorder="1" applyAlignment="1">
      <alignment horizontal="center"/>
    </xf>
    <xf numFmtId="0" fontId="6" fillId="0" borderId="39" xfId="0" applyFont="1" applyFill="1" applyBorder="1"/>
    <xf numFmtId="4" fontId="13" fillId="0" borderId="29" xfId="0" applyNumberFormat="1" applyFont="1" applyFill="1" applyBorder="1"/>
    <xf numFmtId="0" fontId="26" fillId="4" borderId="39" xfId="0" applyFont="1" applyFill="1" applyBorder="1" applyAlignment="1">
      <alignment horizontal="center"/>
    </xf>
    <xf numFmtId="0" fontId="19" fillId="0" borderId="29" xfId="0" applyFont="1" applyBorder="1"/>
    <xf numFmtId="4" fontId="19" fillId="4" borderId="29" xfId="0" applyNumberFormat="1" applyFont="1" applyFill="1" applyBorder="1"/>
    <xf numFmtId="4" fontId="6" fillId="0" borderId="32" xfId="0" applyNumberFormat="1" applyFont="1" applyFill="1" applyBorder="1"/>
    <xf numFmtId="4" fontId="13" fillId="0" borderId="39" xfId="0" applyNumberFormat="1" applyFont="1" applyFill="1" applyBorder="1"/>
    <xf numFmtId="4" fontId="6" fillId="0" borderId="40" xfId="0" applyNumberFormat="1" applyFont="1" applyFill="1" applyBorder="1"/>
    <xf numFmtId="0" fontId="6" fillId="0" borderId="29" xfId="0" applyFont="1" applyFill="1" applyBorder="1" applyAlignment="1">
      <alignment horizontal="center"/>
    </xf>
    <xf numFmtId="0" fontId="6" fillId="0" borderId="29" xfId="0" applyFont="1" applyFill="1" applyBorder="1"/>
    <xf numFmtId="0" fontId="6" fillId="0" borderId="40" xfId="0" applyFont="1" applyFill="1" applyBorder="1" applyAlignment="1">
      <alignment horizontal="center"/>
    </xf>
    <xf numFmtId="0" fontId="6" fillId="0" borderId="42" xfId="0" applyFont="1" applyFill="1" applyBorder="1" applyAlignment="1">
      <alignment vertical="center"/>
    </xf>
    <xf numFmtId="4" fontId="6" fillId="0" borderId="40" xfId="0" applyNumberFormat="1" applyFont="1" applyFill="1" applyBorder="1" applyAlignment="1">
      <alignment vertical="center"/>
    </xf>
    <xf numFmtId="0" fontId="23" fillId="5" borderId="0" xfId="0" applyFont="1" applyFill="1" applyAlignment="1">
      <alignment horizontal="center"/>
    </xf>
    <xf numFmtId="4" fontId="0" fillId="5" borderId="0" xfId="0" applyNumberFormat="1" applyFill="1"/>
    <xf numFmtId="0" fontId="0" fillId="5" borderId="0" xfId="0" applyFill="1"/>
    <xf numFmtId="4" fontId="9" fillId="5" borderId="0" xfId="0" applyNumberFormat="1" applyFont="1" applyFill="1" applyAlignment="1">
      <alignment horizontal="center"/>
    </xf>
    <xf numFmtId="0" fontId="9" fillId="5" borderId="0" xfId="0" applyFont="1" applyFill="1" applyAlignment="1">
      <alignment horizontal="center"/>
    </xf>
    <xf numFmtId="4" fontId="6" fillId="5" borderId="0" xfId="0" applyNumberFormat="1" applyFont="1" applyFill="1" applyBorder="1"/>
    <xf numFmtId="0" fontId="13" fillId="5" borderId="0" xfId="0" applyFont="1" applyFill="1"/>
    <xf numFmtId="0" fontId="13" fillId="5" borderId="0" xfId="0" applyFont="1" applyFill="1" applyAlignment="1">
      <alignment horizontal="center"/>
    </xf>
    <xf numFmtId="0" fontId="6" fillId="5" borderId="27" xfId="0" applyFont="1" applyFill="1" applyBorder="1" applyAlignment="1">
      <alignment horizontal="center"/>
    </xf>
    <xf numFmtId="4" fontId="6" fillId="5" borderId="27" xfId="1" applyNumberFormat="1" applyFont="1" applyFill="1" applyBorder="1" applyAlignment="1">
      <alignment horizontal="center"/>
    </xf>
    <xf numFmtId="49" fontId="6" fillId="5" borderId="29" xfId="0" applyNumberFormat="1" applyFont="1" applyFill="1" applyBorder="1" applyAlignment="1">
      <alignment horizontal="center"/>
    </xf>
    <xf numFmtId="49" fontId="6" fillId="5" borderId="29" xfId="1" applyNumberFormat="1" applyFont="1" applyFill="1" applyBorder="1" applyAlignment="1">
      <alignment horizontal="center"/>
    </xf>
    <xf numFmtId="4" fontId="13" fillId="5" borderId="31" xfId="0" applyNumberFormat="1" applyFont="1" applyFill="1" applyBorder="1"/>
    <xf numFmtId="4" fontId="13" fillId="5" borderId="32" xfId="0" applyNumberFormat="1" applyFont="1" applyFill="1" applyBorder="1"/>
    <xf numFmtId="4" fontId="19" fillId="5" borderId="32" xfId="0" applyNumberFormat="1" applyFont="1" applyFill="1" applyBorder="1"/>
    <xf numFmtId="4" fontId="19" fillId="5" borderId="31" xfId="0" applyNumberFormat="1" applyFont="1" applyFill="1" applyBorder="1"/>
    <xf numFmtId="4" fontId="6" fillId="5" borderId="35" xfId="0" applyNumberFormat="1" applyFont="1" applyFill="1" applyBorder="1"/>
    <xf numFmtId="4" fontId="6" fillId="5" borderId="37" xfId="0" applyNumberFormat="1" applyFont="1" applyFill="1" applyBorder="1"/>
    <xf numFmtId="0" fontId="24" fillId="5" borderId="0" xfId="0" applyFont="1" applyFill="1" applyAlignment="1">
      <alignment horizontal="center"/>
    </xf>
    <xf numFmtId="4" fontId="13" fillId="5" borderId="33" xfId="0" applyNumberFormat="1" applyFont="1" applyFill="1" applyBorder="1"/>
    <xf numFmtId="4" fontId="25" fillId="5" borderId="0" xfId="0" applyNumberFormat="1" applyFont="1" applyFill="1" applyBorder="1" applyAlignment="1">
      <alignment horizontal="center"/>
    </xf>
    <xf numFmtId="4" fontId="19" fillId="5" borderId="33" xfId="0" applyNumberFormat="1" applyFont="1" applyFill="1" applyBorder="1"/>
    <xf numFmtId="3" fontId="6" fillId="5" borderId="0" xfId="0" applyNumberFormat="1" applyFont="1" applyFill="1" applyBorder="1"/>
    <xf numFmtId="4" fontId="13" fillId="5" borderId="35" xfId="0" applyNumberFormat="1" applyFont="1" applyFill="1" applyBorder="1"/>
    <xf numFmtId="4" fontId="13" fillId="5" borderId="29" xfId="0" applyNumberFormat="1" applyFont="1" applyFill="1" applyBorder="1"/>
    <xf numFmtId="4" fontId="19" fillId="5" borderId="29" xfId="0" applyNumberFormat="1" applyFont="1" applyFill="1" applyBorder="1"/>
    <xf numFmtId="4" fontId="6" fillId="5" borderId="32" xfId="0" applyNumberFormat="1" applyFont="1" applyFill="1" applyBorder="1"/>
    <xf numFmtId="4" fontId="13" fillId="5" borderId="39" xfId="0" applyNumberFormat="1" applyFont="1" applyFill="1" applyBorder="1"/>
    <xf numFmtId="4" fontId="6" fillId="5" borderId="40" xfId="0" applyNumberFormat="1" applyFont="1" applyFill="1" applyBorder="1"/>
    <xf numFmtId="4" fontId="6" fillId="5" borderId="40" xfId="0" applyNumberFormat="1" applyFont="1" applyFill="1" applyBorder="1" applyAlignment="1">
      <alignment vertical="center"/>
    </xf>
    <xf numFmtId="0" fontId="19" fillId="5" borderId="0" xfId="0" applyFont="1" applyFill="1"/>
    <xf numFmtId="4" fontId="16" fillId="5" borderId="0" xfId="0" applyNumberFormat="1" applyFont="1" applyFill="1"/>
    <xf numFmtId="4" fontId="17" fillId="5" borderId="0" xfId="0" applyNumberFormat="1" applyFont="1" applyFill="1" applyAlignment="1">
      <alignment horizontal="right"/>
    </xf>
    <xf numFmtId="4" fontId="0" fillId="5" borderId="0" xfId="0" applyNumberFormat="1" applyFill="1" applyAlignment="1"/>
    <xf numFmtId="4" fontId="16" fillId="5" borderId="0" xfId="0" applyNumberFormat="1" applyFont="1" applyFill="1" applyAlignment="1">
      <alignment horizontal="right"/>
    </xf>
    <xf numFmtId="4" fontId="8" fillId="5" borderId="0" xfId="0" applyNumberFormat="1" applyFont="1" applyFill="1" applyAlignment="1">
      <alignment horizontal="center"/>
    </xf>
    <xf numFmtId="4" fontId="19" fillId="5" borderId="0" xfId="0" applyNumberFormat="1" applyFont="1" applyFill="1"/>
    <xf numFmtId="4" fontId="19" fillId="5" borderId="0" xfId="0" applyNumberFormat="1" applyFont="1" applyFill="1" applyAlignment="1">
      <alignment horizontal="center"/>
    </xf>
    <xf numFmtId="4" fontId="6" fillId="5" borderId="29" xfId="1" applyNumberFormat="1" applyFont="1" applyFill="1" applyBorder="1" applyAlignment="1">
      <alignment horizontal="center"/>
    </xf>
    <xf numFmtId="4" fontId="19" fillId="5" borderId="35" xfId="0" applyNumberFormat="1" applyFont="1" applyFill="1" applyBorder="1"/>
    <xf numFmtId="4" fontId="7" fillId="5" borderId="37" xfId="0" applyNumberFormat="1" applyFont="1" applyFill="1" applyBorder="1"/>
    <xf numFmtId="4" fontId="7" fillId="5" borderId="0" xfId="0" applyNumberFormat="1" applyFont="1" applyFill="1" applyBorder="1"/>
    <xf numFmtId="4" fontId="19" fillId="5" borderId="38" xfId="0" applyNumberFormat="1" applyFont="1" applyFill="1" applyBorder="1"/>
    <xf numFmtId="4" fontId="20" fillId="5" borderId="31" xfId="0" applyNumberFormat="1" applyFont="1" applyFill="1" applyBorder="1"/>
    <xf numFmtId="4" fontId="19" fillId="5" borderId="39" xfId="0" applyNumberFormat="1" applyFont="1" applyFill="1" applyBorder="1"/>
    <xf numFmtId="4" fontId="7" fillId="5" borderId="40" xfId="0" applyNumberFormat="1" applyFont="1" applyFill="1" applyBorder="1"/>
    <xf numFmtId="4" fontId="19" fillId="5" borderId="32" xfId="0" applyNumberFormat="1" applyFont="1" applyFill="1" applyBorder="1" applyAlignment="1"/>
    <xf numFmtId="4" fontId="19" fillId="5" borderId="32" xfId="0" applyNumberFormat="1" applyFont="1" applyFill="1" applyBorder="1" applyAlignment="1" applyProtection="1">
      <alignment horizontal="right"/>
      <protection locked="0"/>
    </xf>
    <xf numFmtId="4" fontId="19" fillId="5" borderId="32" xfId="0" applyNumberFormat="1" applyFont="1" applyFill="1" applyBorder="1" applyAlignment="1" applyProtection="1">
      <protection locked="0"/>
    </xf>
    <xf numFmtId="4" fontId="19" fillId="5" borderId="11" xfId="0" applyNumberFormat="1" applyFont="1" applyFill="1" applyBorder="1"/>
    <xf numFmtId="4" fontId="7" fillId="5" borderId="39" xfId="0" applyNumberFormat="1" applyFont="1" applyFill="1" applyBorder="1"/>
    <xf numFmtId="4" fontId="19" fillId="5" borderId="0" xfId="0" applyNumberFormat="1" applyFont="1" applyFill="1" applyBorder="1"/>
    <xf numFmtId="4" fontId="19" fillId="5" borderId="32" xfId="0" applyNumberFormat="1" applyFont="1" applyFill="1" applyBorder="1" applyAlignment="1">
      <alignment horizontal="right"/>
    </xf>
    <xf numFmtId="4" fontId="7" fillId="5" borderId="40" xfId="0" applyNumberFormat="1" applyFont="1" applyFill="1" applyBorder="1" applyAlignment="1">
      <alignment vertical="center"/>
    </xf>
    <xf numFmtId="4" fontId="6" fillId="5" borderId="0" xfId="0" applyNumberFormat="1" applyFont="1" applyFill="1" applyBorder="1" applyAlignment="1">
      <alignment vertical="center"/>
    </xf>
    <xf numFmtId="4" fontId="7" fillId="5" borderId="0" xfId="0" applyNumberFormat="1" applyFont="1" applyFill="1" applyBorder="1" applyAlignment="1">
      <alignment vertical="center"/>
    </xf>
    <xf numFmtId="4" fontId="7" fillId="5" borderId="32" xfId="0" applyNumberFormat="1" applyFont="1" applyFill="1" applyBorder="1" applyAlignment="1">
      <alignment horizontal="center"/>
    </xf>
    <xf numFmtId="4" fontId="19" fillId="5" borderId="31" xfId="0" applyNumberFormat="1" applyFont="1" applyFill="1" applyBorder="1" applyAlignment="1">
      <alignment horizontal="right"/>
    </xf>
    <xf numFmtId="4" fontId="21" fillId="5" borderId="0" xfId="0" applyNumberFormat="1" applyFont="1" applyFill="1" applyBorder="1"/>
    <xf numFmtId="4" fontId="22" fillId="5" borderId="0" xfId="0" applyNumberFormat="1" applyFont="1" applyFill="1"/>
    <xf numFmtId="4" fontId="13" fillId="5" borderId="0" xfId="0" applyNumberFormat="1" applyFont="1" applyFill="1" applyBorder="1"/>
    <xf numFmtId="4" fontId="13" fillId="5" borderId="0" xfId="0" applyNumberFormat="1" applyFont="1" applyFill="1"/>
    <xf numFmtId="4" fontId="12" fillId="5" borderId="0" xfId="0" applyNumberFormat="1" applyFont="1" applyFill="1"/>
    <xf numFmtId="0" fontId="0" fillId="0" borderId="0" xfId="0" applyAlignment="1">
      <alignment horizontal="center"/>
    </xf>
    <xf numFmtId="0" fontId="12" fillId="0" borderId="0" xfId="3" applyFont="1"/>
    <xf numFmtId="0" fontId="8" fillId="0" borderId="0" xfId="3" applyFont="1" applyAlignment="1">
      <alignment horizontal="center"/>
    </xf>
    <xf numFmtId="0" fontId="8" fillId="3" borderId="32" xfId="3" applyFont="1" applyFill="1" applyBorder="1" applyAlignment="1">
      <alignment horizontal="center"/>
    </xf>
    <xf numFmtId="0" fontId="8" fillId="2" borderId="32" xfId="3" applyFont="1" applyFill="1" applyBorder="1" applyAlignment="1">
      <alignment horizontal="center"/>
    </xf>
    <xf numFmtId="1" fontId="12" fillId="0" borderId="32" xfId="3" applyNumberFormat="1" applyFont="1" applyBorder="1"/>
    <xf numFmtId="0" fontId="12" fillId="0" borderId="32" xfId="3" applyFont="1" applyBorder="1"/>
    <xf numFmtId="4" fontId="8" fillId="0" borderId="32" xfId="3" applyNumberFormat="1" applyFont="1" applyBorder="1"/>
    <xf numFmtId="0" fontId="8" fillId="0" borderId="32" xfId="3" applyFont="1" applyBorder="1"/>
    <xf numFmtId="0" fontId="8" fillId="0" borderId="32" xfId="3" applyFont="1" applyBorder="1" applyAlignment="1">
      <alignment horizontal="left"/>
    </xf>
    <xf numFmtId="4" fontId="12" fillId="0" borderId="32" xfId="3" applyNumberFormat="1" applyFont="1" applyBorder="1"/>
    <xf numFmtId="14" fontId="12" fillId="0" borderId="32" xfId="3" applyNumberFormat="1" applyFont="1" applyBorder="1"/>
    <xf numFmtId="0" fontId="12" fillId="0" borderId="32" xfId="3" applyFont="1" applyBorder="1" applyAlignment="1">
      <alignment horizontal="left"/>
    </xf>
    <xf numFmtId="14" fontId="12" fillId="0" borderId="32" xfId="3" applyNumberFormat="1" applyFont="1" applyBorder="1" applyAlignment="1">
      <alignment horizontal="right"/>
    </xf>
    <xf numFmtId="0" fontId="8" fillId="0" borderId="0" xfId="3" applyFont="1"/>
    <xf numFmtId="4" fontId="12" fillId="0" borderId="32" xfId="3" applyNumberFormat="1" applyFont="1" applyBorder="1" applyAlignment="1">
      <alignment horizontal="right"/>
    </xf>
    <xf numFmtId="14" fontId="8" fillId="0" borderId="32" xfId="3" applyNumberFormat="1" applyFont="1" applyBorder="1"/>
    <xf numFmtId="0" fontId="12" fillId="0" borderId="32" xfId="3" applyFont="1" applyBorder="1" applyAlignment="1">
      <alignment horizontal="center"/>
    </xf>
    <xf numFmtId="0" fontId="12" fillId="0" borderId="32" xfId="3" applyNumberFormat="1" applyFont="1" applyBorder="1"/>
    <xf numFmtId="0" fontId="8" fillId="0" borderId="32" xfId="3" applyFont="1" applyBorder="1" applyAlignment="1">
      <alignment horizontal="center"/>
    </xf>
    <xf numFmtId="0" fontId="12" fillId="0" borderId="44" xfId="3" applyFont="1" applyBorder="1"/>
    <xf numFmtId="4" fontId="12" fillId="0" borderId="0" xfId="3" applyNumberFormat="1" applyFont="1" applyBorder="1"/>
    <xf numFmtId="0" fontId="8" fillId="0" borderId="32" xfId="3" applyNumberFormat="1" applyFont="1" applyBorder="1"/>
    <xf numFmtId="0" fontId="27" fillId="0" borderId="0" xfId="0" applyFont="1"/>
    <xf numFmtId="4" fontId="27" fillId="0" borderId="32" xfId="0" applyNumberFormat="1" applyFont="1" applyBorder="1" applyAlignment="1">
      <alignment horizontal="right"/>
    </xf>
    <xf numFmtId="0" fontId="27" fillId="0" borderId="32" xfId="0" applyFont="1" applyBorder="1" applyAlignment="1">
      <alignment horizontal="left"/>
    </xf>
    <xf numFmtId="4" fontId="27" fillId="0" borderId="32" xfId="0" applyNumberFormat="1" applyFont="1" applyBorder="1" applyAlignment="1">
      <alignment horizontal="left"/>
    </xf>
    <xf numFmtId="0" fontId="27" fillId="0" borderId="0" xfId="0" applyFont="1" applyAlignment="1">
      <alignment horizontal="center"/>
    </xf>
    <xf numFmtId="4" fontId="27" fillId="0" borderId="0" xfId="0" applyNumberFormat="1" applyFont="1" applyAlignment="1">
      <alignment horizontal="right"/>
    </xf>
    <xf numFmtId="4" fontId="27" fillId="0" borderId="0" xfId="0" applyNumberFormat="1" applyFont="1"/>
    <xf numFmtId="0" fontId="28" fillId="3" borderId="32" xfId="0" applyFont="1" applyFill="1" applyBorder="1" applyAlignment="1">
      <alignment horizontal="center"/>
    </xf>
    <xf numFmtId="4" fontId="28" fillId="3" borderId="32" xfId="0" applyNumberFormat="1" applyFont="1" applyFill="1" applyBorder="1" applyAlignment="1"/>
    <xf numFmtId="4" fontId="28" fillId="3" borderId="32" xfId="0" applyNumberFormat="1" applyFont="1" applyFill="1" applyBorder="1" applyAlignment="1">
      <alignment horizontal="center"/>
    </xf>
    <xf numFmtId="0" fontId="28" fillId="0" borderId="0" xfId="0" applyFont="1"/>
    <xf numFmtId="0" fontId="27" fillId="0" borderId="32" xfId="0" applyFont="1" applyBorder="1" applyAlignment="1">
      <alignment horizontal="center"/>
    </xf>
    <xf numFmtId="14" fontId="27" fillId="0" borderId="32" xfId="0" applyNumberFormat="1" applyFont="1" applyBorder="1" applyAlignment="1">
      <alignment horizontal="center"/>
    </xf>
    <xf numFmtId="4" fontId="28" fillId="0" borderId="32" xfId="0" applyNumberFormat="1" applyFont="1" applyBorder="1"/>
    <xf numFmtId="0" fontId="27" fillId="0" borderId="32" xfId="0" applyFont="1" applyBorder="1"/>
    <xf numFmtId="4" fontId="27" fillId="0" borderId="32" xfId="0" applyNumberFormat="1" applyFont="1" applyBorder="1"/>
    <xf numFmtId="4" fontId="28" fillId="0" borderId="32" xfId="0" applyNumberFormat="1" applyFont="1" applyBorder="1" applyAlignment="1">
      <alignment horizontal="right"/>
    </xf>
    <xf numFmtId="0" fontId="28" fillId="0" borderId="32" xfId="0" applyFont="1" applyBorder="1" applyAlignment="1">
      <alignment horizontal="right"/>
    </xf>
    <xf numFmtId="0" fontId="28" fillId="0" borderId="32" xfId="0" applyFont="1" applyBorder="1" applyAlignment="1">
      <alignment horizontal="left"/>
    </xf>
    <xf numFmtId="164" fontId="28" fillId="0" borderId="32" xfId="0" applyNumberFormat="1" applyFont="1" applyBorder="1" applyAlignment="1">
      <alignment horizontal="left"/>
    </xf>
    <xf numFmtId="4" fontId="28" fillId="0" borderId="32" xfId="0" applyNumberFormat="1" applyFont="1" applyBorder="1" applyAlignment="1">
      <alignment horizontal="left"/>
    </xf>
    <xf numFmtId="164" fontId="27" fillId="0" borderId="32" xfId="0" applyNumberFormat="1" applyFont="1" applyBorder="1" applyAlignment="1">
      <alignment horizontal="left"/>
    </xf>
    <xf numFmtId="0" fontId="28" fillId="0" borderId="32" xfId="0" applyFont="1" applyBorder="1" applyAlignment="1">
      <alignment horizontal="center"/>
    </xf>
    <xf numFmtId="14" fontId="28" fillId="0" borderId="32" xfId="0" applyNumberFormat="1" applyFont="1" applyBorder="1" applyAlignment="1">
      <alignment horizontal="center"/>
    </xf>
    <xf numFmtId="0" fontId="28" fillId="0" borderId="32" xfId="0" applyFont="1" applyBorder="1"/>
    <xf numFmtId="0" fontId="27" fillId="0" borderId="0" xfId="0" applyFont="1" applyAlignment="1">
      <alignment horizontal="left"/>
    </xf>
    <xf numFmtId="0" fontId="28" fillId="0" borderId="0" xfId="0" applyFont="1" applyAlignment="1">
      <alignment horizontal="left"/>
    </xf>
    <xf numFmtId="1" fontId="27" fillId="0" borderId="32" xfId="0" applyNumberFormat="1" applyFont="1" applyBorder="1" applyAlignment="1">
      <alignment horizontal="center"/>
    </xf>
    <xf numFmtId="14" fontId="27" fillId="0" borderId="32" xfId="0" applyNumberFormat="1" applyFont="1" applyBorder="1" applyAlignment="1">
      <alignment horizontal="left"/>
    </xf>
    <xf numFmtId="0" fontId="27" fillId="3" borderId="32" xfId="0" applyFont="1" applyFill="1" applyBorder="1" applyAlignment="1">
      <alignment horizontal="center"/>
    </xf>
    <xf numFmtId="4" fontId="28" fillId="3" borderId="32" xfId="0" applyNumberFormat="1" applyFont="1" applyFill="1" applyBorder="1"/>
    <xf numFmtId="0" fontId="28" fillId="3" borderId="32" xfId="0" applyFont="1" applyFill="1" applyBorder="1" applyAlignment="1">
      <alignment horizontal="right"/>
    </xf>
    <xf numFmtId="0" fontId="27" fillId="3" borderId="32" xfId="0" applyFont="1" applyFill="1" applyBorder="1"/>
    <xf numFmtId="0" fontId="5" fillId="0" borderId="0" xfId="0" applyFont="1" applyAlignment="1">
      <alignment horizontal="center"/>
    </xf>
    <xf numFmtId="0" fontId="3" fillId="0" borderId="0" xfId="0" applyFont="1" applyAlignment="1"/>
    <xf numFmtId="0" fontId="0" fillId="0" borderId="0" xfId="0" applyAlignment="1"/>
    <xf numFmtId="0" fontId="10" fillId="2" borderId="1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4" fillId="0" borderId="0" xfId="0" applyFont="1" applyFill="1" applyAlignment="1"/>
    <xf numFmtId="0" fontId="18" fillId="0" borderId="0" xfId="1" applyFont="1" applyFill="1" applyAlignment="1">
      <alignment horizontal="center"/>
    </xf>
    <xf numFmtId="0" fontId="0" fillId="0" borderId="0" xfId="0" applyAlignment="1">
      <alignment horizontal="center"/>
    </xf>
    <xf numFmtId="0" fontId="8" fillId="0" borderId="0" xfId="3" applyFont="1" applyAlignment="1">
      <alignment horizontal="center"/>
    </xf>
    <xf numFmtId="0" fontId="8" fillId="0" borderId="43" xfId="3" applyFont="1" applyBorder="1" applyAlignment="1">
      <alignment horizontal="right"/>
    </xf>
    <xf numFmtId="0" fontId="27" fillId="0" borderId="0" xfId="0" applyFont="1" applyAlignment="1">
      <alignment horizontal="left"/>
    </xf>
    <xf numFmtId="0" fontId="28" fillId="0" borderId="0" xfId="0" applyFont="1" applyAlignment="1">
      <alignment horizontal="center"/>
    </xf>
    <xf numFmtId="0" fontId="27" fillId="0" borderId="0" xfId="0" applyFont="1" applyAlignment="1"/>
    <xf numFmtId="0" fontId="0" fillId="0" borderId="0" xfId="0" applyProtection="1">
      <protection hidden="1"/>
    </xf>
    <xf numFmtId="0" fontId="29" fillId="4" borderId="0" xfId="0" applyFont="1" applyFill="1" applyProtection="1">
      <protection hidden="1"/>
    </xf>
    <xf numFmtId="0" fontId="0" fillId="0" borderId="0" xfId="0" applyAlignment="1" applyProtection="1">
      <alignment horizontal="right"/>
      <protection hidden="1"/>
    </xf>
    <xf numFmtId="0" fontId="0" fillId="0" borderId="0" xfId="0" applyAlignment="1" applyProtection="1">
      <alignment horizontal="center"/>
      <protection hidden="1"/>
    </xf>
    <xf numFmtId="0" fontId="30" fillId="0" borderId="0" xfId="0" applyFont="1" applyProtection="1">
      <protection hidden="1"/>
    </xf>
    <xf numFmtId="0" fontId="31" fillId="0" borderId="0" xfId="0" applyFont="1" applyAlignment="1" applyProtection="1">
      <alignment horizontal="right"/>
      <protection hidden="1"/>
    </xf>
    <xf numFmtId="0" fontId="32" fillId="0" borderId="0" xfId="0" applyFont="1" applyProtection="1">
      <protection hidden="1"/>
    </xf>
    <xf numFmtId="0" fontId="33" fillId="6" borderId="11" xfId="0" applyFont="1" applyFill="1" applyBorder="1" applyAlignment="1" applyProtection="1">
      <alignment horizontal="left"/>
      <protection hidden="1"/>
    </xf>
    <xf numFmtId="0" fontId="33" fillId="6" borderId="19" xfId="0" applyFont="1" applyFill="1" applyBorder="1" applyAlignment="1" applyProtection="1">
      <alignment horizontal="left"/>
      <protection hidden="1"/>
    </xf>
    <xf numFmtId="0" fontId="33" fillId="6" borderId="44" xfId="0" applyFont="1" applyFill="1" applyBorder="1" applyAlignment="1" applyProtection="1">
      <alignment horizontal="left"/>
      <protection hidden="1"/>
    </xf>
    <xf numFmtId="0" fontId="34" fillId="0" borderId="0" xfId="0" applyFont="1" applyFill="1" applyBorder="1" applyProtection="1">
      <protection hidden="1"/>
    </xf>
    <xf numFmtId="0" fontId="33" fillId="0" borderId="0" xfId="0" applyFont="1" applyProtection="1">
      <protection hidden="1"/>
    </xf>
    <xf numFmtId="0" fontId="0" fillId="6" borderId="45" xfId="0" applyFill="1" applyBorder="1" applyProtection="1">
      <protection hidden="1"/>
    </xf>
    <xf numFmtId="0" fontId="0" fillId="6" borderId="46" xfId="0" applyFill="1" applyBorder="1" applyProtection="1">
      <protection hidden="1"/>
    </xf>
    <xf numFmtId="0" fontId="0" fillId="6" borderId="46" xfId="0" applyFill="1" applyBorder="1" applyAlignment="1" applyProtection="1">
      <alignment horizontal="center"/>
      <protection hidden="1"/>
    </xf>
    <xf numFmtId="0" fontId="0" fillId="6" borderId="28" xfId="0" applyFill="1" applyBorder="1" applyProtection="1">
      <protection hidden="1"/>
    </xf>
    <xf numFmtId="0" fontId="30" fillId="7" borderId="46" xfId="0" applyFont="1" applyFill="1" applyBorder="1" applyAlignment="1" applyProtection="1">
      <alignment horizontal="center"/>
      <protection hidden="1"/>
    </xf>
    <xf numFmtId="0" fontId="0" fillId="6" borderId="47" xfId="0" applyFill="1" applyBorder="1" applyProtection="1">
      <protection hidden="1"/>
    </xf>
    <xf numFmtId="0" fontId="0" fillId="6" borderId="48" xfId="0" applyFill="1" applyBorder="1" applyProtection="1">
      <protection hidden="1"/>
    </xf>
    <xf numFmtId="0" fontId="19" fillId="6" borderId="48" xfId="0" applyFont="1" applyFill="1" applyBorder="1" applyAlignment="1" applyProtection="1">
      <alignment horizontal="center"/>
      <protection hidden="1"/>
    </xf>
    <xf numFmtId="0" fontId="30" fillId="8" borderId="46" xfId="0" applyFont="1" applyFill="1" applyBorder="1" applyAlignment="1" applyProtection="1">
      <alignment horizontal="center"/>
      <protection hidden="1"/>
    </xf>
    <xf numFmtId="0" fontId="35" fillId="8" borderId="49" xfId="0" applyFont="1" applyFill="1" applyBorder="1" applyAlignment="1" applyProtection="1">
      <alignment horizontal="center"/>
      <protection hidden="1"/>
    </xf>
    <xf numFmtId="0" fontId="36" fillId="6" borderId="50" xfId="0" applyFont="1" applyFill="1" applyBorder="1" applyAlignment="1" applyProtection="1">
      <alignment horizontal="center"/>
      <protection hidden="1"/>
    </xf>
    <xf numFmtId="0" fontId="0" fillId="6" borderId="51" xfId="0" applyFill="1" applyBorder="1" applyAlignment="1" applyProtection="1">
      <alignment horizontal="center"/>
      <protection hidden="1"/>
    </xf>
    <xf numFmtId="0" fontId="30" fillId="7" borderId="51" xfId="0" applyFont="1" applyFill="1" applyBorder="1" applyAlignment="1" applyProtection="1">
      <alignment horizontal="center"/>
      <protection hidden="1"/>
    </xf>
    <xf numFmtId="0" fontId="0" fillId="6" borderId="52" xfId="0" applyFill="1" applyBorder="1" applyAlignment="1" applyProtection="1">
      <alignment horizontal="center"/>
      <protection hidden="1"/>
    </xf>
    <xf numFmtId="0" fontId="0" fillId="6" borderId="53" xfId="0" applyFill="1" applyBorder="1" applyAlignment="1" applyProtection="1">
      <alignment horizontal="center"/>
      <protection hidden="1"/>
    </xf>
    <xf numFmtId="0" fontId="30" fillId="8" borderId="51" xfId="0" applyFont="1" applyFill="1" applyBorder="1" applyAlignment="1" applyProtection="1">
      <alignment horizontal="center"/>
      <protection hidden="1"/>
    </xf>
    <xf numFmtId="0" fontId="35" fillId="8" borderId="54" xfId="0" applyFont="1" applyFill="1" applyBorder="1" applyAlignment="1" applyProtection="1">
      <alignment horizontal="center"/>
      <protection hidden="1"/>
    </xf>
    <xf numFmtId="0" fontId="36" fillId="0" borderId="21" xfId="0" applyFont="1" applyBorder="1" applyProtection="1">
      <protection hidden="1"/>
    </xf>
    <xf numFmtId="0" fontId="0" fillId="0" borderId="55" xfId="0" applyBorder="1" applyProtection="1">
      <protection hidden="1"/>
    </xf>
    <xf numFmtId="165" fontId="0" fillId="0" borderId="55" xfId="0" applyNumberFormat="1" applyBorder="1" applyProtection="1">
      <protection hidden="1"/>
    </xf>
    <xf numFmtId="165" fontId="0" fillId="0" borderId="46" xfId="0" applyNumberFormat="1" applyFill="1" applyBorder="1" applyAlignment="1" applyProtection="1">
      <alignment horizontal="center"/>
      <protection hidden="1"/>
    </xf>
    <xf numFmtId="165" fontId="0" fillId="0" borderId="56" xfId="0" applyNumberFormat="1" applyFill="1" applyBorder="1" applyProtection="1">
      <protection locked="0"/>
    </xf>
    <xf numFmtId="165" fontId="0" fillId="0" borderId="21" xfId="0" applyNumberFormat="1" applyFill="1" applyBorder="1" applyProtection="1">
      <protection locked="0"/>
    </xf>
    <xf numFmtId="165" fontId="0" fillId="0" borderId="46" xfId="0" applyNumberFormat="1" applyFill="1" applyBorder="1" applyProtection="1">
      <protection locked="0"/>
    </xf>
    <xf numFmtId="165" fontId="30" fillId="7" borderId="57" xfId="0" applyNumberFormat="1" applyFont="1" applyFill="1" applyBorder="1" applyAlignment="1" applyProtection="1">
      <alignment horizontal="right"/>
      <protection locked="0"/>
    </xf>
    <xf numFmtId="165" fontId="0" fillId="0" borderId="58" xfId="0" applyNumberFormat="1" applyBorder="1" applyProtection="1">
      <protection locked="0"/>
    </xf>
    <xf numFmtId="165" fontId="0" fillId="0" borderId="59" xfId="0" applyNumberFormat="1" applyBorder="1" applyProtection="1">
      <protection locked="0"/>
    </xf>
    <xf numFmtId="165" fontId="0" fillId="0" borderId="35" xfId="0" applyNumberFormat="1" applyBorder="1" applyProtection="1">
      <protection locked="0"/>
    </xf>
    <xf numFmtId="165" fontId="0" fillId="0" borderId="35" xfId="0" applyNumberFormat="1" applyFill="1" applyBorder="1" applyProtection="1">
      <protection locked="0"/>
    </xf>
    <xf numFmtId="165" fontId="30" fillId="8" borderId="56" xfId="0" applyNumberFormat="1" applyFont="1" applyFill="1" applyBorder="1" applyAlignment="1" applyProtection="1">
      <alignment horizontal="center"/>
      <protection hidden="1"/>
    </xf>
    <xf numFmtId="3" fontId="30" fillId="8" borderId="60" xfId="0" applyNumberFormat="1" applyFont="1" applyFill="1" applyBorder="1" applyAlignment="1" applyProtection="1">
      <alignment horizontal="center"/>
      <protection hidden="1"/>
    </xf>
    <xf numFmtId="0" fontId="36" fillId="0" borderId="61" xfId="0" applyFont="1" applyBorder="1" applyProtection="1">
      <protection hidden="1"/>
    </xf>
    <xf numFmtId="0" fontId="0" fillId="0" borderId="62" xfId="0" applyBorder="1" applyProtection="1">
      <protection hidden="1"/>
    </xf>
    <xf numFmtId="165" fontId="0" fillId="0" borderId="62" xfId="0" applyNumberFormat="1" applyBorder="1" applyProtection="1">
      <protection hidden="1"/>
    </xf>
    <xf numFmtId="165" fontId="0" fillId="0" borderId="62" xfId="0" applyNumberFormat="1" applyBorder="1" applyAlignment="1" applyProtection="1">
      <alignment horizontal="center"/>
      <protection hidden="1"/>
    </xf>
    <xf numFmtId="165" fontId="0" fillId="0" borderId="62" xfId="0" applyNumberFormat="1" applyBorder="1" applyProtection="1">
      <protection locked="0"/>
    </xf>
    <xf numFmtId="165" fontId="0" fillId="0" borderId="61" xfId="0" applyNumberFormat="1" applyBorder="1" applyProtection="1">
      <protection locked="0"/>
    </xf>
    <xf numFmtId="165" fontId="30" fillId="7" borderId="63" xfId="0" applyNumberFormat="1" applyFont="1" applyFill="1" applyBorder="1" applyAlignment="1" applyProtection="1">
      <alignment horizontal="right"/>
      <protection locked="0"/>
    </xf>
    <xf numFmtId="165" fontId="0" fillId="0" borderId="64" xfId="0" applyNumberFormat="1" applyBorder="1" applyProtection="1">
      <protection locked="0"/>
    </xf>
    <xf numFmtId="165" fontId="0" fillId="0" borderId="53" xfId="0" applyNumberFormat="1" applyBorder="1" applyProtection="1">
      <protection locked="0"/>
    </xf>
    <xf numFmtId="165" fontId="0" fillId="0" borderId="65" xfId="0" applyNumberFormat="1" applyBorder="1" applyProtection="1">
      <protection locked="0"/>
    </xf>
    <xf numFmtId="165" fontId="30" fillId="8" borderId="62" xfId="0" applyNumberFormat="1" applyFont="1" applyFill="1" applyBorder="1" applyProtection="1">
      <protection hidden="1"/>
    </xf>
    <xf numFmtId="3" fontId="30" fillId="8" borderId="63" xfId="0" applyNumberFormat="1" applyFont="1" applyFill="1" applyBorder="1" applyAlignment="1" applyProtection="1">
      <alignment horizontal="center"/>
      <protection hidden="1"/>
    </xf>
    <xf numFmtId="0" fontId="36" fillId="0" borderId="20" xfId="0" applyFont="1" applyBorder="1" applyProtection="1">
      <protection hidden="1"/>
    </xf>
    <xf numFmtId="0" fontId="0" fillId="0" borderId="55" xfId="0" applyBorder="1" applyAlignment="1" applyProtection="1">
      <alignment horizontal="center"/>
      <protection hidden="1"/>
    </xf>
    <xf numFmtId="3" fontId="0" fillId="0" borderId="55" xfId="0" applyNumberFormat="1" applyBorder="1" applyProtection="1">
      <protection hidden="1"/>
    </xf>
    <xf numFmtId="3" fontId="12" fillId="0" borderId="66" xfId="0" applyNumberFormat="1" applyFont="1" applyBorder="1" applyAlignment="1" applyProtection="1">
      <alignment horizontal="center"/>
      <protection hidden="1"/>
    </xf>
    <xf numFmtId="0" fontId="0" fillId="0" borderId="66" xfId="0" applyBorder="1" applyProtection="1">
      <protection locked="0"/>
    </xf>
    <xf numFmtId="0" fontId="0" fillId="0" borderId="20" xfId="0" applyBorder="1" applyProtection="1">
      <protection locked="0"/>
    </xf>
    <xf numFmtId="0" fontId="0" fillId="0" borderId="55" xfId="0" applyBorder="1" applyProtection="1">
      <protection locked="0"/>
    </xf>
    <xf numFmtId="3" fontId="30" fillId="7" borderId="57" xfId="0" applyNumberFormat="1" applyFont="1" applyFill="1" applyBorder="1" applyAlignment="1" applyProtection="1">
      <alignment horizontal="center"/>
      <protection locked="0"/>
    </xf>
    <xf numFmtId="3" fontId="0" fillId="0" borderId="0" xfId="0" applyNumberFormat="1" applyProtection="1">
      <protection locked="0"/>
    </xf>
    <xf numFmtId="3" fontId="0" fillId="0" borderId="67" xfId="0" applyNumberFormat="1" applyBorder="1" applyProtection="1">
      <protection locked="0"/>
    </xf>
    <xf numFmtId="3" fontId="0" fillId="0" borderId="44" xfId="0" applyNumberFormat="1" applyBorder="1" applyProtection="1">
      <protection locked="0"/>
    </xf>
    <xf numFmtId="3" fontId="0" fillId="0" borderId="32" xfId="0" applyNumberFormat="1" applyBorder="1" applyProtection="1">
      <protection locked="0"/>
    </xf>
    <xf numFmtId="0" fontId="0" fillId="0" borderId="32" xfId="0" applyBorder="1" applyProtection="1">
      <protection locked="0"/>
    </xf>
    <xf numFmtId="0" fontId="0" fillId="0" borderId="19" xfId="0" applyBorder="1" applyProtection="1">
      <protection locked="0"/>
    </xf>
    <xf numFmtId="3" fontId="30" fillId="8" borderId="66" xfId="0" applyNumberFormat="1" applyFont="1" applyFill="1" applyBorder="1" applyAlignment="1" applyProtection="1">
      <alignment horizontal="center"/>
      <protection hidden="1"/>
    </xf>
    <xf numFmtId="3" fontId="30" fillId="8" borderId="68" xfId="0" applyNumberFormat="1" applyFont="1" applyFill="1" applyBorder="1" applyAlignment="1" applyProtection="1">
      <alignment horizontal="center"/>
      <protection hidden="1"/>
    </xf>
    <xf numFmtId="0" fontId="36" fillId="0" borderId="69" xfId="0" applyFont="1" applyBorder="1" applyProtection="1">
      <protection hidden="1"/>
    </xf>
    <xf numFmtId="0" fontId="0" fillId="0" borderId="66" xfId="0" applyBorder="1" applyAlignment="1" applyProtection="1">
      <alignment horizontal="center"/>
      <protection hidden="1"/>
    </xf>
    <xf numFmtId="3" fontId="0" fillId="0" borderId="66" xfId="0" applyNumberFormat="1" applyBorder="1" applyProtection="1">
      <protection hidden="1"/>
    </xf>
    <xf numFmtId="0" fontId="0" fillId="0" borderId="69" xfId="0" applyBorder="1" applyProtection="1">
      <protection locked="0"/>
    </xf>
    <xf numFmtId="3" fontId="30" fillId="7" borderId="68" xfId="0" applyNumberFormat="1" applyFont="1" applyFill="1" applyBorder="1" applyAlignment="1" applyProtection="1">
      <alignment horizontal="center"/>
      <protection locked="0"/>
    </xf>
    <xf numFmtId="3" fontId="0" fillId="0" borderId="19" xfId="0" applyNumberFormat="1" applyBorder="1" applyProtection="1">
      <protection locked="0"/>
    </xf>
    <xf numFmtId="3" fontId="0" fillId="0" borderId="31" xfId="0" applyNumberFormat="1" applyBorder="1" applyProtection="1">
      <protection locked="0"/>
    </xf>
    <xf numFmtId="3" fontId="0" fillId="0" borderId="70" xfId="0" applyNumberFormat="1" applyBorder="1" applyProtection="1">
      <protection locked="0"/>
    </xf>
    <xf numFmtId="3" fontId="0" fillId="0" borderId="43" xfId="0" applyNumberFormat="1" applyBorder="1" applyProtection="1">
      <protection locked="0"/>
    </xf>
    <xf numFmtId="0" fontId="0" fillId="0" borderId="71" xfId="0" applyBorder="1" applyAlignment="1" applyProtection="1">
      <alignment horizontal="center"/>
      <protection hidden="1"/>
    </xf>
    <xf numFmtId="3" fontId="0" fillId="0" borderId="71" xfId="0" applyNumberFormat="1" applyBorder="1" applyProtection="1">
      <protection hidden="1"/>
    </xf>
    <xf numFmtId="3" fontId="12" fillId="0" borderId="56" xfId="0" applyNumberFormat="1" applyFont="1" applyFill="1" applyBorder="1" applyAlignment="1" applyProtection="1">
      <alignment horizontal="center"/>
      <protection hidden="1"/>
    </xf>
    <xf numFmtId="0" fontId="0" fillId="0" borderId="56" xfId="0" applyFill="1" applyBorder="1" applyProtection="1">
      <protection locked="0"/>
    </xf>
    <xf numFmtId="0" fontId="0" fillId="0" borderId="21" xfId="0" applyFill="1" applyBorder="1" applyProtection="1">
      <protection locked="0"/>
    </xf>
    <xf numFmtId="3" fontId="30" fillId="7" borderId="72" xfId="0" applyNumberFormat="1" applyFont="1" applyFill="1" applyBorder="1" applyAlignment="1" applyProtection="1">
      <alignment horizontal="center"/>
      <protection locked="0"/>
    </xf>
    <xf numFmtId="3" fontId="0" fillId="0" borderId="40" xfId="0" applyNumberFormat="1" applyBorder="1" applyProtection="1">
      <protection locked="0"/>
    </xf>
    <xf numFmtId="3" fontId="0" fillId="0" borderId="59" xfId="0" applyNumberFormat="1" applyBorder="1" applyProtection="1">
      <protection locked="0"/>
    </xf>
    <xf numFmtId="3" fontId="0" fillId="0" borderId="35" xfId="0" applyNumberFormat="1" applyBorder="1" applyProtection="1">
      <protection locked="0"/>
    </xf>
    <xf numFmtId="0" fontId="0" fillId="0" borderId="35" xfId="0" applyBorder="1" applyProtection="1">
      <protection locked="0"/>
    </xf>
    <xf numFmtId="0" fontId="0" fillId="0" borderId="35" xfId="0" applyFill="1" applyBorder="1" applyProtection="1">
      <protection locked="0"/>
    </xf>
    <xf numFmtId="3" fontId="30" fillId="8" borderId="56" xfId="0" applyNumberFormat="1" applyFont="1" applyFill="1" applyBorder="1" applyAlignment="1" applyProtection="1">
      <alignment horizontal="center"/>
      <protection hidden="1"/>
    </xf>
    <xf numFmtId="0" fontId="36" fillId="8" borderId="73" xfId="0" applyFont="1" applyFill="1" applyBorder="1" applyProtection="1">
      <protection hidden="1"/>
    </xf>
    <xf numFmtId="0" fontId="30" fillId="8" borderId="74" xfId="0" applyFont="1" applyFill="1" applyBorder="1" applyAlignment="1" applyProtection="1">
      <alignment horizontal="center"/>
      <protection hidden="1"/>
    </xf>
    <xf numFmtId="3" fontId="30" fillId="8" borderId="74" xfId="0" applyNumberFormat="1" applyFont="1" applyFill="1" applyBorder="1" applyProtection="1">
      <protection hidden="1"/>
    </xf>
    <xf numFmtId="3" fontId="30" fillId="8" borderId="74" xfId="0" applyNumberFormat="1" applyFont="1" applyFill="1" applyBorder="1" applyAlignment="1" applyProtection="1">
      <alignment horizontal="center"/>
      <protection hidden="1"/>
    </xf>
    <xf numFmtId="0" fontId="30" fillId="8" borderId="74" xfId="0" applyFont="1" applyFill="1" applyBorder="1" applyProtection="1">
      <protection hidden="1"/>
    </xf>
    <xf numFmtId="0" fontId="30" fillId="8" borderId="73" xfId="0" applyFont="1" applyFill="1" applyBorder="1" applyProtection="1">
      <protection hidden="1"/>
    </xf>
    <xf numFmtId="3" fontId="30" fillId="9" borderId="75" xfId="0" applyNumberFormat="1" applyFont="1" applyFill="1" applyBorder="1" applyAlignment="1" applyProtection="1">
      <alignment horizontal="center"/>
      <protection hidden="1"/>
    </xf>
    <xf numFmtId="3" fontId="30" fillId="8" borderId="76" xfId="0" applyNumberFormat="1" applyFont="1" applyFill="1" applyBorder="1" applyProtection="1">
      <protection locked="0"/>
    </xf>
    <xf numFmtId="3" fontId="30" fillId="8" borderId="77" xfId="0" applyNumberFormat="1" applyFont="1" applyFill="1" applyBorder="1" applyProtection="1">
      <protection locked="0"/>
    </xf>
    <xf numFmtId="3" fontId="30" fillId="8" borderId="78" xfId="0" applyNumberFormat="1" applyFont="1" applyFill="1" applyBorder="1" applyProtection="1">
      <protection locked="0"/>
    </xf>
    <xf numFmtId="0" fontId="30" fillId="8" borderId="77" xfId="0" applyFont="1" applyFill="1" applyBorder="1" applyProtection="1">
      <protection locked="0"/>
    </xf>
    <xf numFmtId="0" fontId="30" fillId="8" borderId="76" xfId="0" applyFont="1" applyFill="1" applyBorder="1" applyProtection="1">
      <protection locked="0"/>
    </xf>
    <xf numFmtId="3" fontId="30" fillId="8" borderId="75" xfId="0" applyNumberFormat="1" applyFont="1" applyFill="1" applyBorder="1" applyAlignment="1" applyProtection="1">
      <alignment horizontal="center"/>
      <protection hidden="1"/>
    </xf>
    <xf numFmtId="0" fontId="0" fillId="0" borderId="62" xfId="0" applyBorder="1" applyAlignment="1" applyProtection="1">
      <alignment horizontal="center"/>
      <protection hidden="1"/>
    </xf>
    <xf numFmtId="3" fontId="0" fillId="0" borderId="62" xfId="0" applyNumberFormat="1" applyBorder="1" applyProtection="1">
      <protection hidden="1"/>
    </xf>
    <xf numFmtId="3" fontId="12" fillId="0" borderId="62" xfId="0" applyNumberFormat="1" applyFont="1" applyBorder="1" applyAlignment="1" applyProtection="1">
      <alignment horizontal="center"/>
      <protection hidden="1"/>
    </xf>
    <xf numFmtId="0" fontId="0" fillId="0" borderId="79" xfId="0" applyBorder="1" applyProtection="1">
      <protection locked="0"/>
    </xf>
    <xf numFmtId="0" fontId="0" fillId="0" borderId="71" xfId="0" applyBorder="1" applyProtection="1">
      <protection locked="0"/>
    </xf>
    <xf numFmtId="3" fontId="30" fillId="7" borderId="63" xfId="0" applyNumberFormat="1" applyFont="1" applyFill="1" applyBorder="1" applyAlignment="1" applyProtection="1">
      <alignment horizontal="center"/>
      <protection locked="0"/>
    </xf>
    <xf numFmtId="3" fontId="30" fillId="8" borderId="71" xfId="0" applyNumberFormat="1" applyFont="1" applyFill="1" applyBorder="1" applyAlignment="1" applyProtection="1">
      <alignment horizontal="center"/>
      <protection hidden="1"/>
    </xf>
    <xf numFmtId="3" fontId="30" fillId="8" borderId="72" xfId="0" applyNumberFormat="1" applyFont="1" applyFill="1" applyBorder="1" applyAlignment="1" applyProtection="1">
      <alignment horizontal="center"/>
      <protection hidden="1"/>
    </xf>
    <xf numFmtId="0" fontId="36" fillId="0" borderId="55" xfId="0" applyFont="1" applyBorder="1" applyProtection="1">
      <protection hidden="1"/>
    </xf>
    <xf numFmtId="3" fontId="37" fillId="0" borderId="55" xfId="0" applyNumberFormat="1" applyFont="1" applyFill="1" applyBorder="1" applyAlignment="1" applyProtection="1">
      <alignment horizontal="center"/>
      <protection hidden="1"/>
    </xf>
    <xf numFmtId="0" fontId="0" fillId="0" borderId="80" xfId="0" applyBorder="1" applyProtection="1">
      <protection locked="0"/>
    </xf>
    <xf numFmtId="0" fontId="0" fillId="0" borderId="47" xfId="0" applyBorder="1" applyProtection="1">
      <protection locked="0"/>
    </xf>
    <xf numFmtId="3" fontId="38" fillId="7" borderId="57" xfId="0" applyNumberFormat="1" applyFont="1" applyFill="1" applyBorder="1" applyProtection="1">
      <protection locked="0"/>
    </xf>
    <xf numFmtId="1" fontId="0" fillId="0" borderId="48" xfId="0" applyNumberFormat="1" applyBorder="1" applyProtection="1">
      <protection locked="0"/>
    </xf>
    <xf numFmtId="1" fontId="0" fillId="0" borderId="67" xfId="0" applyNumberFormat="1" applyBorder="1" applyProtection="1">
      <protection locked="0"/>
    </xf>
    <xf numFmtId="0" fontId="0" fillId="0" borderId="67" xfId="0" applyBorder="1" applyProtection="1">
      <protection locked="0"/>
    </xf>
    <xf numFmtId="0" fontId="0" fillId="0" borderId="48" xfId="0" applyBorder="1" applyProtection="1">
      <protection locked="0"/>
    </xf>
    <xf numFmtId="3" fontId="38" fillId="8" borderId="47" xfId="0" applyNumberFormat="1" applyFont="1" applyFill="1" applyBorder="1" applyAlignment="1" applyProtection="1">
      <alignment horizontal="right" indent="1"/>
      <protection hidden="1"/>
    </xf>
    <xf numFmtId="166" fontId="38" fillId="8" borderId="80" xfId="4" applyNumberFormat="1" applyFont="1" applyFill="1" applyBorder="1" applyAlignment="1" applyProtection="1">
      <alignment horizontal="center"/>
      <protection hidden="1"/>
    </xf>
    <xf numFmtId="3" fontId="37" fillId="0" borderId="66" xfId="0" applyNumberFormat="1" applyFont="1" applyFill="1" applyBorder="1" applyAlignment="1" applyProtection="1">
      <alignment horizontal="center"/>
      <protection hidden="1"/>
    </xf>
    <xf numFmtId="3" fontId="38" fillId="7" borderId="68" xfId="0" applyNumberFormat="1" applyFont="1" applyFill="1" applyBorder="1" applyProtection="1">
      <protection locked="0"/>
    </xf>
    <xf numFmtId="1" fontId="0" fillId="0" borderId="19" xfId="0" applyNumberFormat="1" applyBorder="1" applyProtection="1">
      <protection locked="0"/>
    </xf>
    <xf numFmtId="1" fontId="0" fillId="0" borderId="32" xfId="0" applyNumberFormat="1" applyBorder="1" applyProtection="1">
      <protection locked="0"/>
    </xf>
    <xf numFmtId="3" fontId="38" fillId="8" borderId="69" xfId="0" applyNumberFormat="1" applyFont="1" applyFill="1" applyBorder="1" applyAlignment="1" applyProtection="1">
      <alignment horizontal="right" indent="1"/>
      <protection hidden="1"/>
    </xf>
    <xf numFmtId="166" fontId="38" fillId="8" borderId="66" xfId="4" applyNumberFormat="1" applyFont="1" applyFill="1" applyBorder="1" applyAlignment="1" applyProtection="1">
      <alignment horizontal="center"/>
      <protection hidden="1"/>
    </xf>
    <xf numFmtId="3" fontId="37" fillId="0" borderId="62" xfId="0" applyNumberFormat="1" applyFont="1" applyFill="1" applyBorder="1" applyAlignment="1" applyProtection="1">
      <alignment horizontal="center"/>
      <protection hidden="1"/>
    </xf>
    <xf numFmtId="0" fontId="0" fillId="0" borderId="50" xfId="0" applyFill="1" applyBorder="1" applyProtection="1">
      <protection locked="0"/>
    </xf>
    <xf numFmtId="0" fontId="0" fillId="0" borderId="51" xfId="0" applyFill="1" applyBorder="1" applyProtection="1">
      <protection locked="0"/>
    </xf>
    <xf numFmtId="3" fontId="38" fillId="7" borderId="63" xfId="0" applyNumberFormat="1" applyFont="1" applyFill="1" applyBorder="1" applyProtection="1">
      <protection locked="0"/>
    </xf>
    <xf numFmtId="1" fontId="0" fillId="0" borderId="0" xfId="0" applyNumberFormat="1" applyBorder="1" applyProtection="1">
      <protection locked="0"/>
    </xf>
    <xf numFmtId="1" fontId="0" fillId="0" borderId="35" xfId="0" applyNumberFormat="1" applyBorder="1" applyProtection="1">
      <protection locked="0"/>
    </xf>
    <xf numFmtId="3" fontId="38" fillId="8" borderId="50" xfId="0" applyNumberFormat="1" applyFont="1" applyFill="1" applyBorder="1" applyAlignment="1" applyProtection="1">
      <alignment horizontal="right" indent="1"/>
      <protection hidden="1"/>
    </xf>
    <xf numFmtId="166" fontId="38" fillId="8" borderId="62" xfId="4" applyNumberFormat="1" applyFont="1" applyFill="1" applyBorder="1" applyAlignment="1" applyProtection="1">
      <alignment horizontal="center"/>
      <protection hidden="1"/>
    </xf>
    <xf numFmtId="3" fontId="39" fillId="0" borderId="55" xfId="0" applyNumberFormat="1" applyFont="1" applyFill="1" applyBorder="1" applyAlignment="1" applyProtection="1">
      <alignment horizontal="center"/>
      <protection hidden="1"/>
    </xf>
    <xf numFmtId="0" fontId="0" fillId="0" borderId="47" xfId="0" applyFill="1" applyBorder="1" applyProtection="1">
      <protection locked="0"/>
    </xf>
    <xf numFmtId="0" fontId="0" fillId="0" borderId="80" xfId="0" applyFill="1" applyBorder="1" applyProtection="1">
      <protection locked="0"/>
    </xf>
    <xf numFmtId="3" fontId="38" fillId="7" borderId="43" xfId="0" applyNumberFormat="1" applyFont="1" applyFill="1" applyBorder="1" applyProtection="1">
      <protection locked="0"/>
    </xf>
    <xf numFmtId="1" fontId="0" fillId="0" borderId="58" xfId="0" applyNumberFormat="1" applyBorder="1" applyProtection="1">
      <protection locked="0"/>
    </xf>
    <xf numFmtId="0" fontId="0" fillId="0" borderId="81" xfId="0" applyBorder="1" applyProtection="1">
      <protection locked="0"/>
    </xf>
    <xf numFmtId="3" fontId="38" fillId="8" borderId="19" xfId="0" applyNumberFormat="1" applyFont="1" applyFill="1" applyBorder="1" applyAlignment="1" applyProtection="1">
      <alignment horizontal="right" indent="1"/>
      <protection hidden="1"/>
    </xf>
    <xf numFmtId="166" fontId="38" fillId="8" borderId="55" xfId="4" applyNumberFormat="1" applyFont="1" applyFill="1" applyBorder="1" applyAlignment="1" applyProtection="1">
      <alignment horizontal="center"/>
      <protection hidden="1"/>
    </xf>
    <xf numFmtId="3" fontId="39" fillId="0" borderId="66" xfId="0" applyNumberFormat="1" applyFont="1" applyFill="1" applyBorder="1" applyAlignment="1" applyProtection="1">
      <alignment horizontal="center"/>
      <protection hidden="1"/>
    </xf>
    <xf numFmtId="3" fontId="38" fillId="7" borderId="19" xfId="0" applyNumberFormat="1" applyFont="1" applyFill="1" applyBorder="1" applyProtection="1">
      <protection locked="0"/>
    </xf>
    <xf numFmtId="1" fontId="0" fillId="0" borderId="69" xfId="0" applyNumberFormat="1" applyBorder="1" applyProtection="1">
      <protection locked="0"/>
    </xf>
    <xf numFmtId="0" fontId="0" fillId="0" borderId="68" xfId="0" applyBorder="1" applyProtection="1">
      <protection locked="0"/>
    </xf>
    <xf numFmtId="0" fontId="37" fillId="0" borderId="66" xfId="0" applyFont="1" applyBorder="1" applyAlignment="1" applyProtection="1">
      <alignment horizontal="center"/>
      <protection hidden="1"/>
    </xf>
    <xf numFmtId="3" fontId="39" fillId="0" borderId="71" xfId="0" applyNumberFormat="1" applyFont="1" applyFill="1" applyBorder="1" applyAlignment="1" applyProtection="1">
      <alignment horizontal="center"/>
      <protection hidden="1"/>
    </xf>
    <xf numFmtId="3" fontId="38" fillId="7" borderId="82" xfId="0" applyNumberFormat="1" applyFont="1" applyFill="1" applyBorder="1" applyProtection="1">
      <protection locked="0"/>
    </xf>
    <xf numFmtId="1" fontId="0" fillId="0" borderId="50" xfId="0" applyNumberFormat="1" applyFill="1" applyBorder="1" applyProtection="1">
      <protection locked="0"/>
    </xf>
    <xf numFmtId="0" fontId="0" fillId="0" borderId="40" xfId="0" applyBorder="1" applyProtection="1">
      <protection locked="0"/>
    </xf>
    <xf numFmtId="0" fontId="0" fillId="0" borderId="26" xfId="0" applyFill="1" applyBorder="1" applyProtection="1">
      <protection locked="0"/>
    </xf>
    <xf numFmtId="3" fontId="38" fillId="8" borderId="82" xfId="0" applyNumberFormat="1" applyFont="1" applyFill="1" applyBorder="1" applyAlignment="1" applyProtection="1">
      <alignment horizontal="right" indent="1"/>
      <protection hidden="1"/>
    </xf>
    <xf numFmtId="166" fontId="38" fillId="8" borderId="71" xfId="4" applyNumberFormat="1" applyFont="1" applyFill="1" applyBorder="1" applyAlignment="1" applyProtection="1">
      <alignment horizontal="center"/>
      <protection hidden="1"/>
    </xf>
    <xf numFmtId="0" fontId="40" fillId="8" borderId="73" xfId="0" applyFont="1" applyFill="1" applyBorder="1" applyProtection="1">
      <protection hidden="1"/>
    </xf>
    <xf numFmtId="0" fontId="38" fillId="8" borderId="74" xfId="0" applyFont="1" applyFill="1" applyBorder="1" applyAlignment="1" applyProtection="1">
      <alignment horizontal="center"/>
      <protection hidden="1"/>
    </xf>
    <xf numFmtId="3" fontId="38" fillId="8" borderId="74" xfId="0" applyNumberFormat="1" applyFont="1" applyFill="1" applyBorder="1" applyProtection="1">
      <protection hidden="1"/>
    </xf>
    <xf numFmtId="3" fontId="38" fillId="8" borderId="73" xfId="0" applyNumberFormat="1" applyFont="1" applyFill="1" applyBorder="1" applyProtection="1">
      <protection hidden="1"/>
    </xf>
    <xf numFmtId="3" fontId="38" fillId="9" borderId="75" xfId="0" applyNumberFormat="1" applyFont="1" applyFill="1" applyBorder="1" applyProtection="1">
      <protection hidden="1"/>
    </xf>
    <xf numFmtId="3" fontId="38" fillId="8" borderId="76" xfId="0" applyNumberFormat="1" applyFont="1" applyFill="1" applyBorder="1" applyProtection="1">
      <protection hidden="1"/>
    </xf>
    <xf numFmtId="3" fontId="38" fillId="8" borderId="77" xfId="0" applyNumberFormat="1" applyFont="1" applyFill="1" applyBorder="1" applyProtection="1">
      <protection hidden="1"/>
    </xf>
    <xf numFmtId="3" fontId="38" fillId="8" borderId="73" xfId="0" applyNumberFormat="1" applyFont="1" applyFill="1" applyBorder="1" applyAlignment="1" applyProtection="1">
      <alignment horizontal="right" indent="1"/>
      <protection hidden="1"/>
    </xf>
    <xf numFmtId="166" fontId="38" fillId="8" borderId="74" xfId="4" applyNumberFormat="1" applyFont="1" applyFill="1" applyBorder="1" applyAlignment="1" applyProtection="1">
      <alignment horizontal="center"/>
      <protection hidden="1"/>
    </xf>
    <xf numFmtId="3" fontId="41" fillId="0" borderId="55" xfId="0" applyNumberFormat="1" applyFont="1" applyFill="1" applyBorder="1" applyProtection="1">
      <protection locked="0"/>
    </xf>
    <xf numFmtId="3" fontId="41" fillId="0" borderId="20" xfId="0" applyNumberFormat="1" applyFont="1" applyFill="1" applyBorder="1" applyProtection="1">
      <protection locked="0"/>
    </xf>
    <xf numFmtId="3" fontId="38" fillId="8" borderId="20" xfId="0" applyNumberFormat="1" applyFont="1" applyFill="1" applyBorder="1" applyAlignment="1" applyProtection="1">
      <alignment horizontal="right" indent="1"/>
      <protection hidden="1"/>
    </xf>
    <xf numFmtId="3" fontId="41" fillId="0" borderId="66" xfId="0" applyNumberFormat="1" applyFont="1" applyFill="1" applyBorder="1" applyProtection="1">
      <protection locked="0"/>
    </xf>
    <xf numFmtId="3" fontId="41" fillId="0" borderId="69" xfId="0" applyNumberFormat="1" applyFont="1" applyFill="1" applyBorder="1" applyProtection="1">
      <protection locked="0"/>
    </xf>
    <xf numFmtId="3" fontId="41" fillId="0" borderId="71" xfId="0" applyNumberFormat="1" applyFont="1" applyFill="1" applyBorder="1" applyProtection="1">
      <protection locked="0"/>
    </xf>
    <xf numFmtId="3" fontId="38" fillId="7" borderId="72" xfId="0" applyNumberFormat="1" applyFont="1" applyFill="1" applyBorder="1" applyProtection="1">
      <protection locked="0"/>
    </xf>
    <xf numFmtId="1" fontId="0" fillId="0" borderId="21" xfId="0" applyNumberFormat="1" applyFill="1" applyBorder="1" applyProtection="1">
      <protection locked="0"/>
    </xf>
    <xf numFmtId="3" fontId="38" fillId="8" borderId="74" xfId="0" applyNumberFormat="1" applyFont="1" applyFill="1" applyBorder="1" applyAlignment="1" applyProtection="1">
      <alignment horizontal="center"/>
      <protection hidden="1"/>
    </xf>
    <xf numFmtId="3" fontId="38" fillId="9" borderId="74" xfId="0" applyNumberFormat="1" applyFont="1" applyFill="1" applyBorder="1" applyProtection="1">
      <protection hidden="1"/>
    </xf>
    <xf numFmtId="3" fontId="38" fillId="8" borderId="78" xfId="0" applyNumberFormat="1" applyFont="1" applyFill="1" applyBorder="1" applyProtection="1">
      <protection hidden="1"/>
    </xf>
    <xf numFmtId="0" fontId="0" fillId="0" borderId="56" xfId="0" applyBorder="1" applyProtection="1">
      <protection hidden="1"/>
    </xf>
    <xf numFmtId="3" fontId="0" fillId="0" borderId="56" xfId="0" applyNumberFormat="1" applyBorder="1" applyProtection="1">
      <protection hidden="1"/>
    </xf>
    <xf numFmtId="3" fontId="38" fillId="0" borderId="56" xfId="0" applyNumberFormat="1" applyFont="1" applyFill="1" applyBorder="1" applyAlignment="1" applyProtection="1">
      <alignment horizontal="center"/>
      <protection hidden="1"/>
    </xf>
    <xf numFmtId="3" fontId="38" fillId="0" borderId="56" xfId="0" applyNumberFormat="1" applyFont="1" applyFill="1" applyBorder="1" applyProtection="1">
      <protection hidden="1"/>
    </xf>
    <xf numFmtId="3" fontId="38" fillId="0" borderId="74" xfId="0" applyNumberFormat="1" applyFont="1" applyFill="1" applyBorder="1" applyProtection="1">
      <protection hidden="1"/>
    </xf>
    <xf numFmtId="3" fontId="0" fillId="0" borderId="0" xfId="0" applyNumberFormat="1" applyProtection="1">
      <protection hidden="1"/>
    </xf>
    <xf numFmtId="3" fontId="0" fillId="0" borderId="35" xfId="0" applyNumberFormat="1" applyBorder="1" applyProtection="1">
      <protection hidden="1"/>
    </xf>
    <xf numFmtId="3" fontId="0" fillId="0" borderId="59" xfId="0" applyNumberFormat="1" applyBorder="1" applyProtection="1">
      <protection hidden="1"/>
    </xf>
    <xf numFmtId="3" fontId="0" fillId="0" borderId="83" xfId="0" applyNumberFormat="1" applyBorder="1" applyProtection="1">
      <protection hidden="1"/>
    </xf>
    <xf numFmtId="3" fontId="38" fillId="0" borderId="76" xfId="0" applyNumberFormat="1" applyFont="1" applyFill="1" applyBorder="1" applyAlignment="1" applyProtection="1">
      <alignment horizontal="right" indent="1"/>
      <protection hidden="1"/>
    </xf>
    <xf numFmtId="9" fontId="38" fillId="0" borderId="76" xfId="4" applyFont="1" applyFill="1" applyBorder="1" applyAlignment="1" applyProtection="1">
      <alignment horizontal="center"/>
      <protection hidden="1"/>
    </xf>
    <xf numFmtId="0" fontId="40" fillId="8" borderId="45" xfId="0" applyFont="1" applyFill="1" applyBorder="1" applyProtection="1">
      <protection hidden="1"/>
    </xf>
    <xf numFmtId="3" fontId="38" fillId="8" borderId="74" xfId="0" applyNumberFormat="1" applyFont="1" applyFill="1" applyBorder="1" applyAlignment="1" applyProtection="1">
      <alignment horizontal="right" indent="1"/>
      <protection hidden="1"/>
    </xf>
    <xf numFmtId="3" fontId="38" fillId="8" borderId="83" xfId="0" applyNumberFormat="1" applyFont="1" applyFill="1" applyBorder="1" applyProtection="1">
      <protection hidden="1"/>
    </xf>
    <xf numFmtId="0" fontId="40" fillId="8" borderId="50" xfId="0" applyFont="1" applyFill="1" applyBorder="1" applyProtection="1">
      <protection hidden="1"/>
    </xf>
    <xf numFmtId="0" fontId="38" fillId="8" borderId="51" xfId="0" applyFont="1" applyFill="1" applyBorder="1" applyAlignment="1" applyProtection="1">
      <alignment horizontal="center"/>
      <protection hidden="1"/>
    </xf>
    <xf numFmtId="3" fontId="38" fillId="8" borderId="51" xfId="0" applyNumberFormat="1" applyFont="1" applyFill="1" applyBorder="1" applyProtection="1">
      <protection hidden="1"/>
    </xf>
    <xf numFmtId="3" fontId="38" fillId="8" borderId="51" xfId="0" applyNumberFormat="1" applyFont="1" applyFill="1" applyBorder="1" applyAlignment="1" applyProtection="1">
      <alignment horizontal="center"/>
      <protection hidden="1"/>
    </xf>
    <xf numFmtId="0" fontId="12" fillId="0" borderId="0" xfId="0" applyFont="1" applyProtection="1">
      <protection hidden="1"/>
    </xf>
    <xf numFmtId="0" fontId="44" fillId="0" borderId="0" xfId="0" applyFont="1" applyAlignment="1" applyProtection="1">
      <alignment horizontal="left"/>
      <protection hidden="1"/>
    </xf>
    <xf numFmtId="0" fontId="13" fillId="0" borderId="0" xfId="0" applyFont="1" applyProtection="1">
      <protection hidden="1"/>
    </xf>
    <xf numFmtId="0" fontId="30" fillId="0" borderId="0" xfId="0" applyFont="1"/>
    <xf numFmtId="0" fontId="29" fillId="0" borderId="0" xfId="0" applyFont="1"/>
    <xf numFmtId="0" fontId="20" fillId="0" borderId="0" xfId="0" applyFont="1"/>
    <xf numFmtId="0" fontId="33" fillId="10" borderId="73" xfId="0" applyFont="1" applyFill="1" applyBorder="1"/>
    <xf numFmtId="0" fontId="34" fillId="10" borderId="76" xfId="0" applyFont="1" applyFill="1" applyBorder="1"/>
    <xf numFmtId="0" fontId="33" fillId="0" borderId="0" xfId="0" applyFont="1"/>
    <xf numFmtId="0" fontId="0" fillId="0" borderId="45" xfId="0" applyBorder="1"/>
    <xf numFmtId="0" fontId="0" fillId="0" borderId="46" xfId="0" applyBorder="1"/>
    <xf numFmtId="0" fontId="30" fillId="0" borderId="46" xfId="0" applyFont="1" applyFill="1" applyBorder="1" applyAlignment="1">
      <alignment horizontal="center"/>
    </xf>
    <xf numFmtId="0" fontId="30" fillId="8" borderId="46" xfId="0" applyFont="1" applyFill="1" applyBorder="1" applyAlignment="1">
      <alignment horizontal="center"/>
    </xf>
    <xf numFmtId="0" fontId="0" fillId="0" borderId="47" xfId="0" applyBorder="1"/>
    <xf numFmtId="0" fontId="0" fillId="0" borderId="48" xfId="0" applyBorder="1"/>
    <xf numFmtId="0" fontId="19" fillId="0" borderId="48" xfId="0" applyFont="1" applyBorder="1" applyAlignment="1">
      <alignment horizontal="center"/>
    </xf>
    <xf numFmtId="0" fontId="30" fillId="8" borderId="49" xfId="0" applyFont="1" applyFill="1" applyBorder="1" applyAlignment="1">
      <alignment horizontal="center"/>
    </xf>
    <xf numFmtId="0" fontId="36" fillId="0" borderId="50" xfId="0" applyFont="1" applyBorder="1" applyAlignment="1">
      <alignment horizontal="center"/>
    </xf>
    <xf numFmtId="0" fontId="0" fillId="0" borderId="51" xfId="0" applyBorder="1" applyAlignment="1">
      <alignment horizontal="center"/>
    </xf>
    <xf numFmtId="0" fontId="39" fillId="0" borderId="52" xfId="0" applyFont="1" applyFill="1" applyBorder="1" applyAlignment="1">
      <alignment horizontal="center"/>
    </xf>
    <xf numFmtId="0" fontId="39" fillId="0" borderId="51" xfId="0" applyFont="1" applyFill="1" applyBorder="1" applyAlignment="1">
      <alignment horizontal="center"/>
    </xf>
    <xf numFmtId="0" fontId="30" fillId="8" borderId="51" xfId="0" applyFont="1" applyFill="1" applyBorder="1" applyAlignment="1">
      <alignment horizontal="center"/>
    </xf>
    <xf numFmtId="0" fontId="0" fillId="0" borderId="52" xfId="0" applyBorder="1" applyAlignment="1">
      <alignment horizontal="center"/>
    </xf>
    <xf numFmtId="0" fontId="0" fillId="0" borderId="53" xfId="0" applyBorder="1" applyAlignment="1">
      <alignment horizontal="center"/>
    </xf>
    <xf numFmtId="0" fontId="30" fillId="8" borderId="54" xfId="0" applyFont="1" applyFill="1" applyBorder="1" applyAlignment="1">
      <alignment horizontal="center"/>
    </xf>
    <xf numFmtId="0" fontId="36" fillId="0" borderId="21" xfId="0" applyFont="1" applyBorder="1"/>
    <xf numFmtId="0" fontId="0" fillId="0" borderId="56" xfId="0" applyBorder="1"/>
    <xf numFmtId="164" fontId="0" fillId="0" borderId="18" xfId="0" applyNumberFormat="1" applyFill="1" applyBorder="1"/>
    <xf numFmtId="164" fontId="0" fillId="0" borderId="56" xfId="0" applyNumberFormat="1" applyFill="1" applyBorder="1"/>
    <xf numFmtId="165" fontId="30" fillId="8" borderId="56" xfId="0" applyNumberFormat="1" applyFont="1" applyFill="1" applyBorder="1" applyAlignment="1">
      <alignment horizontal="right"/>
    </xf>
    <xf numFmtId="164" fontId="45" fillId="0" borderId="58" xfId="0" applyNumberFormat="1" applyFont="1" applyBorder="1"/>
    <xf numFmtId="164" fontId="45" fillId="0" borderId="59" xfId="0" applyNumberFormat="1" applyFont="1" applyBorder="1"/>
    <xf numFmtId="164" fontId="45" fillId="0" borderId="35" xfId="0" applyNumberFormat="1" applyFont="1" applyBorder="1"/>
    <xf numFmtId="164" fontId="45" fillId="0" borderId="35" xfId="0" applyNumberFormat="1" applyFont="1" applyFill="1" applyBorder="1"/>
    <xf numFmtId="3" fontId="30" fillId="8" borderId="56" xfId="0" applyNumberFormat="1" applyFont="1" applyFill="1" applyBorder="1" applyAlignment="1">
      <alignment horizontal="center"/>
    </xf>
    <xf numFmtId="3" fontId="30" fillId="8" borderId="60" xfId="0" applyNumberFormat="1" applyFont="1" applyFill="1" applyBorder="1" applyAlignment="1">
      <alignment horizontal="center"/>
    </xf>
    <xf numFmtId="164" fontId="0" fillId="0" borderId="0" xfId="0" applyNumberFormat="1"/>
    <xf numFmtId="0" fontId="36" fillId="0" borderId="61" xfId="0" applyFont="1" applyBorder="1"/>
    <xf numFmtId="0" fontId="0" fillId="0" borderId="62" xfId="0" applyBorder="1"/>
    <xf numFmtId="164" fontId="0" fillId="0" borderId="64" xfId="0" applyNumberFormat="1" applyBorder="1"/>
    <xf numFmtId="164" fontId="0" fillId="0" borderId="62" xfId="0" applyNumberFormat="1" applyBorder="1"/>
    <xf numFmtId="165" fontId="30" fillId="8" borderId="62" xfId="0" applyNumberFormat="1" applyFont="1" applyFill="1" applyBorder="1" applyAlignment="1">
      <alignment horizontal="right"/>
    </xf>
    <xf numFmtId="164" fontId="45" fillId="0" borderId="64" xfId="0" applyNumberFormat="1" applyFont="1" applyBorder="1"/>
    <xf numFmtId="164" fontId="45" fillId="0" borderId="53" xfId="0" applyNumberFormat="1" applyFont="1" applyBorder="1"/>
    <xf numFmtId="164" fontId="45" fillId="0" borderId="65" xfId="0" applyNumberFormat="1" applyFont="1" applyBorder="1"/>
    <xf numFmtId="164" fontId="30" fillId="8" borderId="62" xfId="0" applyNumberFormat="1" applyFont="1" applyFill="1" applyBorder="1"/>
    <xf numFmtId="3" fontId="30" fillId="8" borderId="63" xfId="0" applyNumberFormat="1" applyFont="1" applyFill="1" applyBorder="1" applyAlignment="1">
      <alignment horizontal="center"/>
    </xf>
    <xf numFmtId="0" fontId="36" fillId="0" borderId="69" xfId="0" applyFont="1" applyBorder="1"/>
    <xf numFmtId="0" fontId="0" fillId="0" borderId="66" xfId="0" applyBorder="1"/>
    <xf numFmtId="3" fontId="0" fillId="0" borderId="19" xfId="0" applyNumberFormat="1" applyBorder="1"/>
    <xf numFmtId="3" fontId="0" fillId="0" borderId="66" xfId="0" applyNumberFormat="1" applyBorder="1"/>
    <xf numFmtId="3" fontId="30" fillId="8" borderId="66" xfId="0" applyNumberFormat="1" applyFont="1" applyFill="1" applyBorder="1" applyAlignment="1">
      <alignment horizontal="center"/>
    </xf>
    <xf numFmtId="3" fontId="45" fillId="0" borderId="19" xfId="0" applyNumberFormat="1" applyFont="1" applyBorder="1"/>
    <xf numFmtId="3" fontId="45" fillId="0" borderId="32" xfId="0" applyNumberFormat="1" applyFont="1" applyBorder="1"/>
    <xf numFmtId="3" fontId="45" fillId="0" borderId="44" xfId="0" applyNumberFormat="1" applyFont="1" applyBorder="1"/>
    <xf numFmtId="3" fontId="30" fillId="8" borderId="68" xfId="0" applyNumberFormat="1" applyFont="1" applyFill="1" applyBorder="1" applyAlignment="1">
      <alignment horizontal="center"/>
    </xf>
    <xf numFmtId="3" fontId="0" fillId="0" borderId="0" xfId="0" applyNumberFormat="1"/>
    <xf numFmtId="49" fontId="0" fillId="0" borderId="66" xfId="0" applyNumberFormat="1" applyBorder="1" applyAlignment="1">
      <alignment horizontal="right"/>
    </xf>
    <xf numFmtId="3" fontId="45" fillId="0" borderId="43" xfId="0" applyNumberFormat="1" applyFont="1" applyBorder="1"/>
    <xf numFmtId="3" fontId="45" fillId="0" borderId="31" xfId="0" applyNumberFormat="1" applyFont="1" applyBorder="1"/>
    <xf numFmtId="3" fontId="45" fillId="0" borderId="70" xfId="0" applyNumberFormat="1" applyFont="1" applyBorder="1"/>
    <xf numFmtId="3" fontId="0" fillId="0" borderId="43" xfId="0" applyNumberFormat="1" applyBorder="1"/>
    <xf numFmtId="3" fontId="0" fillId="0" borderId="55" xfId="0" applyNumberFormat="1" applyBorder="1"/>
    <xf numFmtId="3" fontId="0" fillId="0" borderId="18" xfId="0" applyNumberFormat="1" applyFill="1" applyBorder="1"/>
    <xf numFmtId="3" fontId="0" fillId="0" borderId="56" xfId="0" applyNumberFormat="1" applyFill="1" applyBorder="1"/>
    <xf numFmtId="3" fontId="45" fillId="0" borderId="0" xfId="0" applyNumberFormat="1" applyFont="1"/>
    <xf numFmtId="3" fontId="45" fillId="0" borderId="35" xfId="0" applyNumberFormat="1" applyFont="1" applyBorder="1"/>
    <xf numFmtId="3" fontId="45" fillId="0" borderId="59" xfId="0" applyNumberFormat="1" applyFont="1" applyBorder="1"/>
    <xf numFmtId="3" fontId="45" fillId="0" borderId="35" xfId="0" applyNumberFormat="1" applyFont="1" applyFill="1" applyBorder="1"/>
    <xf numFmtId="0" fontId="36" fillId="8" borderId="73" xfId="0" applyFont="1" applyFill="1" applyBorder="1"/>
    <xf numFmtId="0" fontId="30" fillId="8" borderId="74" xfId="0" applyFont="1" applyFill="1" applyBorder="1"/>
    <xf numFmtId="3" fontId="30" fillId="8" borderId="76" xfId="0" applyNumberFormat="1" applyFont="1" applyFill="1" applyBorder="1"/>
    <xf numFmtId="3" fontId="30" fillId="8" borderId="74" xfId="0" applyNumberFormat="1" applyFont="1" applyFill="1" applyBorder="1"/>
    <xf numFmtId="3" fontId="30" fillId="8" borderId="74" xfId="0" applyNumberFormat="1" applyFont="1" applyFill="1" applyBorder="1" applyAlignment="1">
      <alignment horizontal="center"/>
    </xf>
    <xf numFmtId="3" fontId="30" fillId="8" borderId="77" xfId="0" applyNumberFormat="1" applyFont="1" applyFill="1" applyBorder="1"/>
    <xf numFmtId="3" fontId="30" fillId="8" borderId="78" xfId="0" applyNumberFormat="1" applyFont="1" applyFill="1" applyBorder="1"/>
    <xf numFmtId="3" fontId="30" fillId="8" borderId="75" xfId="0" applyNumberFormat="1" applyFont="1" applyFill="1" applyBorder="1" applyAlignment="1">
      <alignment horizontal="center"/>
    </xf>
    <xf numFmtId="0" fontId="36" fillId="0" borderId="80" xfId="0" applyFont="1" applyBorder="1"/>
    <xf numFmtId="0" fontId="0" fillId="0" borderId="80" xfId="0" applyBorder="1"/>
    <xf numFmtId="3" fontId="39" fillId="0" borderId="28" xfId="0" applyNumberFormat="1" applyFont="1" applyFill="1" applyBorder="1"/>
    <xf numFmtId="3" fontId="39" fillId="0" borderId="46" xfId="0" applyNumberFormat="1" applyFont="1" applyFill="1" applyBorder="1"/>
    <xf numFmtId="3" fontId="30" fillId="8" borderId="46" xfId="0" applyNumberFormat="1" applyFont="1" applyFill="1" applyBorder="1"/>
    <xf numFmtId="3" fontId="45" fillId="0" borderId="48" xfId="0" applyNumberFormat="1" applyFont="1" applyBorder="1"/>
    <xf numFmtId="3" fontId="45" fillId="0" borderId="67" xfId="0" applyNumberFormat="1" applyFont="1" applyBorder="1"/>
    <xf numFmtId="164" fontId="30" fillId="8" borderId="49" xfId="0" applyNumberFormat="1" applyFont="1" applyFill="1" applyBorder="1"/>
    <xf numFmtId="3" fontId="39" fillId="0" borderId="69" xfId="0" applyNumberFormat="1" applyFont="1" applyFill="1" applyBorder="1"/>
    <xf numFmtId="3" fontId="39" fillId="0" borderId="66" xfId="0" applyNumberFormat="1" applyFont="1" applyFill="1" applyBorder="1"/>
    <xf numFmtId="3" fontId="30" fillId="8" borderId="66" xfId="0" applyNumberFormat="1" applyFont="1" applyFill="1" applyBorder="1"/>
    <xf numFmtId="164" fontId="30" fillId="8" borderId="68" xfId="0" applyNumberFormat="1" applyFont="1" applyFill="1" applyBorder="1"/>
    <xf numFmtId="0" fontId="36" fillId="0" borderId="50" xfId="0" applyFont="1" applyBorder="1"/>
    <xf numFmtId="0" fontId="0" fillId="0" borderId="51" xfId="0" applyBorder="1"/>
    <xf numFmtId="3" fontId="39" fillId="0" borderId="52" xfId="0" applyNumberFormat="1" applyFont="1" applyFill="1" applyBorder="1"/>
    <xf numFmtId="3" fontId="39" fillId="0" borderId="51" xfId="0" applyNumberFormat="1" applyFont="1" applyFill="1" applyBorder="1"/>
    <xf numFmtId="3" fontId="30" fillId="8" borderId="51" xfId="0" applyNumberFormat="1" applyFont="1" applyFill="1" applyBorder="1"/>
    <xf numFmtId="3" fontId="45" fillId="0" borderId="52" xfId="0" applyNumberFormat="1" applyFont="1" applyBorder="1"/>
    <xf numFmtId="3" fontId="45" fillId="0" borderId="40" xfId="0" applyNumberFormat="1" applyFont="1" applyBorder="1"/>
    <xf numFmtId="164" fontId="30" fillId="8" borderId="54" xfId="0" applyNumberFormat="1" applyFont="1" applyFill="1" applyBorder="1"/>
    <xf numFmtId="3" fontId="39" fillId="0" borderId="82" xfId="0" applyNumberFormat="1" applyFont="1" applyFill="1" applyBorder="1"/>
    <xf numFmtId="3" fontId="39" fillId="0" borderId="71" xfId="0" applyNumberFormat="1" applyFont="1" applyFill="1" applyBorder="1"/>
    <xf numFmtId="3" fontId="30" fillId="8" borderId="71" xfId="0" applyNumberFormat="1" applyFont="1" applyFill="1" applyBorder="1"/>
    <xf numFmtId="0" fontId="37" fillId="0" borderId="66" xfId="0" applyFont="1" applyBorder="1"/>
    <xf numFmtId="0" fontId="37" fillId="0" borderId="66" xfId="0" applyFont="1" applyBorder="1" applyAlignment="1">
      <alignment horizontal="right"/>
    </xf>
    <xf numFmtId="3" fontId="39" fillId="0" borderId="0" xfId="0" applyNumberFormat="1" applyFont="1" applyFill="1" applyBorder="1"/>
    <xf numFmtId="3" fontId="39" fillId="0" borderId="56" xfId="0" applyNumberFormat="1" applyFont="1" applyFill="1" applyBorder="1"/>
    <xf numFmtId="3" fontId="30" fillId="8" borderId="56" xfId="0" applyNumberFormat="1" applyFont="1" applyFill="1" applyBorder="1"/>
    <xf numFmtId="3" fontId="45" fillId="0" borderId="21" xfId="0" applyNumberFormat="1" applyFont="1" applyFill="1" applyBorder="1"/>
    <xf numFmtId="164" fontId="30" fillId="8" borderId="60" xfId="0" applyNumberFormat="1" applyFont="1" applyFill="1" applyBorder="1"/>
    <xf numFmtId="0" fontId="40" fillId="8" borderId="73" xfId="0" applyFont="1" applyFill="1" applyBorder="1"/>
    <xf numFmtId="0" fontId="38" fillId="8" borderId="74" xfId="0" applyFont="1" applyFill="1" applyBorder="1"/>
    <xf numFmtId="3" fontId="46" fillId="8" borderId="76" xfId="0" applyNumberFormat="1" applyFont="1" applyFill="1" applyBorder="1"/>
    <xf numFmtId="3" fontId="46" fillId="8" borderId="74" xfId="0" applyNumberFormat="1" applyFont="1" applyFill="1" applyBorder="1"/>
    <xf numFmtId="164" fontId="30" fillId="8" borderId="75" xfId="0" applyNumberFormat="1" applyFont="1" applyFill="1" applyBorder="1"/>
    <xf numFmtId="3" fontId="39" fillId="0" borderId="43" xfId="0" applyNumberFormat="1" applyFont="1" applyFill="1" applyBorder="1"/>
    <xf numFmtId="3" fontId="39" fillId="0" borderId="55" xfId="0" applyNumberFormat="1" applyFont="1" applyFill="1" applyBorder="1"/>
    <xf numFmtId="3" fontId="30" fillId="8" borderId="55" xfId="0" applyNumberFormat="1" applyFont="1" applyFill="1" applyBorder="1"/>
    <xf numFmtId="3" fontId="46" fillId="0" borderId="0" xfId="0" applyNumberFormat="1" applyFont="1" applyFill="1" applyBorder="1"/>
    <xf numFmtId="3" fontId="46" fillId="0" borderId="56" xfId="0" applyNumberFormat="1" applyFont="1" applyFill="1" applyBorder="1"/>
    <xf numFmtId="3" fontId="45" fillId="0" borderId="0" xfId="0" applyNumberFormat="1" applyFont="1" applyBorder="1"/>
    <xf numFmtId="3" fontId="30" fillId="8" borderId="75" xfId="0" applyNumberFormat="1" applyFont="1" applyFill="1" applyBorder="1"/>
    <xf numFmtId="0" fontId="38" fillId="8" borderId="74" xfId="0" applyFont="1" applyFill="1" applyBorder="1" applyAlignment="1">
      <alignment horizontal="right"/>
    </xf>
    <xf numFmtId="3" fontId="30" fillId="8" borderId="73" xfId="0" applyNumberFormat="1" applyFont="1" applyFill="1" applyBorder="1"/>
    <xf numFmtId="0" fontId="47" fillId="0" borderId="0" xfId="0" applyFont="1"/>
    <xf numFmtId="0" fontId="52" fillId="0" borderId="0" xfId="0" applyFont="1"/>
    <xf numFmtId="0" fontId="13" fillId="0" borderId="0" xfId="0" applyFont="1"/>
    <xf numFmtId="0" fontId="53" fillId="0" borderId="0" xfId="0" applyFont="1"/>
    <xf numFmtId="0" fontId="54" fillId="0" borderId="0" xfId="0" applyFont="1"/>
    <xf numFmtId="0" fontId="55" fillId="0" borderId="0" xfId="0" applyFont="1"/>
    <xf numFmtId="0" fontId="29" fillId="0" borderId="0" xfId="0" applyFont="1" applyFill="1"/>
    <xf numFmtId="0" fontId="0" fillId="0" borderId="0" xfId="0" applyAlignment="1">
      <alignment horizontal="right"/>
    </xf>
    <xf numFmtId="0" fontId="0" fillId="0" borderId="0" xfId="0" applyBorder="1" applyAlignment="1">
      <alignment horizontal="center"/>
    </xf>
    <xf numFmtId="0" fontId="56" fillId="0" borderId="0" xfId="0" applyFont="1" applyAlignment="1">
      <alignment horizontal="right"/>
    </xf>
    <xf numFmtId="0" fontId="57" fillId="0" borderId="0" xfId="0" applyFont="1"/>
    <xf numFmtId="0" fontId="58" fillId="0" borderId="0" xfId="0" applyFont="1"/>
    <xf numFmtId="0" fontId="59" fillId="0" borderId="0" xfId="0" applyFont="1" applyFill="1" applyBorder="1"/>
    <xf numFmtId="0" fontId="33" fillId="0" borderId="0" xfId="0" applyFont="1" applyFill="1" applyBorder="1"/>
    <xf numFmtId="0" fontId="34" fillId="0" borderId="0" xfId="0" applyFont="1" applyFill="1" applyBorder="1"/>
    <xf numFmtId="0" fontId="60" fillId="0" borderId="0" xfId="0" applyFont="1" applyFill="1" applyBorder="1" applyAlignment="1">
      <alignment horizontal="center"/>
    </xf>
    <xf numFmtId="0" fontId="29" fillId="6" borderId="73" xfId="0" applyFont="1" applyFill="1" applyBorder="1" applyAlignment="1"/>
    <xf numFmtId="0" fontId="61" fillId="6" borderId="76" xfId="0" applyFont="1" applyFill="1" applyBorder="1" applyAlignment="1"/>
    <xf numFmtId="0" fontId="61" fillId="6" borderId="75" xfId="0" applyFont="1" applyFill="1" applyBorder="1" applyAlignment="1"/>
    <xf numFmtId="0" fontId="0" fillId="6" borderId="45" xfId="0" applyFill="1" applyBorder="1"/>
    <xf numFmtId="0" fontId="0" fillId="6" borderId="46" xfId="0" applyFill="1" applyBorder="1"/>
    <xf numFmtId="0" fontId="0" fillId="6" borderId="46" xfId="0" applyFill="1" applyBorder="1" applyAlignment="1">
      <alignment horizontal="center"/>
    </xf>
    <xf numFmtId="0" fontId="12" fillId="6" borderId="46" xfId="0" applyFont="1" applyFill="1" applyBorder="1"/>
    <xf numFmtId="0" fontId="12" fillId="6" borderId="28" xfId="0" applyFont="1" applyFill="1" applyBorder="1"/>
    <xf numFmtId="0" fontId="30" fillId="7" borderId="46" xfId="0" applyFont="1" applyFill="1" applyBorder="1" applyAlignment="1">
      <alignment horizontal="center"/>
    </xf>
    <xf numFmtId="0" fontId="30" fillId="7" borderId="49" xfId="0" applyFont="1" applyFill="1" applyBorder="1" applyAlignment="1">
      <alignment horizontal="center"/>
    </xf>
    <xf numFmtId="0" fontId="0" fillId="6" borderId="47" xfId="0" applyFill="1" applyBorder="1"/>
    <xf numFmtId="0" fontId="0" fillId="6" borderId="48" xfId="0" applyFill="1" applyBorder="1"/>
    <xf numFmtId="0" fontId="19" fillId="6" borderId="48" xfId="0" applyFont="1" applyFill="1" applyBorder="1" applyAlignment="1">
      <alignment horizontal="center"/>
    </xf>
    <xf numFmtId="0" fontId="36" fillId="6" borderId="50" xfId="0" applyFont="1" applyFill="1" applyBorder="1" applyAlignment="1">
      <alignment horizontal="center"/>
    </xf>
    <xf numFmtId="0" fontId="0" fillId="6" borderId="51" xfId="0" applyFill="1" applyBorder="1" applyAlignment="1">
      <alignment horizontal="center"/>
    </xf>
    <xf numFmtId="0" fontId="12" fillId="6" borderId="51" xfId="0" applyFont="1" applyFill="1" applyBorder="1" applyAlignment="1">
      <alignment horizontal="center"/>
    </xf>
    <xf numFmtId="0" fontId="12" fillId="6" borderId="54" xfId="0" applyFont="1" applyFill="1" applyBorder="1" applyAlignment="1">
      <alignment horizontal="center"/>
    </xf>
    <xf numFmtId="0" fontId="30" fillId="7" borderId="51" xfId="0" applyFont="1" applyFill="1" applyBorder="1" applyAlignment="1">
      <alignment horizontal="center"/>
    </xf>
    <xf numFmtId="0" fontId="30" fillId="7" borderId="54" xfId="0" applyFont="1" applyFill="1" applyBorder="1" applyAlignment="1">
      <alignment horizontal="center"/>
    </xf>
    <xf numFmtId="0" fontId="0" fillId="6" borderId="52" xfId="0" applyFill="1" applyBorder="1" applyAlignment="1">
      <alignment horizontal="center"/>
    </xf>
    <xf numFmtId="0" fontId="0" fillId="6" borderId="53" xfId="0" applyFill="1" applyBorder="1" applyAlignment="1">
      <alignment horizontal="center"/>
    </xf>
    <xf numFmtId="0" fontId="0" fillId="0" borderId="55" xfId="0" applyBorder="1"/>
    <xf numFmtId="165" fontId="0" fillId="0" borderId="55" xfId="0" applyNumberFormat="1" applyBorder="1"/>
    <xf numFmtId="165" fontId="0" fillId="0" borderId="18" xfId="0" applyNumberFormat="1" applyFill="1" applyBorder="1" applyAlignment="1">
      <alignment horizontal="center"/>
    </xf>
    <xf numFmtId="165" fontId="0" fillId="0" borderId="46" xfId="0" applyNumberFormat="1" applyFill="1" applyBorder="1"/>
    <xf numFmtId="165" fontId="0" fillId="0" borderId="0" xfId="0" applyNumberFormat="1" applyFill="1" applyBorder="1" applyProtection="1">
      <protection locked="0"/>
    </xf>
    <xf numFmtId="165" fontId="30" fillId="7" borderId="55" xfId="0" applyNumberFormat="1" applyFont="1" applyFill="1" applyBorder="1" applyAlignment="1">
      <alignment horizontal="right"/>
    </xf>
    <xf numFmtId="165" fontId="30" fillId="7" borderId="57" xfId="0" applyNumberFormat="1" applyFont="1" applyFill="1" applyBorder="1" applyAlignment="1">
      <alignment horizontal="right"/>
    </xf>
    <xf numFmtId="165" fontId="30" fillId="8" borderId="56" xfId="0" applyNumberFormat="1" applyFont="1" applyFill="1" applyBorder="1" applyAlignment="1">
      <alignment horizontal="center"/>
    </xf>
    <xf numFmtId="165" fontId="0" fillId="0" borderId="62" xfId="0" applyNumberFormat="1" applyBorder="1"/>
    <xf numFmtId="165" fontId="0" fillId="0" borderId="64" xfId="0" applyNumberFormat="1" applyBorder="1" applyAlignment="1">
      <alignment horizontal="center"/>
    </xf>
    <xf numFmtId="165" fontId="30" fillId="7" borderId="62" xfId="0" applyNumberFormat="1" applyFont="1" applyFill="1" applyBorder="1" applyAlignment="1">
      <alignment horizontal="right"/>
    </xf>
    <xf numFmtId="165" fontId="30" fillId="7" borderId="63" xfId="0" applyNumberFormat="1" applyFont="1" applyFill="1" applyBorder="1" applyAlignment="1">
      <alignment horizontal="right"/>
    </xf>
    <xf numFmtId="165" fontId="30" fillId="8" borderId="62" xfId="0" applyNumberFormat="1" applyFont="1" applyFill="1" applyBorder="1"/>
    <xf numFmtId="0" fontId="36" fillId="0" borderId="20" xfId="0" applyFont="1" applyBorder="1"/>
    <xf numFmtId="0" fontId="0" fillId="0" borderId="55" xfId="0" applyBorder="1" applyAlignment="1">
      <alignment horizontal="center"/>
    </xf>
    <xf numFmtId="3" fontId="0" fillId="0" borderId="19" xfId="0" applyNumberFormat="1" applyBorder="1" applyAlignment="1">
      <alignment horizontal="center"/>
    </xf>
    <xf numFmtId="3" fontId="30" fillId="7" borderId="55" xfId="0" applyNumberFormat="1" applyFont="1" applyFill="1" applyBorder="1" applyAlignment="1">
      <alignment horizontal="center"/>
    </xf>
    <xf numFmtId="3" fontId="30" fillId="7" borderId="57" xfId="0" applyNumberFormat="1" applyFont="1" applyFill="1" applyBorder="1" applyAlignment="1">
      <alignment horizontal="center"/>
    </xf>
    <xf numFmtId="0" fontId="0" fillId="0" borderId="66" xfId="0" applyBorder="1" applyAlignment="1">
      <alignment horizontal="center"/>
    </xf>
    <xf numFmtId="3" fontId="30" fillId="7" borderId="66" xfId="0" applyNumberFormat="1" applyFont="1" applyFill="1" applyBorder="1" applyAlignment="1">
      <alignment horizontal="center"/>
    </xf>
    <xf numFmtId="3" fontId="30" fillId="7" borderId="68" xfId="0" applyNumberFormat="1" applyFont="1" applyFill="1" applyBorder="1" applyAlignment="1">
      <alignment horizontal="center"/>
    </xf>
    <xf numFmtId="0" fontId="0" fillId="0" borderId="71" xfId="0" applyBorder="1" applyAlignment="1">
      <alignment horizontal="center"/>
    </xf>
    <xf numFmtId="3" fontId="0" fillId="0" borderId="71" xfId="0" applyNumberFormat="1" applyBorder="1"/>
    <xf numFmtId="3" fontId="0" fillId="0" borderId="18" xfId="0" applyNumberFormat="1" applyFill="1" applyBorder="1" applyAlignment="1">
      <alignment horizontal="center"/>
    </xf>
    <xf numFmtId="0" fontId="0" fillId="0" borderId="56" xfId="0" applyFill="1" applyBorder="1"/>
    <xf numFmtId="0" fontId="0" fillId="0" borderId="0" xfId="0" applyFill="1" applyBorder="1" applyProtection="1">
      <protection locked="0"/>
    </xf>
    <xf numFmtId="3" fontId="30" fillId="7" borderId="71" xfId="0" applyNumberFormat="1" applyFont="1" applyFill="1" applyBorder="1" applyAlignment="1">
      <alignment horizontal="center"/>
    </xf>
    <xf numFmtId="3" fontId="30" fillId="7" borderId="72" xfId="0" applyNumberFormat="1" applyFont="1" applyFill="1" applyBorder="1" applyAlignment="1">
      <alignment horizontal="center"/>
    </xf>
    <xf numFmtId="0" fontId="30" fillId="8" borderId="74" xfId="0" applyFont="1" applyFill="1" applyBorder="1" applyAlignment="1">
      <alignment horizontal="center"/>
    </xf>
    <xf numFmtId="3" fontId="30" fillId="8" borderId="76" xfId="0" applyNumberFormat="1" applyFont="1" applyFill="1" applyBorder="1" applyAlignment="1">
      <alignment horizontal="center"/>
    </xf>
    <xf numFmtId="3" fontId="30" fillId="7" borderId="74" xfId="0" applyNumberFormat="1" applyFont="1" applyFill="1" applyBorder="1" applyAlignment="1">
      <alignment horizontal="center"/>
    </xf>
    <xf numFmtId="3" fontId="30" fillId="7" borderId="75" xfId="0" applyNumberFormat="1" applyFont="1" applyFill="1" applyBorder="1" applyAlignment="1">
      <alignment horizontal="center"/>
    </xf>
    <xf numFmtId="0" fontId="0" fillId="0" borderId="62" xfId="0" applyBorder="1" applyAlignment="1">
      <alignment horizontal="center"/>
    </xf>
    <xf numFmtId="3" fontId="0" fillId="0" borderId="62" xfId="0" applyNumberFormat="1" applyBorder="1"/>
    <xf numFmtId="3" fontId="0" fillId="0" borderId="61" xfId="0" applyNumberFormat="1" applyBorder="1" applyAlignment="1">
      <alignment horizontal="center"/>
    </xf>
    <xf numFmtId="3" fontId="30" fillId="7" borderId="62" xfId="0" applyNumberFormat="1" applyFont="1" applyFill="1" applyBorder="1" applyAlignment="1">
      <alignment horizontal="center"/>
    </xf>
    <xf numFmtId="3" fontId="30" fillId="7" borderId="63" xfId="0" applyNumberFormat="1" applyFont="1" applyFill="1" applyBorder="1" applyAlignment="1">
      <alignment horizontal="center"/>
    </xf>
    <xf numFmtId="3" fontId="30" fillId="8" borderId="71" xfId="0" applyNumberFormat="1" applyFont="1" applyFill="1" applyBorder="1" applyAlignment="1">
      <alignment horizontal="center"/>
    </xf>
    <xf numFmtId="3" fontId="30" fillId="8" borderId="72" xfId="0" applyNumberFormat="1" applyFont="1" applyFill="1" applyBorder="1" applyAlignment="1">
      <alignment horizontal="center"/>
    </xf>
    <xf numFmtId="0" fontId="36" fillId="0" borderId="55" xfId="0" applyFont="1" applyBorder="1"/>
    <xf numFmtId="3" fontId="62" fillId="0" borderId="55" xfId="0" applyNumberFormat="1" applyFont="1" applyFill="1" applyBorder="1" applyAlignment="1">
      <alignment horizontal="center"/>
    </xf>
    <xf numFmtId="3" fontId="62" fillId="0" borderId="80" xfId="0" applyNumberFormat="1" applyFont="1" applyFill="1" applyBorder="1" applyProtection="1">
      <protection locked="0"/>
    </xf>
    <xf numFmtId="3" fontId="38" fillId="7" borderId="55" xfId="0" applyNumberFormat="1" applyFont="1" applyFill="1" applyBorder="1" applyProtection="1">
      <protection locked="0"/>
    </xf>
    <xf numFmtId="3" fontId="38" fillId="8" borderId="47" xfId="0" applyNumberFormat="1" applyFont="1" applyFill="1" applyBorder="1"/>
    <xf numFmtId="3" fontId="38" fillId="8" borderId="46" xfId="0" applyNumberFormat="1" applyFont="1" applyFill="1" applyBorder="1"/>
    <xf numFmtId="3" fontId="62" fillId="0" borderId="66" xfId="0" applyNumberFormat="1" applyFont="1" applyFill="1" applyBorder="1" applyAlignment="1">
      <alignment horizontal="center"/>
    </xf>
    <xf numFmtId="3" fontId="62" fillId="0" borderId="66" xfId="0" applyNumberFormat="1" applyFont="1" applyFill="1" applyBorder="1" applyProtection="1">
      <protection locked="0"/>
    </xf>
    <xf numFmtId="3" fontId="38" fillId="7" borderId="66" xfId="0" applyNumberFormat="1" applyFont="1" applyFill="1" applyBorder="1" applyProtection="1">
      <protection locked="0"/>
    </xf>
    <xf numFmtId="3" fontId="38" fillId="8" borderId="69" xfId="0" applyNumberFormat="1" applyFont="1" applyFill="1" applyBorder="1"/>
    <xf numFmtId="3" fontId="38" fillId="8" borderId="66" xfId="0" applyNumberFormat="1" applyFont="1" applyFill="1" applyBorder="1"/>
    <xf numFmtId="3" fontId="62" fillId="0" borderId="62" xfId="0" applyNumberFormat="1" applyFont="1" applyFill="1" applyBorder="1" applyAlignment="1">
      <alignment horizontal="center"/>
    </xf>
    <xf numFmtId="3" fontId="62" fillId="0" borderId="62" xfId="0" applyNumberFormat="1" applyFont="1" applyFill="1" applyBorder="1" applyProtection="1">
      <protection locked="0"/>
    </xf>
    <xf numFmtId="3" fontId="38" fillId="7" borderId="62" xfId="0" applyNumberFormat="1" applyFont="1" applyFill="1" applyBorder="1" applyProtection="1">
      <protection locked="0"/>
    </xf>
    <xf numFmtId="3" fontId="38" fillId="8" borderId="50" xfId="0" applyNumberFormat="1" applyFont="1" applyFill="1" applyBorder="1"/>
    <xf numFmtId="3" fontId="38" fillId="8" borderId="62" xfId="0" applyNumberFormat="1" applyFont="1" applyFill="1" applyBorder="1"/>
    <xf numFmtId="3" fontId="41" fillId="0" borderId="55" xfId="0" applyNumberFormat="1" applyFont="1" applyFill="1" applyBorder="1" applyAlignment="1">
      <alignment horizontal="center"/>
    </xf>
    <xf numFmtId="3" fontId="38" fillId="8" borderId="19" xfId="0" applyNumberFormat="1" applyFont="1" applyFill="1" applyBorder="1"/>
    <xf numFmtId="3" fontId="41" fillId="0" borderId="66" xfId="0" applyNumberFormat="1" applyFont="1" applyFill="1" applyBorder="1" applyAlignment="1">
      <alignment horizontal="center"/>
    </xf>
    <xf numFmtId="0" fontId="37" fillId="0" borderId="66" xfId="0" applyFont="1" applyBorder="1" applyAlignment="1">
      <alignment horizontal="center"/>
    </xf>
    <xf numFmtId="3" fontId="41" fillId="0" borderId="71" xfId="0" applyNumberFormat="1" applyFont="1" applyFill="1" applyBorder="1" applyAlignment="1">
      <alignment horizontal="center"/>
    </xf>
    <xf numFmtId="0" fontId="0" fillId="0" borderId="52" xfId="0" applyFill="1" applyBorder="1" applyProtection="1">
      <protection locked="0"/>
    </xf>
    <xf numFmtId="3" fontId="38" fillId="7" borderId="71" xfId="0" applyNumberFormat="1" applyFont="1" applyFill="1" applyBorder="1" applyProtection="1">
      <protection locked="0"/>
    </xf>
    <xf numFmtId="3" fontId="38" fillId="8" borderId="82" xfId="0" applyNumberFormat="1" applyFont="1" applyFill="1" applyBorder="1"/>
    <xf numFmtId="3" fontId="38" fillId="8" borderId="71" xfId="0" applyNumberFormat="1" applyFont="1" applyFill="1" applyBorder="1"/>
    <xf numFmtId="0" fontId="38" fillId="8" borderId="74" xfId="0" applyFont="1" applyFill="1" applyBorder="1" applyAlignment="1">
      <alignment horizontal="center"/>
    </xf>
    <xf numFmtId="3" fontId="38" fillId="8" borderId="74" xfId="0" applyNumberFormat="1" applyFont="1" applyFill="1" applyBorder="1"/>
    <xf numFmtId="3" fontId="38" fillId="8" borderId="74" xfId="0" applyNumberFormat="1" applyFont="1" applyFill="1" applyBorder="1" applyAlignment="1">
      <alignment horizontal="center"/>
    </xf>
    <xf numFmtId="3" fontId="38" fillId="8" borderId="74" xfId="0" applyNumberFormat="1" applyFont="1" applyFill="1" applyBorder="1" applyProtection="1">
      <protection locked="0"/>
    </xf>
    <xf numFmtId="3" fontId="38" fillId="8" borderId="76" xfId="0" applyNumberFormat="1" applyFont="1" applyFill="1" applyBorder="1" applyProtection="1">
      <protection locked="0"/>
    </xf>
    <xf numFmtId="3" fontId="38" fillId="7" borderId="74" xfId="0" applyNumberFormat="1" applyFont="1" applyFill="1" applyBorder="1" applyProtection="1"/>
    <xf numFmtId="3" fontId="38" fillId="7" borderId="75" xfId="0" applyNumberFormat="1" applyFont="1" applyFill="1" applyBorder="1" applyProtection="1"/>
    <xf numFmtId="3" fontId="38" fillId="8" borderId="76" xfId="0" applyNumberFormat="1" applyFont="1" applyFill="1" applyBorder="1"/>
    <xf numFmtId="3" fontId="38" fillId="8" borderId="77" xfId="0" applyNumberFormat="1" applyFont="1" applyFill="1" applyBorder="1"/>
    <xf numFmtId="3" fontId="38" fillId="8" borderId="78" xfId="0" applyNumberFormat="1" applyFont="1" applyFill="1" applyBorder="1"/>
    <xf numFmtId="3" fontId="38" fillId="8" borderId="73" xfId="0" applyNumberFormat="1" applyFont="1" applyFill="1" applyBorder="1"/>
    <xf numFmtId="3" fontId="38" fillId="8" borderId="20" xfId="0" applyNumberFormat="1" applyFont="1" applyFill="1" applyBorder="1"/>
    <xf numFmtId="3" fontId="38" fillId="8" borderId="55" xfId="0" applyNumberFormat="1" applyFont="1" applyFill="1" applyBorder="1"/>
    <xf numFmtId="3" fontId="41" fillId="0" borderId="79" xfId="0" applyNumberFormat="1" applyFont="1" applyFill="1" applyBorder="1" applyProtection="1">
      <protection locked="0"/>
    </xf>
    <xf numFmtId="3" fontId="38" fillId="8" borderId="73" xfId="0" applyNumberFormat="1" applyFont="1" applyFill="1" applyBorder="1" applyProtection="1">
      <protection locked="0"/>
    </xf>
    <xf numFmtId="3" fontId="38" fillId="7" borderId="78" xfId="0" applyNumberFormat="1" applyFont="1" applyFill="1" applyBorder="1" applyProtection="1"/>
    <xf numFmtId="3" fontId="0" fillId="0" borderId="56" xfId="0" applyNumberFormat="1" applyBorder="1"/>
    <xf numFmtId="3" fontId="38" fillId="0" borderId="56" xfId="0" applyNumberFormat="1" applyFont="1" applyFill="1" applyBorder="1" applyAlignment="1">
      <alignment horizontal="center"/>
    </xf>
    <xf numFmtId="3" fontId="38" fillId="0" borderId="21" xfId="0" applyNumberFormat="1" applyFont="1" applyFill="1" applyBorder="1" applyProtection="1">
      <protection locked="0"/>
    </xf>
    <xf numFmtId="3" fontId="38" fillId="0" borderId="74" xfId="0" applyNumberFormat="1" applyFont="1" applyFill="1" applyBorder="1" applyProtection="1">
      <protection locked="0"/>
    </xf>
    <xf numFmtId="3" fontId="38" fillId="0" borderId="75" xfId="0" applyNumberFormat="1" applyFont="1" applyFill="1" applyBorder="1" applyProtection="1">
      <protection locked="0"/>
    </xf>
    <xf numFmtId="3" fontId="0" fillId="0" borderId="35" xfId="0" applyNumberFormat="1" applyBorder="1"/>
    <xf numFmtId="3" fontId="0" fillId="0" borderId="59" xfId="0" applyNumberFormat="1" applyBorder="1"/>
    <xf numFmtId="3" fontId="0" fillId="0" borderId="0" xfId="0" applyNumberFormat="1" applyBorder="1"/>
    <xf numFmtId="3" fontId="38" fillId="0" borderId="74" xfId="0" applyNumberFormat="1" applyFont="1" applyFill="1" applyBorder="1"/>
    <xf numFmtId="164" fontId="38" fillId="0" borderId="75" xfId="0" applyNumberFormat="1" applyFont="1" applyFill="1" applyBorder="1"/>
    <xf numFmtId="0" fontId="40" fillId="8" borderId="45" xfId="0" applyFont="1" applyFill="1" applyBorder="1"/>
    <xf numFmtId="3" fontId="38" fillId="8" borderId="83" xfId="0" applyNumberFormat="1" applyFont="1" applyFill="1" applyBorder="1"/>
    <xf numFmtId="0" fontId="40" fillId="8" borderId="50" xfId="0" applyFont="1" applyFill="1" applyBorder="1"/>
    <xf numFmtId="0" fontId="38" fillId="8" borderId="51" xfId="0" applyFont="1" applyFill="1" applyBorder="1" applyAlignment="1">
      <alignment horizontal="center"/>
    </xf>
    <xf numFmtId="3" fontId="38" fillId="8" borderId="51" xfId="0" applyNumberFormat="1" applyFont="1" applyFill="1" applyBorder="1"/>
    <xf numFmtId="3" fontId="38" fillId="8" borderId="51" xfId="0" applyNumberFormat="1" applyFont="1" applyFill="1" applyBorder="1" applyAlignment="1">
      <alignment horizontal="center"/>
    </xf>
    <xf numFmtId="3" fontId="38" fillId="8" borderId="50" xfId="0" applyNumberFormat="1" applyFont="1" applyFill="1" applyBorder="1" applyProtection="1">
      <protection locked="0"/>
    </xf>
    <xf numFmtId="0" fontId="40" fillId="8" borderId="0" xfId="0" applyFont="1" applyFill="1" applyBorder="1"/>
    <xf numFmtId="0" fontId="44" fillId="0" borderId="0" xfId="0" applyFont="1"/>
    <xf numFmtId="0" fontId="13" fillId="0" borderId="0" xfId="0" applyFont="1" applyBorder="1"/>
    <xf numFmtId="0" fontId="13" fillId="0" borderId="0" xfId="0" applyFont="1" applyBorder="1" applyAlignment="1">
      <alignment horizontal="center"/>
    </xf>
    <xf numFmtId="164" fontId="17" fillId="0" borderId="0" xfId="0" applyNumberFormat="1" applyFont="1" applyFill="1" applyAlignment="1">
      <alignment horizontal="right"/>
    </xf>
    <xf numFmtId="164" fontId="16" fillId="0" borderId="0" xfId="0" applyNumberFormat="1" applyFont="1" applyFill="1"/>
    <xf numFmtId="164" fontId="0" fillId="0" borderId="0" xfId="0" applyNumberFormat="1" applyAlignment="1"/>
    <xf numFmtId="164" fontId="16" fillId="0" borderId="0" xfId="0" applyNumberFormat="1" applyFont="1" applyFill="1" applyAlignment="1">
      <alignment horizontal="right"/>
    </xf>
    <xf numFmtId="164" fontId="19" fillId="0" borderId="0" xfId="0" applyNumberFormat="1" applyFont="1" applyFill="1"/>
    <xf numFmtId="164" fontId="6" fillId="3" borderId="27" xfId="1" applyNumberFormat="1" applyFont="1" applyFill="1" applyBorder="1" applyAlignment="1">
      <alignment horizontal="center"/>
    </xf>
    <xf numFmtId="164" fontId="6" fillId="3" borderId="29" xfId="1" applyNumberFormat="1" applyFont="1" applyFill="1" applyBorder="1" applyAlignment="1">
      <alignment horizontal="center"/>
    </xf>
    <xf numFmtId="164" fontId="19" fillId="0" borderId="31" xfId="0" applyNumberFormat="1" applyFont="1" applyFill="1" applyBorder="1"/>
    <xf numFmtId="164" fontId="19" fillId="0" borderId="32" xfId="0" applyNumberFormat="1" applyFont="1" applyFill="1" applyBorder="1"/>
    <xf numFmtId="164" fontId="19" fillId="0" borderId="35" xfId="0" applyNumberFormat="1" applyFont="1" applyFill="1" applyBorder="1"/>
    <xf numFmtId="164" fontId="7" fillId="0" borderId="37" xfId="0" applyNumberFormat="1" applyFont="1" applyFill="1" applyBorder="1"/>
    <xf numFmtId="164" fontId="7" fillId="0" borderId="0" xfId="0" applyNumberFormat="1" applyFont="1" applyFill="1" applyBorder="1"/>
    <xf numFmtId="164" fontId="19" fillId="0" borderId="38" xfId="0" applyNumberFormat="1" applyFont="1" applyFill="1" applyBorder="1"/>
    <xf numFmtId="164" fontId="19" fillId="0" borderId="39" xfId="0" applyNumberFormat="1" applyFont="1" applyFill="1" applyBorder="1"/>
    <xf numFmtId="164" fontId="19" fillId="4" borderId="32" xfId="0" applyNumberFormat="1" applyFont="1" applyFill="1" applyBorder="1"/>
    <xf numFmtId="164" fontId="7" fillId="0" borderId="39" xfId="0" applyNumberFormat="1" applyFont="1" applyFill="1" applyBorder="1"/>
    <xf numFmtId="164" fontId="19" fillId="0" borderId="0" xfId="0" applyNumberFormat="1" applyFont="1" applyFill="1" applyBorder="1"/>
    <xf numFmtId="164" fontId="19" fillId="0" borderId="29" xfId="0" applyNumberFormat="1" applyFont="1" applyFill="1" applyBorder="1"/>
    <xf numFmtId="164" fontId="7" fillId="0" borderId="40" xfId="0" applyNumberFormat="1" applyFont="1" applyFill="1" applyBorder="1" applyAlignment="1">
      <alignment vertical="center"/>
    </xf>
    <xf numFmtId="164" fontId="6" fillId="0" borderId="0" xfId="0" applyNumberFormat="1" applyFont="1" applyFill="1" applyBorder="1" applyAlignment="1">
      <alignment vertical="center"/>
    </xf>
    <xf numFmtId="164" fontId="7" fillId="0" borderId="0" xfId="0" applyNumberFormat="1" applyFont="1" applyFill="1" applyBorder="1" applyAlignment="1">
      <alignment vertical="center"/>
    </xf>
    <xf numFmtId="164" fontId="7" fillId="0" borderId="32" xfId="0" applyNumberFormat="1" applyFont="1" applyFill="1" applyBorder="1" applyAlignment="1">
      <alignment horizontal="center"/>
    </xf>
    <xf numFmtId="164" fontId="7" fillId="0" borderId="40" xfId="0" applyNumberFormat="1" applyFont="1" applyFill="1" applyBorder="1"/>
    <xf numFmtId="164" fontId="13" fillId="0" borderId="0" xfId="0" applyNumberFormat="1" applyFont="1" applyFill="1" applyBorder="1"/>
    <xf numFmtId="164" fontId="13" fillId="0" borderId="0" xfId="0" applyNumberFormat="1" applyFont="1" applyFill="1"/>
    <xf numFmtId="164" fontId="12" fillId="0" borderId="0" xfId="0" applyNumberFormat="1" applyFont="1" applyFill="1"/>
    <xf numFmtId="164" fontId="13" fillId="0" borderId="32" xfId="0" applyNumberFormat="1" applyFont="1" applyFill="1" applyBorder="1"/>
    <xf numFmtId="164" fontId="6" fillId="0" borderId="35" xfId="0" applyNumberFormat="1" applyFont="1" applyFill="1" applyBorder="1"/>
    <xf numFmtId="164" fontId="6" fillId="0" borderId="37" xfId="0" applyNumberFormat="1" applyFont="1" applyFill="1" applyBorder="1"/>
    <xf numFmtId="164" fontId="23" fillId="0" borderId="0" xfId="0" applyNumberFormat="1" applyFont="1" applyFill="1" applyAlignment="1">
      <alignment horizontal="center"/>
    </xf>
    <xf numFmtId="164" fontId="6" fillId="0" borderId="0" xfId="0" applyNumberFormat="1" applyFont="1" applyFill="1" applyBorder="1"/>
    <xf numFmtId="164" fontId="9" fillId="0" borderId="0" xfId="0" applyNumberFormat="1" applyFont="1" applyFill="1" applyAlignment="1">
      <alignment horizontal="center"/>
    </xf>
    <xf numFmtId="164" fontId="6" fillId="3" borderId="27" xfId="0" applyNumberFormat="1" applyFont="1" applyFill="1" applyBorder="1" applyAlignment="1">
      <alignment horizontal="center"/>
    </xf>
    <xf numFmtId="164" fontId="6" fillId="3" borderId="29" xfId="0" applyNumberFormat="1" applyFont="1" applyFill="1" applyBorder="1" applyAlignment="1">
      <alignment horizontal="center"/>
    </xf>
    <xf numFmtId="164" fontId="13" fillId="0" borderId="31" xfId="0" applyNumberFormat="1" applyFont="1" applyFill="1" applyBorder="1"/>
    <xf numFmtId="164" fontId="13" fillId="0" borderId="33" xfId="0" applyNumberFormat="1" applyFont="1" applyFill="1" applyBorder="1"/>
    <xf numFmtId="164" fontId="13" fillId="0" borderId="35" xfId="0" applyNumberFormat="1" applyFont="1" applyFill="1" applyBorder="1"/>
    <xf numFmtId="164" fontId="13" fillId="0" borderId="29" xfId="0" applyNumberFormat="1" applyFont="1" applyFill="1" applyBorder="1"/>
    <xf numFmtId="164" fontId="13" fillId="0" borderId="39" xfId="0" applyNumberFormat="1" applyFont="1" applyFill="1" applyBorder="1"/>
    <xf numFmtId="164" fontId="6" fillId="0" borderId="37" xfId="0" applyNumberFormat="1" applyFont="1" applyFill="1" applyBorder="1" applyAlignment="1">
      <alignment vertical="center"/>
    </xf>
    <xf numFmtId="0" fontId="35" fillId="0" borderId="0" xfId="0" applyFont="1"/>
    <xf numFmtId="0" fontId="64" fillId="0" borderId="0" xfId="0" applyFont="1"/>
    <xf numFmtId="0" fontId="65" fillId="0" borderId="0" xfId="0" applyFont="1"/>
    <xf numFmtId="0" fontId="66" fillId="10" borderId="73" xfId="0" applyFont="1" applyFill="1" applyBorder="1" applyAlignment="1">
      <alignment horizontal="center" vertical="center"/>
    </xf>
    <xf numFmtId="0" fontId="65" fillId="0" borderId="76" xfId="0" applyFont="1" applyBorder="1" applyAlignment="1">
      <alignment horizontal="center" vertical="center"/>
    </xf>
    <xf numFmtId="0" fontId="65" fillId="0" borderId="75" xfId="0" applyFont="1" applyBorder="1" applyAlignment="1">
      <alignment horizontal="center" vertical="center"/>
    </xf>
    <xf numFmtId="0" fontId="34" fillId="5" borderId="0" xfId="0" applyFont="1" applyFill="1" applyBorder="1"/>
    <xf numFmtId="0" fontId="63" fillId="0" borderId="45" xfId="0" applyFont="1" applyBorder="1"/>
    <xf numFmtId="0" fontId="63" fillId="0" borderId="49" xfId="0" applyFont="1" applyBorder="1"/>
    <xf numFmtId="0" fontId="0" fillId="0" borderId="49" xfId="0" applyBorder="1"/>
    <xf numFmtId="0" fontId="35" fillId="8" borderId="49" xfId="0" applyFont="1" applyFill="1" applyBorder="1" applyAlignment="1">
      <alignment horizontal="center"/>
    </xf>
    <xf numFmtId="0" fontId="63" fillId="0" borderId="47" xfId="0" applyFont="1" applyBorder="1"/>
    <xf numFmtId="0" fontId="63" fillId="0" borderId="48" xfId="0" applyFont="1" applyBorder="1"/>
    <xf numFmtId="0" fontId="66" fillId="0" borderId="48" xfId="0" applyFont="1" applyBorder="1" applyAlignment="1">
      <alignment horizontal="center"/>
    </xf>
    <xf numFmtId="0" fontId="35" fillId="8" borderId="46" xfId="0" applyFont="1" applyFill="1" applyBorder="1" applyAlignment="1">
      <alignment horizontal="center"/>
    </xf>
    <xf numFmtId="0" fontId="67" fillId="0" borderId="50" xfId="0" applyFont="1" applyBorder="1" applyAlignment="1">
      <alignment horizontal="center"/>
    </xf>
    <xf numFmtId="0" fontId="67" fillId="0" borderId="54" xfId="0" applyFont="1" applyBorder="1" applyAlignment="1">
      <alignment horizontal="center"/>
    </xf>
    <xf numFmtId="0" fontId="0" fillId="0" borderId="54" xfId="0" applyBorder="1" applyAlignment="1">
      <alignment horizontal="center"/>
    </xf>
    <xf numFmtId="0" fontId="35" fillId="0" borderId="51" xfId="0" applyFont="1" applyBorder="1" applyAlignment="1">
      <alignment horizontal="center"/>
    </xf>
    <xf numFmtId="0" fontId="35" fillId="8" borderId="54" xfId="0" applyFont="1" applyFill="1" applyBorder="1" applyAlignment="1">
      <alignment horizontal="center"/>
    </xf>
    <xf numFmtId="0" fontId="63" fillId="0" borderId="52" xfId="0" applyFont="1" applyBorder="1" applyAlignment="1">
      <alignment horizontal="center"/>
    </xf>
    <xf numFmtId="0" fontId="63" fillId="0" borderId="53" xfId="0" applyFont="1" applyBorder="1" applyAlignment="1">
      <alignment horizontal="center"/>
    </xf>
    <xf numFmtId="0" fontId="35" fillId="8" borderId="51" xfId="0" applyFont="1" applyFill="1" applyBorder="1" applyAlignment="1">
      <alignment horizontal="center"/>
    </xf>
    <xf numFmtId="0" fontId="63" fillId="0" borderId="21" xfId="0" applyFont="1" applyBorder="1" applyAlignment="1">
      <alignment vertical="center"/>
    </xf>
    <xf numFmtId="0" fontId="35" fillId="0" borderId="60" xfId="0" applyFont="1" applyBorder="1"/>
    <xf numFmtId="0" fontId="0" fillId="0" borderId="60" xfId="0" applyBorder="1"/>
    <xf numFmtId="165" fontId="0" fillId="0" borderId="60" xfId="0" applyNumberFormat="1" applyBorder="1"/>
    <xf numFmtId="0" fontId="68" fillId="0" borderId="56" xfId="0" applyFont="1" applyFill="1" applyBorder="1"/>
    <xf numFmtId="0" fontId="68" fillId="0" borderId="1" xfId="0" applyFont="1" applyFill="1" applyBorder="1" applyAlignment="1">
      <alignment vertical="center"/>
    </xf>
    <xf numFmtId="0" fontId="68" fillId="0" borderId="0" xfId="0" applyFont="1" applyFill="1" applyBorder="1" applyAlignment="1">
      <alignment vertical="center"/>
    </xf>
    <xf numFmtId="1" fontId="69" fillId="8" borderId="46" xfId="0" applyNumberFormat="1" applyFont="1" applyFill="1" applyBorder="1" applyAlignment="1">
      <alignment horizontal="right" vertical="center"/>
    </xf>
    <xf numFmtId="3" fontId="68" fillId="0" borderId="58" xfId="0" applyNumberFormat="1" applyFont="1" applyBorder="1" applyAlignment="1">
      <alignment vertical="center"/>
    </xf>
    <xf numFmtId="3" fontId="68" fillId="0" borderId="59" xfId="0" applyNumberFormat="1" applyFont="1" applyBorder="1" applyAlignment="1">
      <alignment vertical="center"/>
    </xf>
    <xf numFmtId="3" fontId="68" fillId="0" borderId="35" xfId="0" applyNumberFormat="1" applyFont="1" applyBorder="1" applyAlignment="1">
      <alignment vertical="center"/>
    </xf>
    <xf numFmtId="0" fontId="68" fillId="0" borderId="35" xfId="0" applyFont="1" applyBorder="1" applyAlignment="1">
      <alignment vertical="center"/>
    </xf>
    <xf numFmtId="0" fontId="68" fillId="0" borderId="35" xfId="0" applyFont="1" applyFill="1" applyBorder="1" applyAlignment="1">
      <alignment vertical="center"/>
    </xf>
    <xf numFmtId="3" fontId="69" fillId="8" borderId="56" xfId="0" applyNumberFormat="1" applyFont="1" applyFill="1" applyBorder="1" applyAlignment="1">
      <alignment horizontal="center" vertical="center"/>
    </xf>
    <xf numFmtId="3" fontId="69" fillId="8" borderId="60" xfId="0" applyNumberFormat="1" applyFont="1" applyFill="1" applyBorder="1" applyAlignment="1">
      <alignment horizontal="center" vertical="center"/>
    </xf>
    <xf numFmtId="0" fontId="63" fillId="0" borderId="61" xfId="0" applyFont="1" applyBorder="1" applyAlignment="1">
      <alignment vertical="center"/>
    </xf>
    <xf numFmtId="0" fontId="35" fillId="0" borderId="63" xfId="0" applyFont="1" applyBorder="1"/>
    <xf numFmtId="0" fontId="0" fillId="0" borderId="63" xfId="0" applyBorder="1"/>
    <xf numFmtId="165" fontId="0" fillId="0" borderId="63" xfId="0" applyNumberFormat="1" applyBorder="1"/>
    <xf numFmtId="2" fontId="68" fillId="0" borderId="62" xfId="0" applyNumberFormat="1" applyFont="1" applyBorder="1"/>
    <xf numFmtId="2" fontId="68" fillId="0" borderId="84" xfId="0" applyNumberFormat="1" applyFont="1" applyBorder="1" applyAlignment="1">
      <alignment vertical="center"/>
    </xf>
    <xf numFmtId="2" fontId="68" fillId="0" borderId="64" xfId="0" applyNumberFormat="1" applyFont="1" applyBorder="1" applyAlignment="1">
      <alignment vertical="center"/>
    </xf>
    <xf numFmtId="2" fontId="69" fillId="8" borderId="62" xfId="0" applyNumberFormat="1" applyFont="1" applyFill="1" applyBorder="1" applyAlignment="1">
      <alignment horizontal="right" vertical="center"/>
    </xf>
    <xf numFmtId="4" fontId="68" fillId="0" borderId="64" xfId="0" applyNumberFormat="1" applyFont="1" applyBorder="1" applyAlignment="1">
      <alignment vertical="center"/>
    </xf>
    <xf numFmtId="4" fontId="68" fillId="0" borderId="53" xfId="0" applyNumberFormat="1" applyFont="1" applyBorder="1" applyAlignment="1">
      <alignment vertical="center"/>
    </xf>
    <xf numFmtId="4" fontId="68" fillId="0" borderId="65" xfId="0" applyNumberFormat="1" applyFont="1" applyBorder="1" applyAlignment="1">
      <alignment vertical="center"/>
    </xf>
    <xf numFmtId="2" fontId="68" fillId="0" borderId="53" xfId="0" applyNumberFormat="1" applyFont="1" applyBorder="1" applyAlignment="1">
      <alignment vertical="center"/>
    </xf>
    <xf numFmtId="164" fontId="69" fillId="8" borderId="62" xfId="0" applyNumberFormat="1" applyFont="1" applyFill="1" applyBorder="1" applyAlignment="1">
      <alignment vertical="center"/>
    </xf>
    <xf numFmtId="3" fontId="69" fillId="8" borderId="63" xfId="0" applyNumberFormat="1" applyFont="1" applyFill="1" applyBorder="1" applyAlignment="1">
      <alignment horizontal="center" vertical="center"/>
    </xf>
    <xf numFmtId="0" fontId="63" fillId="0" borderId="69" xfId="0" applyFont="1" applyBorder="1" applyAlignment="1">
      <alignment vertical="center"/>
    </xf>
    <xf numFmtId="0" fontId="70" fillId="0" borderId="68" xfId="0" applyFont="1" applyBorder="1" applyAlignment="1">
      <alignment horizontal="center" vertical="center"/>
    </xf>
    <xf numFmtId="3" fontId="0" fillId="0" borderId="68" xfId="0" applyNumberFormat="1" applyBorder="1"/>
    <xf numFmtId="3" fontId="68" fillId="0" borderId="80" xfId="0" applyNumberFormat="1" applyFont="1" applyBorder="1"/>
    <xf numFmtId="3" fontId="68" fillId="0" borderId="13" xfId="0" applyNumberFormat="1" applyFont="1" applyBorder="1" applyAlignment="1">
      <alignment vertical="center"/>
    </xf>
    <xf numFmtId="3" fontId="68" fillId="0" borderId="19" xfId="0" applyNumberFormat="1" applyFont="1" applyBorder="1" applyAlignment="1">
      <alignment vertical="center"/>
    </xf>
    <xf numFmtId="3" fontId="69" fillId="8" borderId="66" xfId="0" applyNumberFormat="1" applyFont="1" applyFill="1" applyBorder="1" applyAlignment="1">
      <alignment horizontal="center" vertical="center"/>
    </xf>
    <xf numFmtId="3" fontId="68" fillId="0" borderId="67" xfId="0" applyNumberFormat="1" applyFont="1" applyBorder="1" applyAlignment="1">
      <alignment vertical="center"/>
    </xf>
    <xf numFmtId="3" fontId="68" fillId="0" borderId="44" xfId="0" applyNumberFormat="1" applyFont="1" applyBorder="1" applyAlignment="1">
      <alignment vertical="center"/>
    </xf>
    <xf numFmtId="3" fontId="68" fillId="0" borderId="32" xfId="0" applyNumberFormat="1" applyFont="1" applyBorder="1" applyAlignment="1">
      <alignment vertical="center"/>
    </xf>
    <xf numFmtId="3" fontId="69" fillId="8" borderId="68" xfId="0" applyNumberFormat="1" applyFont="1" applyFill="1" applyBorder="1" applyAlignment="1">
      <alignment horizontal="center" vertical="center"/>
    </xf>
    <xf numFmtId="0" fontId="35" fillId="0" borderId="68" xfId="0" applyFont="1" applyBorder="1"/>
    <xf numFmtId="3" fontId="0" fillId="0" borderId="57" xfId="0" applyNumberFormat="1" applyBorder="1"/>
    <xf numFmtId="3" fontId="68" fillId="0" borderId="66" xfId="0" applyNumberFormat="1" applyFont="1" applyBorder="1"/>
    <xf numFmtId="3" fontId="68" fillId="0" borderId="43" xfId="0" applyNumberFormat="1" applyFont="1" applyBorder="1" applyAlignment="1">
      <alignment vertical="center"/>
    </xf>
    <xf numFmtId="3" fontId="68" fillId="0" borderId="31" xfId="0" applyNumberFormat="1" applyFont="1" applyBorder="1" applyAlignment="1">
      <alignment vertical="center"/>
    </xf>
    <xf numFmtId="3" fontId="68" fillId="0" borderId="70" xfId="0" applyNumberFormat="1" applyFont="1" applyBorder="1" applyAlignment="1">
      <alignment vertical="center"/>
    </xf>
    <xf numFmtId="0" fontId="70" fillId="0" borderId="60" xfId="0" applyFont="1" applyBorder="1" applyAlignment="1">
      <alignment horizontal="center" vertical="center"/>
    </xf>
    <xf numFmtId="3" fontId="0" fillId="0" borderId="60" xfId="0" applyNumberFormat="1" applyBorder="1"/>
    <xf numFmtId="3" fontId="68" fillId="0" borderId="56" xfId="0" applyNumberFormat="1" applyFont="1" applyFill="1" applyBorder="1"/>
    <xf numFmtId="3" fontId="68" fillId="0" borderId="17" xfId="0" applyNumberFormat="1" applyFont="1" applyFill="1" applyBorder="1" applyAlignment="1">
      <alignment vertical="center"/>
    </xf>
    <xf numFmtId="3" fontId="68" fillId="0" borderId="59" xfId="0" applyNumberFormat="1" applyFont="1" applyFill="1" applyBorder="1" applyAlignment="1">
      <alignment vertical="center"/>
    </xf>
    <xf numFmtId="3" fontId="68" fillId="0" borderId="0" xfId="0" applyNumberFormat="1" applyFont="1" applyAlignment="1">
      <alignment vertical="center"/>
    </xf>
    <xf numFmtId="3" fontId="68" fillId="0" borderId="35" xfId="0" applyNumberFormat="1" applyFont="1" applyFill="1" applyBorder="1" applyAlignment="1">
      <alignment vertical="center"/>
    </xf>
    <xf numFmtId="0" fontId="35" fillId="8" borderId="73" xfId="0" applyFont="1" applyFill="1" applyBorder="1" applyAlignment="1">
      <alignment vertical="center"/>
    </xf>
    <xf numFmtId="0" fontId="35" fillId="8" borderId="75" xfId="0" applyFont="1" applyFill="1" applyBorder="1"/>
    <xf numFmtId="0" fontId="71" fillId="8" borderId="75" xfId="0" applyFont="1" applyFill="1" applyBorder="1" applyAlignment="1">
      <alignment horizontal="center" vertical="center"/>
    </xf>
    <xf numFmtId="3" fontId="69" fillId="8" borderId="74" xfId="0" applyNumberFormat="1" applyFont="1" applyFill="1" applyBorder="1"/>
    <xf numFmtId="3" fontId="69" fillId="8" borderId="85" xfId="0" applyNumberFormat="1" applyFont="1" applyFill="1" applyBorder="1" applyAlignment="1">
      <alignment vertical="center"/>
    </xf>
    <xf numFmtId="3" fontId="69" fillId="8" borderId="76" xfId="0" applyNumberFormat="1" applyFont="1" applyFill="1" applyBorder="1" applyAlignment="1">
      <alignment vertical="center"/>
    </xf>
    <xf numFmtId="3" fontId="69" fillId="8" borderId="74" xfId="0" applyNumberFormat="1" applyFont="1" applyFill="1" applyBorder="1" applyAlignment="1">
      <alignment horizontal="center" vertical="center"/>
    </xf>
    <xf numFmtId="3" fontId="69" fillId="8" borderId="77" xfId="0" applyNumberFormat="1" applyFont="1" applyFill="1" applyBorder="1" applyAlignment="1">
      <alignment vertical="center"/>
    </xf>
    <xf numFmtId="3" fontId="69" fillId="8" borderId="78" xfId="0" applyNumberFormat="1" applyFont="1" applyFill="1" applyBorder="1" applyAlignment="1">
      <alignment vertical="center"/>
    </xf>
    <xf numFmtId="3" fontId="69" fillId="8" borderId="75" xfId="0" applyNumberFormat="1" applyFont="1" applyFill="1" applyBorder="1" applyAlignment="1">
      <alignment horizontal="center" vertical="center"/>
    </xf>
    <xf numFmtId="3" fontId="68" fillId="0" borderId="62" xfId="0" applyNumberFormat="1" applyFont="1" applyBorder="1"/>
    <xf numFmtId="3" fontId="69" fillId="8" borderId="62" xfId="0" applyNumberFormat="1" applyFont="1" applyFill="1" applyBorder="1" applyAlignment="1">
      <alignment horizontal="center" vertical="center"/>
    </xf>
    <xf numFmtId="0" fontId="63" fillId="0" borderId="47" xfId="0" applyFont="1" applyBorder="1" applyAlignment="1">
      <alignment vertical="center"/>
    </xf>
    <xf numFmtId="0" fontId="72" fillId="0" borderId="86" xfId="0" applyFont="1" applyBorder="1" applyAlignment="1">
      <alignment horizontal="center"/>
    </xf>
    <xf numFmtId="3" fontId="0" fillId="0" borderId="86" xfId="0" applyNumberFormat="1" applyBorder="1"/>
    <xf numFmtId="3" fontId="68" fillId="0" borderId="80" xfId="0" applyNumberFormat="1" applyFont="1" applyFill="1" applyBorder="1"/>
    <xf numFmtId="3" fontId="68" fillId="0" borderId="58" xfId="0" applyNumberFormat="1" applyFont="1" applyFill="1" applyBorder="1"/>
    <xf numFmtId="3" fontId="68" fillId="0" borderId="86" xfId="0" applyNumberFormat="1" applyFont="1" applyFill="1" applyBorder="1"/>
    <xf numFmtId="3" fontId="69" fillId="8" borderId="49" xfId="0" applyNumberFormat="1" applyFont="1" applyFill="1" applyBorder="1" applyAlignment="1">
      <alignment vertical="center"/>
    </xf>
    <xf numFmtId="3" fontId="68" fillId="0" borderId="48" xfId="0" applyNumberFormat="1" applyFont="1" applyBorder="1" applyAlignment="1">
      <alignment vertical="center"/>
    </xf>
    <xf numFmtId="3" fontId="69" fillId="8" borderId="46" xfId="0" applyNumberFormat="1" applyFont="1" applyFill="1" applyBorder="1" applyAlignment="1">
      <alignment vertical="center"/>
    </xf>
    <xf numFmtId="164" fontId="69" fillId="8" borderId="49" xfId="0" applyNumberFormat="1" applyFont="1" applyFill="1" applyBorder="1" applyAlignment="1">
      <alignment vertical="center"/>
    </xf>
    <xf numFmtId="0" fontId="72" fillId="0" borderId="68" xfId="0" applyFont="1" applyBorder="1" applyAlignment="1">
      <alignment horizontal="center"/>
    </xf>
    <xf numFmtId="3" fontId="68" fillId="0" borderId="66" xfId="0" applyNumberFormat="1" applyFont="1" applyFill="1" applyBorder="1"/>
    <xf numFmtId="3" fontId="68" fillId="0" borderId="13" xfId="0" applyNumberFormat="1" applyFont="1" applyFill="1" applyBorder="1"/>
    <xf numFmtId="3" fontId="68" fillId="0" borderId="68" xfId="0" applyNumberFormat="1" applyFont="1" applyFill="1" applyBorder="1"/>
    <xf numFmtId="3" fontId="69" fillId="8" borderId="68" xfId="0" applyNumberFormat="1" applyFont="1" applyFill="1" applyBorder="1" applyAlignment="1">
      <alignment vertical="center"/>
    </xf>
    <xf numFmtId="3" fontId="69" fillId="8" borderId="66" xfId="0" applyNumberFormat="1" applyFont="1" applyFill="1" applyBorder="1" applyAlignment="1">
      <alignment vertical="center"/>
    </xf>
    <xf numFmtId="164" fontId="69" fillId="8" borderId="68" xfId="0" applyNumberFormat="1" applyFont="1" applyFill="1" applyBorder="1" applyAlignment="1">
      <alignment vertical="center"/>
    </xf>
    <xf numFmtId="0" fontId="63" fillId="0" borderId="50" xfId="0" applyFont="1" applyBorder="1" applyAlignment="1">
      <alignment vertical="center"/>
    </xf>
    <xf numFmtId="0" fontId="72" fillId="0" borderId="54" xfId="0" applyFont="1" applyBorder="1" applyAlignment="1">
      <alignment horizontal="center"/>
    </xf>
    <xf numFmtId="3" fontId="0" fillId="0" borderId="54" xfId="0" applyNumberFormat="1" applyBorder="1"/>
    <xf numFmtId="3" fontId="68" fillId="0" borderId="51" xfId="0" applyNumberFormat="1" applyFont="1" applyFill="1" applyBorder="1"/>
    <xf numFmtId="3" fontId="69" fillId="8" borderId="63" xfId="0" applyNumberFormat="1" applyFont="1" applyFill="1" applyBorder="1" applyAlignment="1">
      <alignment vertical="center"/>
    </xf>
    <xf numFmtId="3" fontId="68" fillId="0" borderId="52" xfId="0" applyNumberFormat="1" applyFont="1" applyBorder="1" applyAlignment="1">
      <alignment vertical="center"/>
    </xf>
    <xf numFmtId="3" fontId="68" fillId="0" borderId="40" xfId="0" applyNumberFormat="1" applyFont="1" applyBorder="1" applyAlignment="1">
      <alignment vertical="center"/>
    </xf>
    <xf numFmtId="3" fontId="69" fillId="8" borderId="51" xfId="0" applyNumberFormat="1" applyFont="1" applyFill="1" applyBorder="1" applyAlignment="1">
      <alignment vertical="center"/>
    </xf>
    <xf numFmtId="164" fontId="69" fillId="8" borderId="54" xfId="0" applyNumberFormat="1" applyFont="1" applyFill="1" applyBorder="1" applyAlignment="1">
      <alignment vertical="center"/>
    </xf>
    <xf numFmtId="0" fontId="63" fillId="0" borderId="86" xfId="0" applyFont="1" applyBorder="1" applyAlignment="1">
      <alignment horizontal="center" vertical="center"/>
    </xf>
    <xf numFmtId="3" fontId="69" fillId="8" borderId="57" xfId="0" applyNumberFormat="1" applyFont="1" applyFill="1" applyBorder="1" applyAlignment="1">
      <alignment vertical="center"/>
    </xf>
    <xf numFmtId="0" fontId="63" fillId="0" borderId="60" xfId="0" applyFont="1" applyBorder="1" applyAlignment="1">
      <alignment horizontal="center" vertical="center"/>
    </xf>
    <xf numFmtId="3" fontId="68" fillId="0" borderId="55" xfId="0" applyNumberFormat="1" applyFont="1" applyFill="1" applyBorder="1"/>
    <xf numFmtId="0" fontId="63" fillId="0" borderId="68" xfId="0" applyFont="1" applyBorder="1" applyAlignment="1">
      <alignment horizontal="center" vertical="center"/>
    </xf>
    <xf numFmtId="0" fontId="63" fillId="0" borderId="63" xfId="0" applyFont="1" applyBorder="1" applyAlignment="1">
      <alignment horizontal="center" vertical="center"/>
    </xf>
    <xf numFmtId="3" fontId="69" fillId="8" borderId="72" xfId="0" applyNumberFormat="1" applyFont="1" applyFill="1" applyBorder="1" applyAlignment="1">
      <alignment vertical="center"/>
    </xf>
    <xf numFmtId="3" fontId="68" fillId="0" borderId="21" xfId="0" applyNumberFormat="1" applyFont="1" applyFill="1" applyBorder="1" applyAlignment="1">
      <alignment vertical="center"/>
    </xf>
    <xf numFmtId="3" fontId="69" fillId="8" borderId="56" xfId="0" applyNumberFormat="1" applyFont="1" applyFill="1" applyBorder="1" applyAlignment="1">
      <alignment vertical="center"/>
    </xf>
    <xf numFmtId="164" fontId="69" fillId="8" borderId="60" xfId="0" applyNumberFormat="1" applyFont="1" applyFill="1" applyBorder="1" applyAlignment="1">
      <alignment vertical="center"/>
    </xf>
    <xf numFmtId="0" fontId="69" fillId="8" borderId="73" xfId="0" applyFont="1" applyFill="1" applyBorder="1" applyAlignment="1">
      <alignment vertical="center"/>
    </xf>
    <xf numFmtId="0" fontId="63" fillId="8" borderId="60" xfId="0" applyFont="1" applyFill="1" applyBorder="1" applyAlignment="1">
      <alignment horizontal="center" vertical="center"/>
    </xf>
    <xf numFmtId="0" fontId="70" fillId="8" borderId="75" xfId="0" applyFont="1" applyFill="1" applyBorder="1" applyAlignment="1">
      <alignment horizontal="center" vertical="center"/>
    </xf>
    <xf numFmtId="3" fontId="38" fillId="8" borderId="75" xfId="0" applyNumberFormat="1" applyFont="1" applyFill="1" applyBorder="1"/>
    <xf numFmtId="3" fontId="69" fillId="8" borderId="75" xfId="0" applyNumberFormat="1" applyFont="1" applyFill="1" applyBorder="1" applyAlignment="1">
      <alignment vertical="center"/>
    </xf>
    <xf numFmtId="3" fontId="69" fillId="8" borderId="74" xfId="0" applyNumberFormat="1" applyFont="1" applyFill="1" applyBorder="1" applyAlignment="1">
      <alignment vertical="center"/>
    </xf>
    <xf numFmtId="164" fontId="69" fillId="8" borderId="75" xfId="0" applyNumberFormat="1" applyFont="1" applyFill="1" applyBorder="1" applyAlignment="1">
      <alignment vertical="center"/>
    </xf>
    <xf numFmtId="0" fontId="70" fillId="0" borderId="68" xfId="0" applyFont="1" applyBorder="1"/>
    <xf numFmtId="0" fontId="70" fillId="0" borderId="63" xfId="0" applyFont="1" applyBorder="1"/>
    <xf numFmtId="0" fontId="70" fillId="0" borderId="60" xfId="0" applyFont="1" applyBorder="1" applyAlignment="1">
      <alignment horizontal="center"/>
    </xf>
    <xf numFmtId="0" fontId="69" fillId="8" borderId="60" xfId="0" applyFont="1" applyFill="1" applyBorder="1"/>
    <xf numFmtId="0" fontId="35" fillId="0" borderId="75" xfId="0" applyFont="1" applyBorder="1"/>
    <xf numFmtId="3" fontId="69" fillId="0" borderId="56" xfId="0" applyNumberFormat="1" applyFont="1" applyFill="1" applyBorder="1"/>
    <xf numFmtId="3" fontId="69" fillId="8" borderId="60" xfId="0" applyNumberFormat="1" applyFont="1" applyFill="1" applyBorder="1" applyAlignment="1">
      <alignment vertical="center"/>
    </xf>
    <xf numFmtId="3" fontId="68" fillId="0" borderId="0" xfId="0" applyNumberFormat="1" applyFont="1" applyBorder="1" applyAlignment="1">
      <alignment vertical="center"/>
    </xf>
    <xf numFmtId="0" fontId="68" fillId="8" borderId="73" xfId="0" applyFont="1" applyFill="1" applyBorder="1" applyAlignment="1">
      <alignment vertical="center"/>
    </xf>
    <xf numFmtId="0" fontId="69" fillId="8" borderId="75" xfId="0" applyFont="1" applyFill="1" applyBorder="1"/>
    <xf numFmtId="0" fontId="71" fillId="8" borderId="75" xfId="0" applyFont="1" applyFill="1" applyBorder="1" applyAlignment="1">
      <alignment horizontal="center"/>
    </xf>
    <xf numFmtId="0" fontId="73" fillId="8" borderId="75" xfId="0" applyFont="1" applyFill="1" applyBorder="1" applyAlignment="1">
      <alignment horizontal="center"/>
    </xf>
    <xf numFmtId="3" fontId="69" fillId="8" borderId="73" xfId="0" applyNumberFormat="1" applyFont="1" applyFill="1" applyBorder="1" applyAlignment="1">
      <alignment vertical="center"/>
    </xf>
    <xf numFmtId="0" fontId="66" fillId="0" borderId="0" xfId="0" applyFont="1"/>
  </cellXfs>
  <cellStyles count="5">
    <cellStyle name="normální" xfId="0" builtinId="0"/>
    <cellStyle name="normální 2" xfId="1"/>
    <cellStyle name="normální 3" xfId="2"/>
    <cellStyle name="normální_Rezerva 2004 ORJ 110 - k 31102004" xfId="3"/>
    <cellStyle name="procent" xfId="4" builtinId="5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E28"/>
  <sheetViews>
    <sheetView tabSelected="1" topLeftCell="A2" zoomScaleNormal="100" workbookViewId="0">
      <selection activeCell="E23" sqref="E23"/>
    </sheetView>
  </sheetViews>
  <sheetFormatPr defaultRowHeight="12.75"/>
  <cols>
    <col min="1" max="1" width="4.7109375" customWidth="1"/>
    <col min="2" max="2" width="26.85546875" customWidth="1"/>
    <col min="3" max="5" width="23.7109375" customWidth="1"/>
    <col min="257" max="257" width="4.7109375" customWidth="1"/>
    <col min="258" max="258" width="26.85546875" customWidth="1"/>
    <col min="259" max="261" width="23.7109375" customWidth="1"/>
    <col min="513" max="513" width="4.7109375" customWidth="1"/>
    <col min="514" max="514" width="26.85546875" customWidth="1"/>
    <col min="515" max="517" width="23.7109375" customWidth="1"/>
    <col min="769" max="769" width="4.7109375" customWidth="1"/>
    <col min="770" max="770" width="26.85546875" customWidth="1"/>
    <col min="771" max="773" width="23.7109375" customWidth="1"/>
    <col min="1025" max="1025" width="4.7109375" customWidth="1"/>
    <col min="1026" max="1026" width="26.85546875" customWidth="1"/>
    <col min="1027" max="1029" width="23.7109375" customWidth="1"/>
    <col min="1281" max="1281" width="4.7109375" customWidth="1"/>
    <col min="1282" max="1282" width="26.85546875" customWidth="1"/>
    <col min="1283" max="1285" width="23.7109375" customWidth="1"/>
    <col min="1537" max="1537" width="4.7109375" customWidth="1"/>
    <col min="1538" max="1538" width="26.85546875" customWidth="1"/>
    <col min="1539" max="1541" width="23.7109375" customWidth="1"/>
    <col min="1793" max="1793" width="4.7109375" customWidth="1"/>
    <col min="1794" max="1794" width="26.85546875" customWidth="1"/>
    <col min="1795" max="1797" width="23.7109375" customWidth="1"/>
    <col min="2049" max="2049" width="4.7109375" customWidth="1"/>
    <col min="2050" max="2050" width="26.85546875" customWidth="1"/>
    <col min="2051" max="2053" width="23.7109375" customWidth="1"/>
    <col min="2305" max="2305" width="4.7109375" customWidth="1"/>
    <col min="2306" max="2306" width="26.85546875" customWidth="1"/>
    <col min="2307" max="2309" width="23.7109375" customWidth="1"/>
    <col min="2561" max="2561" width="4.7109375" customWidth="1"/>
    <col min="2562" max="2562" width="26.85546875" customWidth="1"/>
    <col min="2563" max="2565" width="23.7109375" customWidth="1"/>
    <col min="2817" max="2817" width="4.7109375" customWidth="1"/>
    <col min="2818" max="2818" width="26.85546875" customWidth="1"/>
    <col min="2819" max="2821" width="23.7109375" customWidth="1"/>
    <col min="3073" max="3073" width="4.7109375" customWidth="1"/>
    <col min="3074" max="3074" width="26.85546875" customWidth="1"/>
    <col min="3075" max="3077" width="23.7109375" customWidth="1"/>
    <col min="3329" max="3329" width="4.7109375" customWidth="1"/>
    <col min="3330" max="3330" width="26.85546875" customWidth="1"/>
    <col min="3331" max="3333" width="23.7109375" customWidth="1"/>
    <col min="3585" max="3585" width="4.7109375" customWidth="1"/>
    <col min="3586" max="3586" width="26.85546875" customWidth="1"/>
    <col min="3587" max="3589" width="23.7109375" customWidth="1"/>
    <col min="3841" max="3841" width="4.7109375" customWidth="1"/>
    <col min="3842" max="3842" width="26.85546875" customWidth="1"/>
    <col min="3843" max="3845" width="23.7109375" customWidth="1"/>
    <col min="4097" max="4097" width="4.7109375" customWidth="1"/>
    <col min="4098" max="4098" width="26.85546875" customWidth="1"/>
    <col min="4099" max="4101" width="23.7109375" customWidth="1"/>
    <col min="4353" max="4353" width="4.7109375" customWidth="1"/>
    <col min="4354" max="4354" width="26.85546875" customWidth="1"/>
    <col min="4355" max="4357" width="23.7109375" customWidth="1"/>
    <col min="4609" max="4609" width="4.7109375" customWidth="1"/>
    <col min="4610" max="4610" width="26.85546875" customWidth="1"/>
    <col min="4611" max="4613" width="23.7109375" customWidth="1"/>
    <col min="4865" max="4865" width="4.7109375" customWidth="1"/>
    <col min="4866" max="4866" width="26.85546875" customWidth="1"/>
    <col min="4867" max="4869" width="23.7109375" customWidth="1"/>
    <col min="5121" max="5121" width="4.7109375" customWidth="1"/>
    <col min="5122" max="5122" width="26.85546875" customWidth="1"/>
    <col min="5123" max="5125" width="23.7109375" customWidth="1"/>
    <col min="5377" max="5377" width="4.7109375" customWidth="1"/>
    <col min="5378" max="5378" width="26.85546875" customWidth="1"/>
    <col min="5379" max="5381" width="23.7109375" customWidth="1"/>
    <col min="5633" max="5633" width="4.7109375" customWidth="1"/>
    <col min="5634" max="5634" width="26.85546875" customWidth="1"/>
    <col min="5635" max="5637" width="23.7109375" customWidth="1"/>
    <col min="5889" max="5889" width="4.7109375" customWidth="1"/>
    <col min="5890" max="5890" width="26.85546875" customWidth="1"/>
    <col min="5891" max="5893" width="23.7109375" customWidth="1"/>
    <col min="6145" max="6145" width="4.7109375" customWidth="1"/>
    <col min="6146" max="6146" width="26.85546875" customWidth="1"/>
    <col min="6147" max="6149" width="23.7109375" customWidth="1"/>
    <col min="6401" max="6401" width="4.7109375" customWidth="1"/>
    <col min="6402" max="6402" width="26.85546875" customWidth="1"/>
    <col min="6403" max="6405" width="23.7109375" customWidth="1"/>
    <col min="6657" max="6657" width="4.7109375" customWidth="1"/>
    <col min="6658" max="6658" width="26.85546875" customWidth="1"/>
    <col min="6659" max="6661" width="23.7109375" customWidth="1"/>
    <col min="6913" max="6913" width="4.7109375" customWidth="1"/>
    <col min="6914" max="6914" width="26.85546875" customWidth="1"/>
    <col min="6915" max="6917" width="23.7109375" customWidth="1"/>
    <col min="7169" max="7169" width="4.7109375" customWidth="1"/>
    <col min="7170" max="7170" width="26.85546875" customWidth="1"/>
    <col min="7171" max="7173" width="23.7109375" customWidth="1"/>
    <col min="7425" max="7425" width="4.7109375" customWidth="1"/>
    <col min="7426" max="7426" width="26.85546875" customWidth="1"/>
    <col min="7427" max="7429" width="23.7109375" customWidth="1"/>
    <col min="7681" max="7681" width="4.7109375" customWidth="1"/>
    <col min="7682" max="7682" width="26.85546875" customWidth="1"/>
    <col min="7683" max="7685" width="23.7109375" customWidth="1"/>
    <col min="7937" max="7937" width="4.7109375" customWidth="1"/>
    <col min="7938" max="7938" width="26.85546875" customWidth="1"/>
    <col min="7939" max="7941" width="23.7109375" customWidth="1"/>
    <col min="8193" max="8193" width="4.7109375" customWidth="1"/>
    <col min="8194" max="8194" width="26.85546875" customWidth="1"/>
    <col min="8195" max="8197" width="23.7109375" customWidth="1"/>
    <col min="8449" max="8449" width="4.7109375" customWidth="1"/>
    <col min="8450" max="8450" width="26.85546875" customWidth="1"/>
    <col min="8451" max="8453" width="23.7109375" customWidth="1"/>
    <col min="8705" max="8705" width="4.7109375" customWidth="1"/>
    <col min="8706" max="8706" width="26.85546875" customWidth="1"/>
    <col min="8707" max="8709" width="23.7109375" customWidth="1"/>
    <col min="8961" max="8961" width="4.7109375" customWidth="1"/>
    <col min="8962" max="8962" width="26.85546875" customWidth="1"/>
    <col min="8963" max="8965" width="23.7109375" customWidth="1"/>
    <col min="9217" max="9217" width="4.7109375" customWidth="1"/>
    <col min="9218" max="9218" width="26.85546875" customWidth="1"/>
    <col min="9219" max="9221" width="23.7109375" customWidth="1"/>
    <col min="9473" max="9473" width="4.7109375" customWidth="1"/>
    <col min="9474" max="9474" width="26.85546875" customWidth="1"/>
    <col min="9475" max="9477" width="23.7109375" customWidth="1"/>
    <col min="9729" max="9729" width="4.7109375" customWidth="1"/>
    <col min="9730" max="9730" width="26.85546875" customWidth="1"/>
    <col min="9731" max="9733" width="23.7109375" customWidth="1"/>
    <col min="9985" max="9985" width="4.7109375" customWidth="1"/>
    <col min="9986" max="9986" width="26.85546875" customWidth="1"/>
    <col min="9987" max="9989" width="23.7109375" customWidth="1"/>
    <col min="10241" max="10241" width="4.7109375" customWidth="1"/>
    <col min="10242" max="10242" width="26.85546875" customWidth="1"/>
    <col min="10243" max="10245" width="23.7109375" customWidth="1"/>
    <col min="10497" max="10497" width="4.7109375" customWidth="1"/>
    <col min="10498" max="10498" width="26.85546875" customWidth="1"/>
    <col min="10499" max="10501" width="23.7109375" customWidth="1"/>
    <col min="10753" max="10753" width="4.7109375" customWidth="1"/>
    <col min="10754" max="10754" width="26.85546875" customWidth="1"/>
    <col min="10755" max="10757" width="23.7109375" customWidth="1"/>
    <col min="11009" max="11009" width="4.7109375" customWidth="1"/>
    <col min="11010" max="11010" width="26.85546875" customWidth="1"/>
    <col min="11011" max="11013" width="23.7109375" customWidth="1"/>
    <col min="11265" max="11265" width="4.7109375" customWidth="1"/>
    <col min="11266" max="11266" width="26.85546875" customWidth="1"/>
    <col min="11267" max="11269" width="23.7109375" customWidth="1"/>
    <col min="11521" max="11521" width="4.7109375" customWidth="1"/>
    <col min="11522" max="11522" width="26.85546875" customWidth="1"/>
    <col min="11523" max="11525" width="23.7109375" customWidth="1"/>
    <col min="11777" max="11777" width="4.7109375" customWidth="1"/>
    <col min="11778" max="11778" width="26.85546875" customWidth="1"/>
    <col min="11779" max="11781" width="23.7109375" customWidth="1"/>
    <col min="12033" max="12033" width="4.7109375" customWidth="1"/>
    <col min="12034" max="12034" width="26.85546875" customWidth="1"/>
    <col min="12035" max="12037" width="23.7109375" customWidth="1"/>
    <col min="12289" max="12289" width="4.7109375" customWidth="1"/>
    <col min="12290" max="12290" width="26.85546875" customWidth="1"/>
    <col min="12291" max="12293" width="23.7109375" customWidth="1"/>
    <col min="12545" max="12545" width="4.7109375" customWidth="1"/>
    <col min="12546" max="12546" width="26.85546875" customWidth="1"/>
    <col min="12547" max="12549" width="23.7109375" customWidth="1"/>
    <col min="12801" max="12801" width="4.7109375" customWidth="1"/>
    <col min="12802" max="12802" width="26.85546875" customWidth="1"/>
    <col min="12803" max="12805" width="23.7109375" customWidth="1"/>
    <col min="13057" max="13057" width="4.7109375" customWidth="1"/>
    <col min="13058" max="13058" width="26.85546875" customWidth="1"/>
    <col min="13059" max="13061" width="23.7109375" customWidth="1"/>
    <col min="13313" max="13313" width="4.7109375" customWidth="1"/>
    <col min="13314" max="13314" width="26.85546875" customWidth="1"/>
    <col min="13315" max="13317" width="23.7109375" customWidth="1"/>
    <col min="13569" max="13569" width="4.7109375" customWidth="1"/>
    <col min="13570" max="13570" width="26.85546875" customWidth="1"/>
    <col min="13571" max="13573" width="23.7109375" customWidth="1"/>
    <col min="13825" max="13825" width="4.7109375" customWidth="1"/>
    <col min="13826" max="13826" width="26.85546875" customWidth="1"/>
    <col min="13827" max="13829" width="23.7109375" customWidth="1"/>
    <col min="14081" max="14081" width="4.7109375" customWidth="1"/>
    <col min="14082" max="14082" width="26.85546875" customWidth="1"/>
    <col min="14083" max="14085" width="23.7109375" customWidth="1"/>
    <col min="14337" max="14337" width="4.7109375" customWidth="1"/>
    <col min="14338" max="14338" width="26.85546875" customWidth="1"/>
    <col min="14339" max="14341" width="23.7109375" customWidth="1"/>
    <col min="14593" max="14593" width="4.7109375" customWidth="1"/>
    <col min="14594" max="14594" width="26.85546875" customWidth="1"/>
    <col min="14595" max="14597" width="23.7109375" customWidth="1"/>
    <col min="14849" max="14849" width="4.7109375" customWidth="1"/>
    <col min="14850" max="14850" width="26.85546875" customWidth="1"/>
    <col min="14851" max="14853" width="23.7109375" customWidth="1"/>
    <col min="15105" max="15105" width="4.7109375" customWidth="1"/>
    <col min="15106" max="15106" width="26.85546875" customWidth="1"/>
    <col min="15107" max="15109" width="23.7109375" customWidth="1"/>
    <col min="15361" max="15361" width="4.7109375" customWidth="1"/>
    <col min="15362" max="15362" width="26.85546875" customWidth="1"/>
    <col min="15363" max="15365" width="23.7109375" customWidth="1"/>
    <col min="15617" max="15617" width="4.7109375" customWidth="1"/>
    <col min="15618" max="15618" width="26.85546875" customWidth="1"/>
    <col min="15619" max="15621" width="23.7109375" customWidth="1"/>
    <col min="15873" max="15873" width="4.7109375" customWidth="1"/>
    <col min="15874" max="15874" width="26.85546875" customWidth="1"/>
    <col min="15875" max="15877" width="23.7109375" customWidth="1"/>
    <col min="16129" max="16129" width="4.7109375" customWidth="1"/>
    <col min="16130" max="16130" width="26.85546875" customWidth="1"/>
    <col min="16131" max="16133" width="23.7109375" customWidth="1"/>
  </cols>
  <sheetData>
    <row r="1" spans="1:191" s="2" customFormat="1" ht="15.75" hidden="1">
      <c r="A1" s="1" t="s">
        <v>0</v>
      </c>
    </row>
    <row r="2" spans="1:191" s="2" customFormat="1"/>
    <row r="3" spans="1:191" s="2" customFormat="1" ht="15.75" hidden="1">
      <c r="A3" s="1" t="s">
        <v>1</v>
      </c>
      <c r="B3" s="3"/>
    </row>
    <row r="4" spans="1:191" s="2" customFormat="1" ht="15.75">
      <c r="A4" s="1"/>
      <c r="B4" s="1" t="s">
        <v>2</v>
      </c>
    </row>
    <row r="5" spans="1:191" s="2" customFormat="1" ht="15.75">
      <c r="A5" s="1"/>
    </row>
    <row r="6" spans="1:191" s="2" customFormat="1" ht="20.25">
      <c r="A6" s="336" t="s">
        <v>3</v>
      </c>
      <c r="B6" s="337"/>
      <c r="C6" s="338"/>
      <c r="D6" s="338"/>
      <c r="E6" s="338"/>
    </row>
    <row r="7" spans="1:191" ht="15.75">
      <c r="A7" s="4"/>
      <c r="B7" s="5"/>
      <c r="C7" s="5"/>
      <c r="D7" s="5"/>
      <c r="E7" s="5"/>
    </row>
    <row r="8" spans="1:191" ht="13.5" thickBot="1">
      <c r="A8" s="6"/>
      <c r="C8" s="7"/>
      <c r="D8" s="7"/>
      <c r="E8" s="7" t="s">
        <v>4</v>
      </c>
    </row>
    <row r="9" spans="1:191" ht="18.75" customHeight="1">
      <c r="B9" s="339" t="s">
        <v>5</v>
      </c>
      <c r="C9" s="8" t="s">
        <v>6</v>
      </c>
      <c r="D9" s="8" t="s">
        <v>7</v>
      </c>
      <c r="E9" s="8" t="s">
        <v>8</v>
      </c>
      <c r="F9" s="9" t="s">
        <v>9</v>
      </c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  <c r="BN9" s="10"/>
      <c r="BO9" s="10"/>
      <c r="BP9" s="10"/>
      <c r="BQ9" s="10"/>
      <c r="BR9" s="10"/>
      <c r="BS9" s="10"/>
      <c r="BT9" s="10"/>
      <c r="BU9" s="10"/>
      <c r="BV9" s="10"/>
      <c r="BW9" s="10"/>
      <c r="BX9" s="10"/>
      <c r="BY9" s="10"/>
      <c r="BZ9" s="10"/>
      <c r="CA9" s="10"/>
      <c r="CB9" s="10"/>
      <c r="CC9" s="10"/>
      <c r="CD9" s="10"/>
      <c r="CE9" s="10"/>
      <c r="CF9" s="10"/>
      <c r="CG9" s="10"/>
      <c r="CH9" s="10"/>
      <c r="CI9" s="10"/>
      <c r="CJ9" s="10"/>
      <c r="CK9" s="10"/>
      <c r="CL9" s="10"/>
      <c r="CM9" s="10"/>
      <c r="CN9" s="10"/>
      <c r="CO9" s="10"/>
      <c r="CP9" s="10"/>
      <c r="CQ9" s="10"/>
      <c r="CR9" s="10"/>
      <c r="CS9" s="10"/>
      <c r="CT9" s="10"/>
      <c r="CU9" s="10"/>
      <c r="CV9" s="10"/>
      <c r="CW9" s="10"/>
      <c r="CX9" s="10"/>
      <c r="CY9" s="10"/>
      <c r="CZ9" s="10"/>
      <c r="DA9" s="10"/>
      <c r="DB9" s="10"/>
      <c r="DC9" s="10"/>
      <c r="DD9" s="10"/>
      <c r="DE9" s="10"/>
      <c r="DF9" s="10"/>
      <c r="DG9" s="10"/>
      <c r="DH9" s="10"/>
      <c r="DI9" s="10"/>
      <c r="DJ9" s="10"/>
      <c r="DK9" s="10"/>
      <c r="DL9" s="10"/>
      <c r="DM9" s="10"/>
      <c r="DN9" s="10"/>
      <c r="DO9" s="10"/>
      <c r="DP9" s="10"/>
      <c r="DQ9" s="10"/>
      <c r="DR9" s="10"/>
      <c r="DS9" s="10"/>
      <c r="DT9" s="10"/>
      <c r="DU9" s="10"/>
      <c r="DV9" s="10"/>
      <c r="DW9" s="10"/>
      <c r="DX9" s="10"/>
      <c r="DY9" s="10"/>
      <c r="DZ9" s="10"/>
      <c r="EA9" s="10"/>
      <c r="EB9" s="10"/>
      <c r="EC9" s="10"/>
      <c r="ED9" s="10"/>
      <c r="EE9" s="10"/>
      <c r="EF9" s="10"/>
      <c r="EG9" s="10"/>
      <c r="EH9" s="10"/>
      <c r="EI9" s="10"/>
      <c r="EJ9" s="10"/>
      <c r="EK9" s="10"/>
      <c r="EL9" s="10"/>
      <c r="EM9" s="10"/>
      <c r="EN9" s="10"/>
      <c r="EO9" s="10"/>
      <c r="EP9" s="10"/>
      <c r="EQ9" s="10"/>
      <c r="ER9" s="10"/>
      <c r="ES9" s="10"/>
      <c r="ET9" s="10"/>
      <c r="EU9" s="10"/>
      <c r="EV9" s="10"/>
      <c r="EW9" s="10"/>
      <c r="EX9" s="10"/>
      <c r="EY9" s="10"/>
      <c r="EZ9" s="10"/>
      <c r="FA9" s="10"/>
      <c r="FB9" s="10"/>
      <c r="FC9" s="10"/>
      <c r="FD9" s="10"/>
      <c r="FE9" s="10"/>
      <c r="FF9" s="10"/>
      <c r="FG9" s="10"/>
      <c r="FH9" s="10"/>
      <c r="FI9" s="10"/>
      <c r="FJ9" s="10"/>
      <c r="FK9" s="10"/>
      <c r="FL9" s="10"/>
      <c r="FM9" s="10"/>
      <c r="FN9" s="10"/>
      <c r="FO9" s="10"/>
      <c r="FP9" s="10"/>
      <c r="FQ9" s="10"/>
      <c r="FR9" s="10"/>
      <c r="FS9" s="10"/>
      <c r="FT9" s="10"/>
      <c r="FU9" s="10"/>
      <c r="FV9" s="10"/>
      <c r="FW9" s="10"/>
      <c r="FX9" s="10"/>
      <c r="FY9" s="10"/>
      <c r="FZ9" s="10"/>
      <c r="GA9" s="10"/>
      <c r="GB9" s="10"/>
      <c r="GC9" s="10"/>
      <c r="GD9" s="10"/>
      <c r="GE9" s="10"/>
      <c r="GF9" s="10"/>
      <c r="GG9" s="10"/>
      <c r="GH9" s="10"/>
      <c r="GI9" s="10"/>
    </row>
    <row r="10" spans="1:191" ht="13.5" customHeight="1" thickBot="1">
      <c r="B10" s="340"/>
      <c r="C10" s="11" t="s">
        <v>10</v>
      </c>
      <c r="D10" s="11" t="s">
        <v>10</v>
      </c>
      <c r="E10" s="11" t="s">
        <v>10</v>
      </c>
      <c r="F10" s="12" t="s">
        <v>11</v>
      </c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  <c r="BM10" s="10"/>
      <c r="BN10" s="10"/>
      <c r="BO10" s="10"/>
      <c r="BP10" s="10"/>
      <c r="BQ10" s="10"/>
      <c r="BR10" s="10"/>
      <c r="BS10" s="10"/>
      <c r="BT10" s="10"/>
      <c r="BU10" s="10"/>
      <c r="BV10" s="10"/>
      <c r="BW10" s="10"/>
      <c r="BX10" s="10"/>
      <c r="BY10" s="10"/>
      <c r="BZ10" s="10"/>
      <c r="CA10" s="10"/>
      <c r="CB10" s="10"/>
      <c r="CC10" s="10"/>
      <c r="CD10" s="10"/>
      <c r="CE10" s="10"/>
      <c r="CF10" s="10"/>
      <c r="CG10" s="10"/>
      <c r="CH10" s="10"/>
      <c r="CI10" s="10"/>
      <c r="CJ10" s="10"/>
      <c r="CK10" s="10"/>
      <c r="CL10" s="10"/>
      <c r="CM10" s="10"/>
      <c r="CN10" s="10"/>
      <c r="CO10" s="10"/>
      <c r="CP10" s="10"/>
      <c r="CQ10" s="10"/>
      <c r="CR10" s="10"/>
      <c r="CS10" s="10"/>
      <c r="CT10" s="10"/>
      <c r="CU10" s="10"/>
      <c r="CV10" s="10"/>
      <c r="CW10" s="10"/>
      <c r="CX10" s="10"/>
      <c r="CY10" s="10"/>
      <c r="CZ10" s="10"/>
      <c r="DA10" s="10"/>
      <c r="DB10" s="10"/>
      <c r="DC10" s="10"/>
      <c r="DD10" s="10"/>
      <c r="DE10" s="10"/>
      <c r="DF10" s="10"/>
      <c r="DG10" s="10"/>
      <c r="DH10" s="10"/>
      <c r="DI10" s="10"/>
      <c r="DJ10" s="10"/>
      <c r="DK10" s="10"/>
      <c r="DL10" s="10"/>
      <c r="DM10" s="10"/>
      <c r="DN10" s="10"/>
      <c r="DO10" s="10"/>
      <c r="DP10" s="10"/>
      <c r="DQ10" s="10"/>
      <c r="DR10" s="10"/>
      <c r="DS10" s="10"/>
      <c r="DT10" s="10"/>
      <c r="DU10" s="10"/>
      <c r="DV10" s="10"/>
      <c r="DW10" s="10"/>
      <c r="DX10" s="10"/>
      <c r="DY10" s="10"/>
      <c r="DZ10" s="10"/>
      <c r="EA10" s="10"/>
      <c r="EB10" s="10"/>
      <c r="EC10" s="10"/>
      <c r="ED10" s="10"/>
      <c r="EE10" s="10"/>
      <c r="EF10" s="10"/>
      <c r="EG10" s="10"/>
      <c r="EH10" s="10"/>
      <c r="EI10" s="10"/>
      <c r="EJ10" s="10"/>
      <c r="EK10" s="10"/>
      <c r="EL10" s="10"/>
      <c r="EM10" s="10"/>
      <c r="EN10" s="10"/>
      <c r="EO10" s="10"/>
      <c r="EP10" s="10"/>
      <c r="EQ10" s="10"/>
      <c r="ER10" s="10"/>
      <c r="ES10" s="10"/>
      <c r="ET10" s="10"/>
      <c r="EU10" s="10"/>
      <c r="EV10" s="10"/>
      <c r="EW10" s="10"/>
      <c r="EX10" s="10"/>
      <c r="EY10" s="10"/>
      <c r="EZ10" s="10"/>
      <c r="FA10" s="10"/>
      <c r="FB10" s="10"/>
      <c r="FC10" s="10"/>
      <c r="FD10" s="10"/>
      <c r="FE10" s="10"/>
      <c r="FF10" s="10"/>
      <c r="FG10" s="10"/>
      <c r="FH10" s="10"/>
      <c r="FI10" s="10"/>
      <c r="FJ10" s="10"/>
      <c r="FK10" s="10"/>
      <c r="FL10" s="10"/>
      <c r="FM10" s="10"/>
      <c r="FN10" s="10"/>
      <c r="FO10" s="10"/>
      <c r="FP10" s="10"/>
      <c r="FQ10" s="10"/>
      <c r="FR10" s="10"/>
      <c r="FS10" s="10"/>
      <c r="FT10" s="10"/>
      <c r="FU10" s="10"/>
      <c r="FV10" s="10"/>
      <c r="FW10" s="10"/>
      <c r="FX10" s="10"/>
      <c r="FY10" s="10"/>
      <c r="FZ10" s="10"/>
      <c r="GA10" s="10"/>
      <c r="GB10" s="10"/>
      <c r="GC10" s="10"/>
      <c r="GD10" s="10"/>
      <c r="GE10" s="10"/>
      <c r="GF10" s="10"/>
      <c r="GG10" s="10"/>
      <c r="GH10" s="10"/>
      <c r="GI10" s="10"/>
    </row>
    <row r="11" spans="1:191" ht="13.5" thickTop="1">
      <c r="B11" s="13" t="s">
        <v>12</v>
      </c>
      <c r="C11" s="14">
        <v>322680</v>
      </c>
      <c r="D11" s="14">
        <v>321551</v>
      </c>
      <c r="E11" s="14">
        <v>276100.09999999998</v>
      </c>
      <c r="F11" s="15">
        <f>(E11/D11)*100</f>
        <v>85.865103824898696</v>
      </c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10"/>
      <c r="BP11" s="10"/>
      <c r="BQ11" s="10"/>
      <c r="BR11" s="10"/>
      <c r="BS11" s="10"/>
      <c r="BT11" s="10"/>
      <c r="BU11" s="10"/>
      <c r="BV11" s="10"/>
      <c r="BW11" s="10"/>
      <c r="BX11" s="10"/>
      <c r="BY11" s="10"/>
      <c r="BZ11" s="10"/>
      <c r="CA11" s="10"/>
      <c r="CB11" s="10"/>
      <c r="CC11" s="10"/>
      <c r="CD11" s="10"/>
      <c r="CE11" s="10"/>
      <c r="CF11" s="10"/>
      <c r="CG11" s="10"/>
      <c r="CH11" s="10"/>
      <c r="CI11" s="10"/>
      <c r="CJ11" s="10"/>
      <c r="CK11" s="10"/>
      <c r="CL11" s="10"/>
      <c r="CM11" s="10"/>
      <c r="CN11" s="10"/>
      <c r="CO11" s="10"/>
      <c r="CP11" s="10"/>
      <c r="CQ11" s="10"/>
      <c r="CR11" s="10"/>
      <c r="CS11" s="10"/>
      <c r="CT11" s="10"/>
      <c r="CU11" s="10"/>
      <c r="CV11" s="10"/>
      <c r="CW11" s="10"/>
      <c r="CX11" s="10"/>
      <c r="CY11" s="10"/>
      <c r="CZ11" s="10"/>
      <c r="DA11" s="10"/>
      <c r="DB11" s="10"/>
      <c r="DC11" s="10"/>
      <c r="DD11" s="10"/>
      <c r="DE11" s="10"/>
      <c r="DF11" s="10"/>
      <c r="DG11" s="10"/>
      <c r="DH11" s="10"/>
      <c r="DI11" s="10"/>
      <c r="DJ11" s="10"/>
      <c r="DK11" s="10"/>
      <c r="DL11" s="10"/>
      <c r="DM11" s="10"/>
      <c r="DN11" s="10"/>
      <c r="DO11" s="10"/>
      <c r="DP11" s="10"/>
      <c r="DQ11" s="10"/>
      <c r="DR11" s="10"/>
      <c r="DS11" s="10"/>
      <c r="DT11" s="10"/>
      <c r="DU11" s="10"/>
      <c r="DV11" s="10"/>
      <c r="DW11" s="10"/>
      <c r="DX11" s="10"/>
      <c r="DY11" s="10"/>
      <c r="DZ11" s="10"/>
      <c r="EA11" s="10"/>
      <c r="EB11" s="10"/>
      <c r="EC11" s="10"/>
      <c r="ED11" s="10"/>
      <c r="EE11" s="10"/>
      <c r="EF11" s="10"/>
      <c r="EG11" s="10"/>
      <c r="EH11" s="10"/>
      <c r="EI11" s="10"/>
      <c r="EJ11" s="10"/>
      <c r="EK11" s="10"/>
      <c r="EL11" s="10"/>
      <c r="EM11" s="10"/>
      <c r="EN11" s="10"/>
      <c r="EO11" s="10"/>
      <c r="EP11" s="10"/>
      <c r="EQ11" s="10"/>
      <c r="ER11" s="10"/>
      <c r="ES11" s="10"/>
      <c r="ET11" s="10"/>
      <c r="EU11" s="10"/>
      <c r="EV11" s="10"/>
      <c r="EW11" s="10"/>
      <c r="EX11" s="10"/>
      <c r="EY11" s="10"/>
      <c r="EZ11" s="10"/>
      <c r="FA11" s="10"/>
      <c r="FB11" s="10"/>
      <c r="FC11" s="10"/>
      <c r="FD11" s="10"/>
      <c r="FE11" s="10"/>
      <c r="FF11" s="10"/>
      <c r="FG11" s="10"/>
      <c r="FH11" s="10"/>
      <c r="FI11" s="10"/>
      <c r="FJ11" s="10"/>
      <c r="FK11" s="10"/>
      <c r="FL11" s="10"/>
      <c r="FM11" s="10"/>
      <c r="FN11" s="10"/>
      <c r="FO11" s="10"/>
      <c r="FP11" s="10"/>
      <c r="FQ11" s="10"/>
      <c r="FR11" s="10"/>
      <c r="FS11" s="10"/>
      <c r="FT11" s="10"/>
      <c r="FU11" s="10"/>
      <c r="FV11" s="10"/>
      <c r="FW11" s="10"/>
      <c r="FX11" s="10"/>
      <c r="FY11" s="10"/>
      <c r="FZ11" s="10"/>
      <c r="GA11" s="10"/>
      <c r="GB11" s="10"/>
      <c r="GC11" s="10"/>
      <c r="GD11" s="10"/>
      <c r="GE11" s="10"/>
      <c r="GF11" s="10"/>
      <c r="GG11" s="10"/>
      <c r="GH11" s="10"/>
      <c r="GI11" s="10"/>
    </row>
    <row r="12" spans="1:191">
      <c r="B12" s="16" t="s">
        <v>13</v>
      </c>
      <c r="C12" s="17">
        <v>56786</v>
      </c>
      <c r="D12" s="17">
        <v>60777.2</v>
      </c>
      <c r="E12" s="17">
        <v>57114.400000000001</v>
      </c>
      <c r="F12" s="18">
        <f>(E12/D12)*100</f>
        <v>93.973397918956465</v>
      </c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/>
      <c r="BO12" s="10"/>
      <c r="BP12" s="10"/>
      <c r="BQ12" s="10"/>
      <c r="BR12" s="10"/>
      <c r="BS12" s="10"/>
      <c r="BT12" s="10"/>
      <c r="BU12" s="10"/>
      <c r="BV12" s="10"/>
      <c r="BW12" s="10"/>
      <c r="BX12" s="10"/>
      <c r="BY12" s="10"/>
      <c r="BZ12" s="10"/>
      <c r="CA12" s="10"/>
      <c r="CB12" s="10"/>
      <c r="CC12" s="10"/>
      <c r="CD12" s="10"/>
      <c r="CE12" s="10"/>
      <c r="CF12" s="10"/>
      <c r="CG12" s="10"/>
      <c r="CH12" s="10"/>
      <c r="CI12" s="10"/>
      <c r="CJ12" s="10"/>
      <c r="CK12" s="10"/>
      <c r="CL12" s="10"/>
      <c r="CM12" s="10"/>
      <c r="CN12" s="10"/>
      <c r="CO12" s="10"/>
      <c r="CP12" s="10"/>
      <c r="CQ12" s="10"/>
      <c r="CR12" s="10"/>
      <c r="CS12" s="10"/>
      <c r="CT12" s="10"/>
      <c r="CU12" s="10"/>
      <c r="CV12" s="10"/>
      <c r="CW12" s="10"/>
      <c r="CX12" s="10"/>
      <c r="CY12" s="10"/>
      <c r="CZ12" s="10"/>
      <c r="DA12" s="10"/>
      <c r="DB12" s="10"/>
      <c r="DC12" s="10"/>
      <c r="DD12" s="10"/>
      <c r="DE12" s="10"/>
      <c r="DF12" s="10"/>
      <c r="DG12" s="10"/>
      <c r="DH12" s="10"/>
      <c r="DI12" s="10"/>
      <c r="DJ12" s="10"/>
      <c r="DK12" s="10"/>
      <c r="DL12" s="10"/>
      <c r="DM12" s="10"/>
      <c r="DN12" s="10"/>
      <c r="DO12" s="10"/>
      <c r="DP12" s="10"/>
      <c r="DQ12" s="10"/>
      <c r="DR12" s="10"/>
      <c r="DS12" s="10"/>
      <c r="DT12" s="10"/>
      <c r="DU12" s="10"/>
      <c r="DV12" s="10"/>
      <c r="DW12" s="10"/>
      <c r="DX12" s="10"/>
      <c r="DY12" s="10"/>
      <c r="DZ12" s="10"/>
      <c r="EA12" s="10"/>
      <c r="EB12" s="10"/>
      <c r="EC12" s="10"/>
      <c r="ED12" s="10"/>
      <c r="EE12" s="10"/>
      <c r="EF12" s="10"/>
      <c r="EG12" s="10"/>
      <c r="EH12" s="10"/>
      <c r="EI12" s="10"/>
      <c r="EJ12" s="10"/>
      <c r="EK12" s="10"/>
      <c r="EL12" s="10"/>
      <c r="EM12" s="10"/>
      <c r="EN12" s="10"/>
      <c r="EO12" s="10"/>
      <c r="EP12" s="10"/>
      <c r="EQ12" s="10"/>
      <c r="ER12" s="10"/>
      <c r="ES12" s="10"/>
      <c r="ET12" s="10"/>
      <c r="EU12" s="10"/>
      <c r="EV12" s="10"/>
      <c r="EW12" s="10"/>
      <c r="EX12" s="10"/>
      <c r="EY12" s="10"/>
      <c r="EZ12" s="10"/>
      <c r="FA12" s="10"/>
      <c r="FB12" s="10"/>
      <c r="FC12" s="10"/>
      <c r="FD12" s="10"/>
      <c r="FE12" s="10"/>
      <c r="FF12" s="10"/>
      <c r="FG12" s="10"/>
      <c r="FH12" s="10"/>
      <c r="FI12" s="10"/>
      <c r="FJ12" s="10"/>
      <c r="FK12" s="10"/>
      <c r="FL12" s="10"/>
      <c r="FM12" s="10"/>
      <c r="FN12" s="10"/>
      <c r="FO12" s="10"/>
      <c r="FP12" s="10"/>
      <c r="FQ12" s="10"/>
      <c r="FR12" s="10"/>
      <c r="FS12" s="10"/>
      <c r="FT12" s="10"/>
      <c r="FU12" s="10"/>
      <c r="FV12" s="10"/>
      <c r="FW12" s="10"/>
      <c r="FX12" s="10"/>
      <c r="FY12" s="10"/>
      <c r="FZ12" s="10"/>
      <c r="GA12" s="10"/>
      <c r="GB12" s="10"/>
      <c r="GC12" s="10"/>
      <c r="GD12" s="10"/>
      <c r="GE12" s="10"/>
      <c r="GF12" s="10"/>
      <c r="GG12" s="10"/>
      <c r="GH12" s="10"/>
      <c r="GI12" s="10"/>
    </row>
    <row r="13" spans="1:191">
      <c r="B13" s="16" t="s">
        <v>14</v>
      </c>
      <c r="C13" s="17">
        <v>15251</v>
      </c>
      <c r="D13" s="17">
        <v>14844</v>
      </c>
      <c r="E13" s="17">
        <v>5823.1</v>
      </c>
      <c r="F13" s="18">
        <f>(E13/D13)*100</f>
        <v>39.228644570196714</v>
      </c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  <c r="BS13" s="10"/>
      <c r="BT13" s="10"/>
      <c r="BU13" s="10"/>
      <c r="BV13" s="10"/>
      <c r="BW13" s="10"/>
      <c r="BX13" s="10"/>
      <c r="BY13" s="10"/>
      <c r="BZ13" s="10"/>
      <c r="CA13" s="10"/>
      <c r="CB13" s="10"/>
      <c r="CC13" s="10"/>
      <c r="CD13" s="10"/>
      <c r="CE13" s="10"/>
      <c r="CF13" s="10"/>
      <c r="CG13" s="10"/>
      <c r="CH13" s="10"/>
      <c r="CI13" s="10"/>
      <c r="CJ13" s="10"/>
      <c r="CK13" s="10"/>
      <c r="CL13" s="10"/>
      <c r="CM13" s="10"/>
      <c r="CN13" s="10"/>
      <c r="CO13" s="10"/>
      <c r="CP13" s="10"/>
      <c r="CQ13" s="10"/>
      <c r="CR13" s="10"/>
      <c r="CS13" s="10"/>
      <c r="CT13" s="10"/>
      <c r="CU13" s="10"/>
      <c r="CV13" s="10"/>
      <c r="CW13" s="10"/>
      <c r="CX13" s="10"/>
      <c r="CY13" s="10"/>
      <c r="CZ13" s="10"/>
      <c r="DA13" s="10"/>
      <c r="DB13" s="10"/>
      <c r="DC13" s="10"/>
      <c r="DD13" s="10"/>
      <c r="DE13" s="10"/>
      <c r="DF13" s="10"/>
      <c r="DG13" s="10"/>
      <c r="DH13" s="10"/>
      <c r="DI13" s="10"/>
      <c r="DJ13" s="10"/>
      <c r="DK13" s="10"/>
      <c r="DL13" s="10"/>
      <c r="DM13" s="10"/>
      <c r="DN13" s="10"/>
      <c r="DO13" s="10"/>
      <c r="DP13" s="10"/>
      <c r="DQ13" s="10"/>
      <c r="DR13" s="10"/>
      <c r="DS13" s="10"/>
      <c r="DT13" s="10"/>
      <c r="DU13" s="10"/>
      <c r="DV13" s="10"/>
      <c r="DW13" s="10"/>
      <c r="DX13" s="10"/>
      <c r="DY13" s="10"/>
      <c r="DZ13" s="10"/>
      <c r="EA13" s="10"/>
      <c r="EB13" s="10"/>
      <c r="EC13" s="10"/>
      <c r="ED13" s="10"/>
      <c r="EE13" s="10"/>
      <c r="EF13" s="10"/>
      <c r="EG13" s="10"/>
      <c r="EH13" s="10"/>
      <c r="EI13" s="10"/>
      <c r="EJ13" s="10"/>
      <c r="EK13" s="10"/>
      <c r="EL13" s="10"/>
      <c r="EM13" s="10"/>
      <c r="EN13" s="10"/>
      <c r="EO13" s="10"/>
      <c r="EP13" s="10"/>
      <c r="EQ13" s="10"/>
      <c r="ER13" s="10"/>
      <c r="ES13" s="10"/>
      <c r="ET13" s="10"/>
      <c r="EU13" s="10"/>
      <c r="EV13" s="10"/>
      <c r="EW13" s="10"/>
      <c r="EX13" s="10"/>
      <c r="EY13" s="10"/>
      <c r="EZ13" s="10"/>
      <c r="FA13" s="10"/>
      <c r="FB13" s="10"/>
      <c r="FC13" s="10"/>
      <c r="FD13" s="10"/>
      <c r="FE13" s="10"/>
      <c r="FF13" s="10"/>
      <c r="FG13" s="10"/>
      <c r="FH13" s="10"/>
      <c r="FI13" s="10"/>
      <c r="FJ13" s="10"/>
      <c r="FK13" s="10"/>
      <c r="FL13" s="10"/>
      <c r="FM13" s="10"/>
      <c r="FN13" s="10"/>
      <c r="FO13" s="10"/>
      <c r="FP13" s="10"/>
      <c r="FQ13" s="10"/>
      <c r="FR13" s="10"/>
      <c r="FS13" s="10"/>
      <c r="FT13" s="10"/>
      <c r="FU13" s="10"/>
      <c r="FV13" s="10"/>
      <c r="FW13" s="10"/>
      <c r="FX13" s="10"/>
      <c r="FY13" s="10"/>
      <c r="FZ13" s="10"/>
      <c r="GA13" s="10"/>
      <c r="GB13" s="10"/>
      <c r="GC13" s="10"/>
      <c r="GD13" s="10"/>
      <c r="GE13" s="10"/>
      <c r="GF13" s="10"/>
      <c r="GG13" s="10"/>
      <c r="GH13" s="10"/>
      <c r="GI13" s="10"/>
    </row>
    <row r="14" spans="1:191">
      <c r="B14" s="19" t="s">
        <v>15</v>
      </c>
      <c r="C14" s="17">
        <v>40120</v>
      </c>
      <c r="D14" s="17">
        <v>74281</v>
      </c>
      <c r="E14" s="17">
        <f>416611.6-350013.1</f>
        <v>66598.5</v>
      </c>
      <c r="F14" s="18">
        <f>(E14/D14)*100</f>
        <v>89.657516727023051</v>
      </c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10"/>
      <c r="BT14" s="10"/>
      <c r="BU14" s="10"/>
      <c r="BV14" s="10"/>
      <c r="BW14" s="10"/>
      <c r="BX14" s="10"/>
      <c r="BY14" s="10"/>
      <c r="BZ14" s="10"/>
      <c r="CA14" s="10"/>
      <c r="CB14" s="10"/>
      <c r="CC14" s="10"/>
      <c r="CD14" s="10"/>
      <c r="CE14" s="10"/>
      <c r="CF14" s="10"/>
      <c r="CG14" s="10"/>
      <c r="CH14" s="10"/>
      <c r="CI14" s="10"/>
      <c r="CJ14" s="10"/>
      <c r="CK14" s="10"/>
      <c r="CL14" s="10"/>
      <c r="CM14" s="10"/>
      <c r="CN14" s="10"/>
      <c r="CO14" s="10"/>
      <c r="CP14" s="10"/>
      <c r="CQ14" s="10"/>
      <c r="CR14" s="10"/>
      <c r="CS14" s="10"/>
      <c r="CT14" s="10"/>
      <c r="CU14" s="10"/>
      <c r="CV14" s="10"/>
      <c r="CW14" s="10"/>
      <c r="CX14" s="10"/>
      <c r="CY14" s="10"/>
      <c r="CZ14" s="10"/>
      <c r="DA14" s="10"/>
      <c r="DB14" s="10"/>
      <c r="DC14" s="10"/>
      <c r="DD14" s="10"/>
      <c r="DE14" s="10"/>
      <c r="DF14" s="10"/>
      <c r="DG14" s="10"/>
      <c r="DH14" s="10"/>
      <c r="DI14" s="10"/>
      <c r="DJ14" s="10"/>
      <c r="DK14" s="10"/>
      <c r="DL14" s="10"/>
      <c r="DM14" s="10"/>
      <c r="DN14" s="10"/>
      <c r="DO14" s="10"/>
      <c r="DP14" s="10"/>
      <c r="DQ14" s="10"/>
      <c r="DR14" s="10"/>
      <c r="DS14" s="10"/>
      <c r="DT14" s="10"/>
      <c r="DU14" s="10"/>
      <c r="DV14" s="10"/>
      <c r="DW14" s="10"/>
      <c r="DX14" s="10"/>
      <c r="DY14" s="10"/>
      <c r="DZ14" s="10"/>
      <c r="EA14" s="10"/>
      <c r="EB14" s="10"/>
      <c r="EC14" s="10"/>
      <c r="ED14" s="10"/>
      <c r="EE14" s="10"/>
      <c r="EF14" s="10"/>
      <c r="EG14" s="10"/>
      <c r="EH14" s="10"/>
      <c r="EI14" s="10"/>
      <c r="EJ14" s="10"/>
      <c r="EK14" s="10"/>
      <c r="EL14" s="10"/>
      <c r="EM14" s="10"/>
      <c r="EN14" s="10"/>
      <c r="EO14" s="10"/>
      <c r="EP14" s="10"/>
      <c r="EQ14" s="10"/>
      <c r="ER14" s="10"/>
      <c r="ES14" s="10"/>
      <c r="ET14" s="10"/>
      <c r="EU14" s="10"/>
      <c r="EV14" s="10"/>
      <c r="EW14" s="10"/>
      <c r="EX14" s="10"/>
      <c r="EY14" s="10"/>
      <c r="EZ14" s="10"/>
      <c r="FA14" s="10"/>
      <c r="FB14" s="10"/>
      <c r="FC14" s="10"/>
      <c r="FD14" s="10"/>
      <c r="FE14" s="10"/>
      <c r="FF14" s="10"/>
      <c r="FG14" s="10"/>
      <c r="FH14" s="10"/>
      <c r="FI14" s="10"/>
      <c r="FJ14" s="10"/>
      <c r="FK14" s="10"/>
      <c r="FL14" s="10"/>
      <c r="FM14" s="10"/>
      <c r="FN14" s="10"/>
      <c r="FO14" s="10"/>
      <c r="FP14" s="10"/>
      <c r="FQ14" s="10"/>
      <c r="FR14" s="10"/>
      <c r="FS14" s="10"/>
      <c r="FT14" s="10"/>
      <c r="FU14" s="10"/>
      <c r="FV14" s="10"/>
      <c r="FW14" s="10"/>
      <c r="FX14" s="10"/>
      <c r="FY14" s="10"/>
      <c r="FZ14" s="10"/>
      <c r="GA14" s="10"/>
      <c r="GB14" s="10"/>
      <c r="GC14" s="10"/>
      <c r="GD14" s="10"/>
      <c r="GE14" s="10"/>
      <c r="GF14" s="10"/>
      <c r="GG14" s="10"/>
      <c r="GH14" s="10"/>
      <c r="GI14" s="10"/>
    </row>
    <row r="15" spans="1:191" ht="19.5" customHeight="1" thickBot="1">
      <c r="B15" s="20" t="s">
        <v>16</v>
      </c>
      <c r="C15" s="21">
        <f>SUM(C11:C14)</f>
        <v>434837</v>
      </c>
      <c r="D15" s="21">
        <f>SUM(D11:D14)</f>
        <v>471453.2</v>
      </c>
      <c r="E15" s="21">
        <f>SUM(E11:E14)</f>
        <v>405636.1</v>
      </c>
      <c r="F15" s="22">
        <f>(E15/D15)*100</f>
        <v>86.039526298686695</v>
      </c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  <c r="BS15" s="10"/>
      <c r="BT15" s="10"/>
      <c r="BU15" s="10"/>
      <c r="BV15" s="10"/>
      <c r="BW15" s="10"/>
      <c r="BX15" s="10"/>
      <c r="BY15" s="10"/>
      <c r="BZ15" s="10"/>
      <c r="CA15" s="10"/>
      <c r="CB15" s="10"/>
      <c r="CC15" s="10"/>
      <c r="CD15" s="10"/>
      <c r="CE15" s="10"/>
      <c r="CF15" s="10"/>
      <c r="CG15" s="10"/>
      <c r="CH15" s="10"/>
      <c r="CI15" s="10"/>
      <c r="CJ15" s="10"/>
      <c r="CK15" s="10"/>
      <c r="CL15" s="10"/>
      <c r="CM15" s="10"/>
      <c r="CN15" s="10"/>
      <c r="CO15" s="10"/>
      <c r="CP15" s="10"/>
      <c r="CQ15" s="10"/>
      <c r="CR15" s="10"/>
      <c r="CS15" s="10"/>
      <c r="CT15" s="10"/>
      <c r="CU15" s="10"/>
      <c r="CV15" s="10"/>
      <c r="CW15" s="10"/>
      <c r="CX15" s="10"/>
      <c r="CY15" s="10"/>
      <c r="CZ15" s="10"/>
      <c r="DA15" s="10"/>
      <c r="DB15" s="10"/>
      <c r="DC15" s="10"/>
      <c r="DD15" s="10"/>
      <c r="DE15" s="10"/>
      <c r="DF15" s="10"/>
      <c r="DG15" s="10"/>
      <c r="DH15" s="10"/>
      <c r="DI15" s="10"/>
      <c r="DJ15" s="10"/>
      <c r="DK15" s="10"/>
      <c r="DL15" s="10"/>
      <c r="DM15" s="10"/>
      <c r="DN15" s="10"/>
      <c r="DO15" s="10"/>
      <c r="DP15" s="10"/>
      <c r="DQ15" s="10"/>
      <c r="DR15" s="10"/>
      <c r="DS15" s="10"/>
      <c r="DT15" s="10"/>
      <c r="DU15" s="10"/>
      <c r="DV15" s="10"/>
      <c r="DW15" s="10"/>
      <c r="DX15" s="10"/>
      <c r="DY15" s="10"/>
      <c r="DZ15" s="10"/>
      <c r="EA15" s="10"/>
      <c r="EB15" s="10"/>
      <c r="EC15" s="10"/>
      <c r="ED15" s="10"/>
      <c r="EE15" s="10"/>
      <c r="EF15" s="10"/>
      <c r="EG15" s="10"/>
      <c r="EH15" s="10"/>
      <c r="EI15" s="10"/>
      <c r="EJ15" s="10"/>
      <c r="EK15" s="10"/>
      <c r="EL15" s="10"/>
      <c r="EM15" s="10"/>
      <c r="EN15" s="10"/>
      <c r="EO15" s="10"/>
      <c r="EP15" s="10"/>
      <c r="EQ15" s="10"/>
      <c r="ER15" s="10"/>
      <c r="ES15" s="10"/>
      <c r="ET15" s="10"/>
      <c r="EU15" s="10"/>
      <c r="EV15" s="10"/>
      <c r="EW15" s="10"/>
      <c r="EX15" s="10"/>
      <c r="EY15" s="10"/>
      <c r="EZ15" s="10"/>
      <c r="FA15" s="10"/>
      <c r="FB15" s="10"/>
      <c r="FC15" s="10"/>
      <c r="FD15" s="10"/>
      <c r="FE15" s="10"/>
      <c r="FF15" s="10"/>
      <c r="FG15" s="10"/>
      <c r="FH15" s="10"/>
      <c r="FI15" s="10"/>
      <c r="FJ15" s="10"/>
      <c r="FK15" s="10"/>
      <c r="FL15" s="10"/>
      <c r="FM15" s="10"/>
      <c r="FN15" s="10"/>
      <c r="FO15" s="10"/>
      <c r="FP15" s="10"/>
      <c r="FQ15" s="10"/>
      <c r="FR15" s="10"/>
      <c r="FS15" s="10"/>
      <c r="FT15" s="10"/>
      <c r="FU15" s="10"/>
      <c r="FV15" s="10"/>
      <c r="FW15" s="10"/>
      <c r="FX15" s="10"/>
      <c r="FY15" s="10"/>
      <c r="FZ15" s="10"/>
      <c r="GA15" s="10"/>
      <c r="GB15" s="10"/>
      <c r="GC15" s="10"/>
      <c r="GD15" s="10"/>
      <c r="GE15" s="10"/>
      <c r="GF15" s="10"/>
      <c r="GG15" s="10"/>
      <c r="GH15" s="10"/>
      <c r="GI15" s="10"/>
    </row>
    <row r="16" spans="1:191" ht="13.5" thickTop="1">
      <c r="B16" s="23"/>
      <c r="C16" s="24"/>
      <c r="D16" s="24"/>
      <c r="E16" s="24"/>
      <c r="F16" s="25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/>
      <c r="BP16" s="10"/>
      <c r="BQ16" s="10"/>
      <c r="BR16" s="10"/>
      <c r="BS16" s="10"/>
      <c r="BT16" s="10"/>
      <c r="BU16" s="10"/>
      <c r="BV16" s="10"/>
      <c r="BW16" s="10"/>
      <c r="BX16" s="10"/>
      <c r="BY16" s="10"/>
      <c r="BZ16" s="10"/>
      <c r="CA16" s="10"/>
      <c r="CB16" s="10"/>
      <c r="CC16" s="10"/>
      <c r="CD16" s="10"/>
      <c r="CE16" s="10"/>
      <c r="CF16" s="10"/>
      <c r="CG16" s="10"/>
      <c r="CH16" s="10"/>
      <c r="CI16" s="10"/>
      <c r="CJ16" s="10"/>
      <c r="CK16" s="10"/>
      <c r="CL16" s="10"/>
      <c r="CM16" s="10"/>
      <c r="CN16" s="10"/>
      <c r="CO16" s="10"/>
      <c r="CP16" s="10"/>
      <c r="CQ16" s="10"/>
      <c r="CR16" s="10"/>
      <c r="CS16" s="10"/>
      <c r="CT16" s="10"/>
      <c r="CU16" s="10"/>
      <c r="CV16" s="10"/>
      <c r="CW16" s="10"/>
      <c r="CX16" s="10"/>
      <c r="CY16" s="10"/>
      <c r="CZ16" s="10"/>
      <c r="DA16" s="10"/>
      <c r="DB16" s="10"/>
      <c r="DC16" s="10"/>
      <c r="DD16" s="10"/>
      <c r="DE16" s="10"/>
      <c r="DF16" s="10"/>
      <c r="DG16" s="10"/>
      <c r="DH16" s="10"/>
      <c r="DI16" s="10"/>
      <c r="DJ16" s="10"/>
      <c r="DK16" s="10"/>
      <c r="DL16" s="10"/>
      <c r="DM16" s="10"/>
      <c r="DN16" s="10"/>
      <c r="DO16" s="10"/>
      <c r="DP16" s="10"/>
      <c r="DQ16" s="10"/>
      <c r="DR16" s="10"/>
      <c r="DS16" s="10"/>
      <c r="DT16" s="10"/>
      <c r="DU16" s="10"/>
      <c r="DV16" s="10"/>
      <c r="DW16" s="10"/>
      <c r="DX16" s="10"/>
      <c r="DY16" s="10"/>
      <c r="DZ16" s="10"/>
      <c r="EA16" s="10"/>
      <c r="EB16" s="10"/>
      <c r="EC16" s="10"/>
      <c r="ED16" s="10"/>
      <c r="EE16" s="10"/>
      <c r="EF16" s="10"/>
      <c r="EG16" s="10"/>
      <c r="EH16" s="10"/>
      <c r="EI16" s="10"/>
      <c r="EJ16" s="10"/>
      <c r="EK16" s="10"/>
      <c r="EL16" s="10"/>
      <c r="EM16" s="10"/>
      <c r="EN16" s="10"/>
      <c r="EO16" s="10"/>
      <c r="EP16" s="10"/>
      <c r="EQ16" s="10"/>
      <c r="ER16" s="10"/>
      <c r="ES16" s="10"/>
      <c r="ET16" s="10"/>
      <c r="EU16" s="10"/>
      <c r="EV16" s="10"/>
      <c r="EW16" s="10"/>
      <c r="EX16" s="10"/>
      <c r="EY16" s="10"/>
      <c r="EZ16" s="10"/>
      <c r="FA16" s="10"/>
      <c r="FB16" s="10"/>
      <c r="FC16" s="10"/>
      <c r="FD16" s="10"/>
      <c r="FE16" s="10"/>
      <c r="FF16" s="10"/>
      <c r="FG16" s="10"/>
      <c r="FH16" s="10"/>
      <c r="FI16" s="10"/>
      <c r="FJ16" s="10"/>
      <c r="FK16" s="10"/>
      <c r="FL16" s="10"/>
      <c r="FM16" s="10"/>
      <c r="FN16" s="10"/>
      <c r="FO16" s="10"/>
      <c r="FP16" s="10"/>
      <c r="FQ16" s="10"/>
      <c r="FR16" s="10"/>
      <c r="FS16" s="10"/>
      <c r="FT16" s="10"/>
      <c r="FU16" s="10"/>
      <c r="FV16" s="10"/>
      <c r="FW16" s="10"/>
      <c r="FX16" s="10"/>
      <c r="FY16" s="10"/>
      <c r="FZ16" s="10"/>
      <c r="GA16" s="10"/>
      <c r="GB16" s="10"/>
      <c r="GC16" s="10"/>
      <c r="GD16" s="10"/>
      <c r="GE16" s="10"/>
      <c r="GF16" s="10"/>
      <c r="GG16" s="10"/>
      <c r="GH16" s="10"/>
      <c r="GI16" s="10"/>
    </row>
    <row r="17" spans="1:213">
      <c r="A17" s="10"/>
      <c r="B17" s="16" t="s">
        <v>17</v>
      </c>
      <c r="C17" s="17">
        <v>412223</v>
      </c>
      <c r="D17" s="17">
        <v>456901.7</v>
      </c>
      <c r="E17" s="17">
        <f>712037.1-350013.1</f>
        <v>362024</v>
      </c>
      <c r="F17" s="18">
        <f>(E17/D17)*100</f>
        <v>79.23454870051917</v>
      </c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0"/>
      <c r="BQ17" s="10"/>
      <c r="BR17" s="10"/>
      <c r="BS17" s="10"/>
      <c r="BT17" s="10"/>
      <c r="BU17" s="10"/>
      <c r="BV17" s="10"/>
      <c r="BW17" s="10"/>
      <c r="BX17" s="10"/>
      <c r="BY17" s="10"/>
      <c r="BZ17" s="10"/>
      <c r="CA17" s="10"/>
      <c r="CB17" s="10"/>
      <c r="CC17" s="10"/>
      <c r="CD17" s="10"/>
      <c r="CE17" s="10"/>
      <c r="CF17" s="10"/>
      <c r="CG17" s="10"/>
      <c r="CH17" s="10"/>
      <c r="CI17" s="10"/>
      <c r="CJ17" s="10"/>
      <c r="CK17" s="10"/>
      <c r="CL17" s="10"/>
      <c r="CM17" s="10"/>
      <c r="CN17" s="10"/>
      <c r="CO17" s="10"/>
      <c r="CP17" s="10"/>
      <c r="CQ17" s="10"/>
      <c r="CR17" s="10"/>
      <c r="CS17" s="10"/>
      <c r="CT17" s="10"/>
      <c r="CU17" s="10"/>
      <c r="CV17" s="10"/>
      <c r="CW17" s="10"/>
      <c r="CX17" s="10"/>
      <c r="CY17" s="10"/>
      <c r="CZ17" s="10"/>
      <c r="DA17" s="10"/>
      <c r="DB17" s="10"/>
      <c r="DC17" s="10"/>
      <c r="DD17" s="10"/>
      <c r="DE17" s="10"/>
      <c r="DF17" s="10"/>
      <c r="DG17" s="10"/>
      <c r="DH17" s="10"/>
      <c r="DI17" s="10"/>
      <c r="DJ17" s="10"/>
      <c r="DK17" s="10"/>
      <c r="DL17" s="10"/>
      <c r="DM17" s="10"/>
      <c r="DN17" s="10"/>
      <c r="DO17" s="10"/>
      <c r="DP17" s="10"/>
      <c r="DQ17" s="10"/>
      <c r="DR17" s="10"/>
      <c r="DS17" s="10"/>
      <c r="DT17" s="10"/>
      <c r="DU17" s="10"/>
      <c r="DV17" s="10"/>
      <c r="DW17" s="10"/>
      <c r="DX17" s="10"/>
      <c r="DY17" s="10"/>
      <c r="DZ17" s="10"/>
      <c r="EA17" s="10"/>
      <c r="EB17" s="10"/>
      <c r="EC17" s="10"/>
      <c r="ED17" s="10"/>
      <c r="EE17" s="10"/>
      <c r="EF17" s="10"/>
      <c r="EG17" s="10"/>
      <c r="EH17" s="10"/>
      <c r="EI17" s="10"/>
      <c r="EJ17" s="10"/>
      <c r="EK17" s="10"/>
      <c r="EL17" s="10"/>
      <c r="EM17" s="10"/>
      <c r="EN17" s="10"/>
      <c r="EO17" s="10"/>
      <c r="EP17" s="10"/>
      <c r="EQ17" s="10"/>
      <c r="ER17" s="10"/>
      <c r="ES17" s="10"/>
      <c r="ET17" s="10"/>
      <c r="EU17" s="10"/>
      <c r="EV17" s="10"/>
      <c r="EW17" s="10"/>
      <c r="EX17" s="10"/>
      <c r="EY17" s="10"/>
      <c r="EZ17" s="10"/>
      <c r="FA17" s="10"/>
      <c r="FB17" s="10"/>
      <c r="FC17" s="10"/>
      <c r="FD17" s="10"/>
      <c r="FE17" s="10"/>
      <c r="FF17" s="10"/>
      <c r="FG17" s="10"/>
      <c r="FH17" s="10"/>
      <c r="FI17" s="10"/>
      <c r="FJ17" s="10"/>
      <c r="FK17" s="10"/>
      <c r="FL17" s="10"/>
      <c r="FM17" s="10"/>
      <c r="FN17" s="10"/>
      <c r="FO17" s="10"/>
      <c r="FP17" s="10"/>
      <c r="FQ17" s="10"/>
      <c r="FR17" s="10"/>
      <c r="FS17" s="10"/>
      <c r="FT17" s="10"/>
      <c r="FU17" s="10"/>
      <c r="FV17" s="10"/>
      <c r="FW17" s="10"/>
      <c r="FX17" s="10"/>
      <c r="FY17" s="10"/>
      <c r="FZ17" s="10"/>
      <c r="GA17" s="10"/>
      <c r="GB17" s="10"/>
      <c r="GC17" s="10"/>
      <c r="GD17" s="10"/>
      <c r="GE17" s="10"/>
      <c r="GF17" s="10"/>
      <c r="GG17" s="10"/>
      <c r="GH17" s="10"/>
      <c r="GI17" s="10"/>
    </row>
    <row r="18" spans="1:213" s="26" customFormat="1">
      <c r="A18" s="10"/>
      <c r="B18" s="19" t="s">
        <v>18</v>
      </c>
      <c r="C18" s="17">
        <v>73540</v>
      </c>
      <c r="D18" s="17">
        <v>84766.5</v>
      </c>
      <c r="E18" s="17">
        <v>12143.2</v>
      </c>
      <c r="F18" s="18">
        <f>(E18/D18)*100</f>
        <v>14.325470557354617</v>
      </c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10"/>
      <c r="BM18" s="10"/>
      <c r="BN18" s="10"/>
      <c r="BO18" s="10"/>
      <c r="BP18" s="10"/>
      <c r="BQ18" s="10"/>
      <c r="BR18" s="10"/>
      <c r="BS18" s="10"/>
      <c r="BT18" s="10"/>
      <c r="BU18" s="10"/>
      <c r="BV18" s="10"/>
      <c r="BW18" s="10"/>
      <c r="BX18" s="10"/>
      <c r="BY18" s="10"/>
      <c r="BZ18" s="10"/>
      <c r="CA18" s="10"/>
      <c r="CB18" s="10"/>
      <c r="CC18" s="10"/>
      <c r="CD18" s="10"/>
      <c r="CE18" s="10"/>
      <c r="CF18" s="10"/>
      <c r="CG18" s="10"/>
      <c r="CH18" s="10"/>
      <c r="CI18" s="10"/>
      <c r="CJ18" s="10"/>
      <c r="CK18" s="10"/>
      <c r="CL18" s="10"/>
      <c r="CM18" s="10"/>
      <c r="CN18" s="10"/>
      <c r="CO18" s="10"/>
      <c r="CP18" s="10"/>
      <c r="CQ18" s="10"/>
      <c r="CR18" s="10"/>
      <c r="CS18" s="10"/>
      <c r="CT18" s="10"/>
      <c r="CU18" s="10"/>
      <c r="CV18" s="10"/>
      <c r="CW18" s="10"/>
      <c r="CX18" s="10"/>
      <c r="CY18" s="10"/>
      <c r="CZ18" s="10"/>
      <c r="DA18" s="10"/>
      <c r="DB18" s="10"/>
      <c r="DC18" s="10"/>
      <c r="DD18" s="10"/>
      <c r="DE18" s="10"/>
      <c r="DF18" s="10"/>
      <c r="DG18" s="10"/>
      <c r="DH18" s="10"/>
      <c r="DI18" s="10"/>
      <c r="DJ18" s="10"/>
      <c r="DK18" s="10"/>
      <c r="DL18" s="10"/>
      <c r="DM18" s="10"/>
      <c r="DN18" s="10"/>
      <c r="DO18" s="10"/>
      <c r="DP18" s="10"/>
      <c r="DQ18" s="10"/>
      <c r="DR18" s="10"/>
      <c r="DS18" s="10"/>
      <c r="DT18" s="10"/>
      <c r="DU18" s="10"/>
      <c r="DV18" s="10"/>
      <c r="DW18" s="10"/>
      <c r="DX18" s="10"/>
      <c r="DY18" s="10"/>
      <c r="DZ18" s="10"/>
      <c r="EA18" s="10"/>
      <c r="EB18" s="10"/>
      <c r="EC18" s="10"/>
      <c r="ED18" s="10"/>
      <c r="EE18" s="10"/>
      <c r="EF18" s="10"/>
      <c r="EG18" s="10"/>
      <c r="EH18" s="10"/>
      <c r="EI18" s="10"/>
      <c r="EJ18" s="10"/>
      <c r="EK18" s="10"/>
      <c r="EL18" s="10"/>
      <c r="EM18" s="10"/>
      <c r="EN18" s="10"/>
      <c r="EO18" s="10"/>
      <c r="EP18" s="10"/>
      <c r="EQ18" s="10"/>
      <c r="ER18" s="10"/>
      <c r="ES18" s="10"/>
      <c r="ET18" s="10"/>
      <c r="EU18" s="10"/>
      <c r="EV18" s="10"/>
      <c r="EW18" s="10"/>
      <c r="EX18" s="10"/>
      <c r="EY18" s="10"/>
      <c r="EZ18" s="10"/>
      <c r="FA18" s="10"/>
      <c r="FB18" s="10"/>
      <c r="FC18" s="10"/>
      <c r="FD18" s="10"/>
      <c r="FE18" s="10"/>
      <c r="FF18" s="10"/>
      <c r="FG18" s="10"/>
      <c r="FH18" s="10"/>
      <c r="FI18" s="10"/>
      <c r="FJ18" s="10"/>
      <c r="FK18" s="10"/>
      <c r="FL18" s="10"/>
      <c r="FM18" s="10"/>
      <c r="FN18" s="10"/>
      <c r="FO18" s="10"/>
      <c r="FP18" s="10"/>
      <c r="FQ18" s="10"/>
      <c r="FR18" s="10"/>
      <c r="FS18" s="10"/>
      <c r="FT18" s="10"/>
      <c r="FU18" s="10"/>
      <c r="FV18" s="10"/>
      <c r="FW18" s="10"/>
      <c r="FX18" s="10"/>
      <c r="FY18" s="10"/>
      <c r="FZ18" s="10"/>
      <c r="GA18" s="10"/>
      <c r="GB18" s="10"/>
      <c r="GC18" s="10"/>
      <c r="GD18" s="10"/>
      <c r="GE18" s="10"/>
      <c r="GF18" s="10"/>
      <c r="GG18" s="10"/>
      <c r="GH18" s="10"/>
      <c r="GI18" s="10"/>
      <c r="GJ18" s="10"/>
      <c r="GK18" s="10"/>
      <c r="GL18" s="10"/>
      <c r="GM18" s="10"/>
      <c r="GN18" s="10"/>
      <c r="GO18" s="10"/>
      <c r="GP18" s="10"/>
      <c r="GQ18" s="10"/>
      <c r="GR18" s="10"/>
      <c r="GS18" s="10"/>
      <c r="GT18" s="10"/>
      <c r="GU18" s="10"/>
      <c r="GV18" s="10"/>
      <c r="GW18" s="10"/>
      <c r="GX18" s="10"/>
      <c r="GY18" s="10"/>
      <c r="GZ18" s="10"/>
      <c r="HA18" s="10"/>
      <c r="HB18" s="10"/>
      <c r="HC18" s="10"/>
      <c r="HD18" s="10"/>
      <c r="HE18" s="10"/>
    </row>
    <row r="19" spans="1:213" ht="19.5" customHeight="1" thickBot="1">
      <c r="A19" s="10"/>
      <c r="B19" s="20" t="s">
        <v>19</v>
      </c>
      <c r="C19" s="21">
        <f>SUM(C17:C18)</f>
        <v>485763</v>
      </c>
      <c r="D19" s="21">
        <f>SUM(D17:D18)</f>
        <v>541668.19999999995</v>
      </c>
      <c r="E19" s="21">
        <f>SUM(E17:E18)</f>
        <v>374167.2</v>
      </c>
      <c r="F19" s="22">
        <f>(E19/D19)*100</f>
        <v>69.07682599790796</v>
      </c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/>
      <c r="BM19" s="10"/>
      <c r="BN19" s="10"/>
      <c r="BO19" s="10"/>
      <c r="BP19" s="10"/>
      <c r="BQ19" s="10"/>
      <c r="BR19" s="10"/>
      <c r="BS19" s="10"/>
      <c r="BT19" s="10"/>
      <c r="BU19" s="10"/>
      <c r="BV19" s="10"/>
      <c r="BW19" s="10"/>
      <c r="BX19" s="10"/>
      <c r="BY19" s="10"/>
      <c r="BZ19" s="10"/>
      <c r="CA19" s="10"/>
      <c r="CB19" s="10"/>
      <c r="CC19" s="10"/>
      <c r="CD19" s="10"/>
      <c r="CE19" s="10"/>
      <c r="CF19" s="10"/>
      <c r="CG19" s="10"/>
      <c r="CH19" s="10"/>
      <c r="CI19" s="10"/>
      <c r="CJ19" s="10"/>
      <c r="CK19" s="10"/>
      <c r="CL19" s="10"/>
      <c r="CM19" s="10"/>
      <c r="CN19" s="10"/>
      <c r="CO19" s="10"/>
      <c r="CP19" s="10"/>
      <c r="CQ19" s="10"/>
      <c r="CR19" s="10"/>
      <c r="CS19" s="10"/>
      <c r="CT19" s="10"/>
      <c r="CU19" s="10"/>
      <c r="CV19" s="10"/>
      <c r="CW19" s="10"/>
      <c r="CX19" s="10"/>
      <c r="CY19" s="10"/>
      <c r="CZ19" s="10"/>
      <c r="DA19" s="10"/>
      <c r="DB19" s="10"/>
      <c r="DC19" s="10"/>
      <c r="DD19" s="10"/>
      <c r="DE19" s="10"/>
      <c r="DF19" s="10"/>
      <c r="DG19" s="10"/>
      <c r="DH19" s="10"/>
      <c r="DI19" s="10"/>
      <c r="DJ19" s="10"/>
      <c r="DK19" s="10"/>
      <c r="DL19" s="10"/>
      <c r="DM19" s="10"/>
      <c r="DN19" s="10"/>
      <c r="DO19" s="10"/>
      <c r="DP19" s="10"/>
      <c r="DQ19" s="10"/>
      <c r="DR19" s="10"/>
      <c r="DS19" s="10"/>
      <c r="DT19" s="10"/>
      <c r="DU19" s="10"/>
      <c r="DV19" s="10"/>
      <c r="DW19" s="10"/>
      <c r="DX19" s="10"/>
      <c r="DY19" s="10"/>
      <c r="DZ19" s="10"/>
      <c r="EA19" s="10"/>
      <c r="EB19" s="10"/>
      <c r="EC19" s="10"/>
      <c r="ED19" s="10"/>
      <c r="EE19" s="10"/>
      <c r="EF19" s="10"/>
      <c r="EG19" s="10"/>
      <c r="EH19" s="10"/>
      <c r="EI19" s="10"/>
      <c r="EJ19" s="10"/>
      <c r="EK19" s="10"/>
      <c r="EL19" s="10"/>
      <c r="EM19" s="10"/>
      <c r="EN19" s="10"/>
      <c r="EO19" s="10"/>
      <c r="EP19" s="10"/>
      <c r="EQ19" s="10"/>
      <c r="ER19" s="10"/>
      <c r="ES19" s="10"/>
      <c r="ET19" s="10"/>
      <c r="EU19" s="10"/>
      <c r="EV19" s="10"/>
      <c r="EW19" s="10"/>
      <c r="EX19" s="10"/>
      <c r="EY19" s="10"/>
      <c r="EZ19" s="10"/>
      <c r="FA19" s="10"/>
      <c r="FB19" s="10"/>
      <c r="FC19" s="10"/>
      <c r="FD19" s="10"/>
      <c r="FE19" s="10"/>
      <c r="FF19" s="10"/>
      <c r="FG19" s="10"/>
      <c r="FH19" s="10"/>
      <c r="FI19" s="10"/>
      <c r="FJ19" s="10"/>
      <c r="FK19" s="10"/>
      <c r="FL19" s="10"/>
      <c r="FM19" s="10"/>
      <c r="FN19" s="10"/>
      <c r="FO19" s="10"/>
      <c r="FP19" s="10"/>
      <c r="FQ19" s="10"/>
      <c r="FR19" s="10"/>
      <c r="FS19" s="10"/>
      <c r="FT19" s="10"/>
      <c r="FU19" s="10"/>
      <c r="FV19" s="10"/>
      <c r="FW19" s="10"/>
      <c r="FX19" s="10"/>
      <c r="FY19" s="10"/>
      <c r="FZ19" s="10"/>
      <c r="GA19" s="10"/>
      <c r="GB19" s="10"/>
      <c r="GC19" s="10"/>
      <c r="GD19" s="10"/>
      <c r="GE19" s="10"/>
      <c r="GF19" s="10"/>
      <c r="GG19" s="10"/>
      <c r="GH19" s="10"/>
      <c r="GI19" s="10"/>
    </row>
    <row r="20" spans="1:213" ht="13.5" thickTop="1">
      <c r="B20" s="27"/>
      <c r="C20" s="28"/>
      <c r="D20" s="28"/>
      <c r="E20" s="28"/>
      <c r="F20" s="29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/>
      <c r="BL20" s="10"/>
      <c r="BM20" s="10"/>
      <c r="BN20" s="10"/>
      <c r="BO20" s="10"/>
      <c r="BP20" s="10"/>
      <c r="BQ20" s="10"/>
      <c r="BR20" s="10"/>
      <c r="BS20" s="10"/>
      <c r="BT20" s="10"/>
      <c r="BU20" s="10"/>
      <c r="BV20" s="10"/>
      <c r="BW20" s="10"/>
      <c r="BX20" s="10"/>
      <c r="BY20" s="10"/>
      <c r="BZ20" s="10"/>
      <c r="CA20" s="10"/>
      <c r="CB20" s="10"/>
      <c r="CC20" s="10"/>
      <c r="CD20" s="10"/>
      <c r="CE20" s="10"/>
      <c r="CF20" s="10"/>
      <c r="CG20" s="10"/>
      <c r="CH20" s="10"/>
      <c r="CI20" s="10"/>
      <c r="CJ20" s="10"/>
      <c r="CK20" s="10"/>
      <c r="CL20" s="10"/>
      <c r="CM20" s="10"/>
      <c r="CN20" s="10"/>
      <c r="CO20" s="10"/>
      <c r="CP20" s="10"/>
      <c r="CQ20" s="10"/>
      <c r="CR20" s="10"/>
      <c r="CS20" s="10"/>
      <c r="CT20" s="10"/>
      <c r="CU20" s="10"/>
      <c r="CV20" s="10"/>
      <c r="CW20" s="10"/>
      <c r="CX20" s="10"/>
      <c r="CY20" s="10"/>
      <c r="CZ20" s="10"/>
      <c r="DA20" s="10"/>
      <c r="DB20" s="10"/>
      <c r="DC20" s="10"/>
      <c r="DD20" s="10"/>
      <c r="DE20" s="10"/>
      <c r="DF20" s="10"/>
      <c r="DG20" s="10"/>
      <c r="DH20" s="10"/>
      <c r="DI20" s="10"/>
      <c r="DJ20" s="10"/>
      <c r="DK20" s="10"/>
      <c r="DL20" s="10"/>
      <c r="DM20" s="10"/>
      <c r="DN20" s="10"/>
      <c r="DO20" s="10"/>
      <c r="DP20" s="10"/>
      <c r="DQ20" s="10"/>
      <c r="DR20" s="10"/>
      <c r="DS20" s="10"/>
      <c r="DT20" s="10"/>
      <c r="DU20" s="10"/>
      <c r="DV20" s="10"/>
      <c r="DW20" s="10"/>
      <c r="DX20" s="10"/>
      <c r="DY20" s="10"/>
      <c r="DZ20" s="10"/>
      <c r="EA20" s="10"/>
      <c r="EB20" s="10"/>
      <c r="EC20" s="10"/>
      <c r="ED20" s="10"/>
      <c r="EE20" s="10"/>
      <c r="EF20" s="10"/>
      <c r="EG20" s="10"/>
      <c r="EH20" s="10"/>
      <c r="EI20" s="10"/>
      <c r="EJ20" s="10"/>
      <c r="EK20" s="10"/>
      <c r="EL20" s="10"/>
      <c r="EM20" s="10"/>
      <c r="EN20" s="10"/>
      <c r="EO20" s="10"/>
      <c r="EP20" s="10"/>
      <c r="EQ20" s="10"/>
      <c r="ER20" s="10"/>
      <c r="ES20" s="10"/>
      <c r="ET20" s="10"/>
      <c r="EU20" s="10"/>
      <c r="EV20" s="10"/>
      <c r="EW20" s="10"/>
      <c r="EX20" s="10"/>
      <c r="EY20" s="10"/>
      <c r="EZ20" s="10"/>
      <c r="FA20" s="10"/>
      <c r="FB20" s="10"/>
      <c r="FC20" s="10"/>
      <c r="FD20" s="10"/>
      <c r="FE20" s="10"/>
      <c r="FF20" s="10"/>
      <c r="FG20" s="10"/>
      <c r="FH20" s="10"/>
      <c r="FI20" s="10"/>
      <c r="FJ20" s="10"/>
      <c r="FK20" s="10"/>
      <c r="FL20" s="10"/>
      <c r="FM20" s="10"/>
      <c r="FN20" s="10"/>
      <c r="FO20" s="10"/>
      <c r="FP20" s="10"/>
      <c r="FQ20" s="10"/>
      <c r="FR20" s="10"/>
      <c r="FS20" s="10"/>
      <c r="FT20" s="10"/>
      <c r="FU20" s="10"/>
      <c r="FV20" s="10"/>
      <c r="FW20" s="10"/>
      <c r="FX20" s="10"/>
      <c r="FY20" s="10"/>
      <c r="FZ20" s="10"/>
      <c r="GA20" s="10"/>
      <c r="GB20" s="10"/>
      <c r="GC20" s="10"/>
      <c r="GD20" s="10"/>
      <c r="GE20" s="10"/>
      <c r="GF20" s="10"/>
      <c r="GG20" s="10"/>
      <c r="GH20" s="10"/>
      <c r="GI20" s="10"/>
    </row>
    <row r="21" spans="1:213">
      <c r="B21" s="30" t="s">
        <v>20</v>
      </c>
      <c r="C21" s="31"/>
      <c r="D21" s="31"/>
      <c r="E21" s="31"/>
      <c r="F21" s="32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/>
      <c r="BJ21" s="10"/>
      <c r="BK21" s="10"/>
      <c r="BL21" s="10"/>
      <c r="BM21" s="10"/>
      <c r="BN21" s="10"/>
      <c r="BO21" s="10"/>
      <c r="BP21" s="10"/>
      <c r="BQ21" s="10"/>
      <c r="BR21" s="10"/>
      <c r="BS21" s="10"/>
      <c r="BT21" s="10"/>
      <c r="BU21" s="10"/>
      <c r="BV21" s="10"/>
      <c r="BW21" s="10"/>
      <c r="BX21" s="10"/>
      <c r="BY21" s="10"/>
      <c r="BZ21" s="10"/>
      <c r="CA21" s="10"/>
      <c r="CB21" s="10"/>
      <c r="CC21" s="10"/>
      <c r="CD21" s="10"/>
      <c r="CE21" s="10"/>
      <c r="CF21" s="10"/>
      <c r="CG21" s="10"/>
      <c r="CH21" s="10"/>
      <c r="CI21" s="10"/>
      <c r="CJ21" s="10"/>
      <c r="CK21" s="10"/>
      <c r="CL21" s="10"/>
      <c r="CM21" s="10"/>
      <c r="CN21" s="10"/>
      <c r="CO21" s="10"/>
      <c r="CP21" s="10"/>
      <c r="CQ21" s="10"/>
      <c r="CR21" s="10"/>
      <c r="CS21" s="10"/>
      <c r="CT21" s="10"/>
      <c r="CU21" s="10"/>
      <c r="CV21" s="10"/>
      <c r="CW21" s="10"/>
      <c r="CX21" s="10"/>
      <c r="CY21" s="10"/>
      <c r="CZ21" s="10"/>
      <c r="DA21" s="10"/>
      <c r="DB21" s="10"/>
      <c r="DC21" s="10"/>
      <c r="DD21" s="10"/>
      <c r="DE21" s="10"/>
      <c r="DF21" s="10"/>
      <c r="DG21" s="10"/>
      <c r="DH21" s="10"/>
      <c r="DI21" s="10"/>
      <c r="DJ21" s="10"/>
      <c r="DK21" s="10"/>
      <c r="DL21" s="10"/>
      <c r="DM21" s="10"/>
      <c r="DN21" s="10"/>
      <c r="DO21" s="10"/>
      <c r="DP21" s="10"/>
      <c r="DQ21" s="10"/>
      <c r="DR21" s="10"/>
      <c r="DS21" s="10"/>
      <c r="DT21" s="10"/>
      <c r="DU21" s="10"/>
      <c r="DV21" s="10"/>
      <c r="DW21" s="10"/>
      <c r="DX21" s="10"/>
      <c r="DY21" s="10"/>
      <c r="DZ21" s="10"/>
      <c r="EA21" s="10"/>
      <c r="EB21" s="10"/>
      <c r="EC21" s="10"/>
      <c r="ED21" s="10"/>
      <c r="EE21" s="10"/>
      <c r="EF21" s="10"/>
      <c r="EG21" s="10"/>
      <c r="EH21" s="10"/>
      <c r="EI21" s="10"/>
      <c r="EJ21" s="10"/>
      <c r="EK21" s="10"/>
      <c r="EL21" s="10"/>
      <c r="EM21" s="10"/>
      <c r="EN21" s="10"/>
      <c r="EO21" s="10"/>
      <c r="EP21" s="10"/>
      <c r="EQ21" s="10"/>
      <c r="ER21" s="10"/>
      <c r="ES21" s="10"/>
      <c r="ET21" s="10"/>
      <c r="EU21" s="10"/>
      <c r="EV21" s="10"/>
      <c r="EW21" s="10"/>
      <c r="EX21" s="10"/>
      <c r="EY21" s="10"/>
      <c r="EZ21" s="10"/>
      <c r="FA21" s="10"/>
      <c r="FB21" s="10"/>
      <c r="FC21" s="10"/>
      <c r="FD21" s="10"/>
      <c r="FE21" s="10"/>
      <c r="FF21" s="10"/>
      <c r="FG21" s="10"/>
      <c r="FH21" s="10"/>
      <c r="FI21" s="10"/>
      <c r="FJ21" s="10"/>
      <c r="FK21" s="10"/>
      <c r="FL21" s="10"/>
      <c r="FM21" s="10"/>
      <c r="FN21" s="10"/>
      <c r="FO21" s="10"/>
      <c r="FP21" s="10"/>
      <c r="FQ21" s="10"/>
      <c r="FR21" s="10"/>
      <c r="FS21" s="10"/>
      <c r="FT21" s="10"/>
      <c r="FU21" s="10"/>
      <c r="FV21" s="10"/>
      <c r="FW21" s="10"/>
      <c r="FX21" s="10"/>
      <c r="FY21" s="10"/>
      <c r="FZ21" s="10"/>
      <c r="GA21" s="10"/>
      <c r="GB21" s="10"/>
      <c r="GC21" s="10"/>
      <c r="GD21" s="10"/>
      <c r="GE21" s="10"/>
      <c r="GF21" s="10"/>
      <c r="GG21" s="10"/>
      <c r="GH21" s="10"/>
      <c r="GI21" s="10"/>
    </row>
    <row r="22" spans="1:213">
      <c r="B22" s="30" t="s">
        <v>21</v>
      </c>
      <c r="C22" s="33"/>
      <c r="D22" s="33"/>
      <c r="E22" s="33">
        <v>31468.9</v>
      </c>
      <c r="F22" s="34"/>
    </row>
    <row r="23" spans="1:213" ht="15" customHeight="1" thickBot="1">
      <c r="B23" s="35" t="s">
        <v>22</v>
      </c>
      <c r="C23" s="36">
        <v>50926</v>
      </c>
      <c r="D23" s="36">
        <v>70215</v>
      </c>
      <c r="E23" s="36"/>
      <c r="F23" s="37"/>
    </row>
    <row r="26" spans="1:213">
      <c r="B26" s="38" t="s">
        <v>23</v>
      </c>
    </row>
    <row r="27" spans="1:213">
      <c r="B27" s="38" t="s">
        <v>24</v>
      </c>
      <c r="C27" s="38"/>
      <c r="D27" s="38"/>
      <c r="E27" s="38"/>
    </row>
    <row r="28" spans="1:213" ht="15">
      <c r="B28" s="38"/>
      <c r="C28" s="39"/>
      <c r="D28" s="39"/>
      <c r="E28" s="39"/>
    </row>
  </sheetData>
  <mergeCells count="2">
    <mergeCell ref="A6:E6"/>
    <mergeCell ref="B9:B10"/>
  </mergeCells>
  <pageMargins left="0.28000000000000003" right="0.35433070866141736" top="0.98425196850393704" bottom="0.70866141732283472" header="0.51181102362204722" footer="0.51181102362204722"/>
  <pageSetup paperSize="9" scale="8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J453"/>
  <sheetViews>
    <sheetView zoomScale="80" zoomScaleNormal="80" workbookViewId="0">
      <selection activeCell="F68" sqref="F68"/>
    </sheetView>
  </sheetViews>
  <sheetFormatPr defaultRowHeight="12.75"/>
  <cols>
    <col min="1" max="1" width="7.5703125" style="42" customWidth="1"/>
    <col min="2" max="3" width="10.28515625" style="42" customWidth="1"/>
    <col min="4" max="4" width="76.85546875" style="42" customWidth="1"/>
    <col min="5" max="5" width="16.7109375" style="66" customWidth="1"/>
    <col min="6" max="7" width="16.7109375" style="279" customWidth="1"/>
    <col min="8" max="8" width="11.42578125" style="829" customWidth="1"/>
    <col min="9" max="9" width="9.140625" style="42"/>
    <col min="10" max="10" width="24.85546875" style="42" customWidth="1"/>
    <col min="11" max="236" width="9.140625" style="42"/>
    <col min="237" max="237" width="7.5703125" style="42" customWidth="1"/>
    <col min="238" max="239" width="10.28515625" style="42" customWidth="1"/>
    <col min="240" max="240" width="76.85546875" style="42" customWidth="1"/>
    <col min="241" max="263" width="16.7109375" style="42" customWidth="1"/>
    <col min="264" max="264" width="11.42578125" style="42" customWidth="1"/>
    <col min="265" max="265" width="9.140625" style="42"/>
    <col min="266" max="266" width="24.85546875" style="42" customWidth="1"/>
    <col min="267" max="492" width="9.140625" style="42"/>
    <col min="493" max="493" width="7.5703125" style="42" customWidth="1"/>
    <col min="494" max="495" width="10.28515625" style="42" customWidth="1"/>
    <col min="496" max="496" width="76.85546875" style="42" customWidth="1"/>
    <col min="497" max="519" width="16.7109375" style="42" customWidth="1"/>
    <col min="520" max="520" width="11.42578125" style="42" customWidth="1"/>
    <col min="521" max="521" width="9.140625" style="42"/>
    <col min="522" max="522" width="24.85546875" style="42" customWidth="1"/>
    <col min="523" max="748" width="9.140625" style="42"/>
    <col min="749" max="749" width="7.5703125" style="42" customWidth="1"/>
    <col min="750" max="751" width="10.28515625" style="42" customWidth="1"/>
    <col min="752" max="752" width="76.85546875" style="42" customWidth="1"/>
    <col min="753" max="775" width="16.7109375" style="42" customWidth="1"/>
    <col min="776" max="776" width="11.42578125" style="42" customWidth="1"/>
    <col min="777" max="777" width="9.140625" style="42"/>
    <col min="778" max="778" width="24.85546875" style="42" customWidth="1"/>
    <col min="779" max="1004" width="9.140625" style="42"/>
    <col min="1005" max="1005" width="7.5703125" style="42" customWidth="1"/>
    <col min="1006" max="1007" width="10.28515625" style="42" customWidth="1"/>
    <col min="1008" max="1008" width="76.85546875" style="42" customWidth="1"/>
    <col min="1009" max="1031" width="16.7109375" style="42" customWidth="1"/>
    <col min="1032" max="1032" width="11.42578125" style="42" customWidth="1"/>
    <col min="1033" max="1033" width="9.140625" style="42"/>
    <col min="1034" max="1034" width="24.85546875" style="42" customWidth="1"/>
    <col min="1035" max="1260" width="9.140625" style="42"/>
    <col min="1261" max="1261" width="7.5703125" style="42" customWidth="1"/>
    <col min="1262" max="1263" width="10.28515625" style="42" customWidth="1"/>
    <col min="1264" max="1264" width="76.85546875" style="42" customWidth="1"/>
    <col min="1265" max="1287" width="16.7109375" style="42" customWidth="1"/>
    <col min="1288" max="1288" width="11.42578125" style="42" customWidth="1"/>
    <col min="1289" max="1289" width="9.140625" style="42"/>
    <col min="1290" max="1290" width="24.85546875" style="42" customWidth="1"/>
    <col min="1291" max="1516" width="9.140625" style="42"/>
    <col min="1517" max="1517" width="7.5703125" style="42" customWidth="1"/>
    <col min="1518" max="1519" width="10.28515625" style="42" customWidth="1"/>
    <col min="1520" max="1520" width="76.85546875" style="42" customWidth="1"/>
    <col min="1521" max="1543" width="16.7109375" style="42" customWidth="1"/>
    <col min="1544" max="1544" width="11.42578125" style="42" customWidth="1"/>
    <col min="1545" max="1545" width="9.140625" style="42"/>
    <col min="1546" max="1546" width="24.85546875" style="42" customWidth="1"/>
    <col min="1547" max="1772" width="9.140625" style="42"/>
    <col min="1773" max="1773" width="7.5703125" style="42" customWidth="1"/>
    <col min="1774" max="1775" width="10.28515625" style="42" customWidth="1"/>
    <col min="1776" max="1776" width="76.85546875" style="42" customWidth="1"/>
    <col min="1777" max="1799" width="16.7109375" style="42" customWidth="1"/>
    <col min="1800" max="1800" width="11.42578125" style="42" customWidth="1"/>
    <col min="1801" max="1801" width="9.140625" style="42"/>
    <col min="1802" max="1802" width="24.85546875" style="42" customWidth="1"/>
    <col min="1803" max="2028" width="9.140625" style="42"/>
    <col min="2029" max="2029" width="7.5703125" style="42" customWidth="1"/>
    <col min="2030" max="2031" width="10.28515625" style="42" customWidth="1"/>
    <col min="2032" max="2032" width="76.85546875" style="42" customWidth="1"/>
    <col min="2033" max="2055" width="16.7109375" style="42" customWidth="1"/>
    <col min="2056" max="2056" width="11.42578125" style="42" customWidth="1"/>
    <col min="2057" max="2057" width="9.140625" style="42"/>
    <col min="2058" max="2058" width="24.85546875" style="42" customWidth="1"/>
    <col min="2059" max="2284" width="9.140625" style="42"/>
    <col min="2285" max="2285" width="7.5703125" style="42" customWidth="1"/>
    <col min="2286" max="2287" width="10.28515625" style="42" customWidth="1"/>
    <col min="2288" max="2288" width="76.85546875" style="42" customWidth="1"/>
    <col min="2289" max="2311" width="16.7109375" style="42" customWidth="1"/>
    <col min="2312" max="2312" width="11.42578125" style="42" customWidth="1"/>
    <col min="2313" max="2313" width="9.140625" style="42"/>
    <col min="2314" max="2314" width="24.85546875" style="42" customWidth="1"/>
    <col min="2315" max="2540" width="9.140625" style="42"/>
    <col min="2541" max="2541" width="7.5703125" style="42" customWidth="1"/>
    <col min="2542" max="2543" width="10.28515625" style="42" customWidth="1"/>
    <col min="2544" max="2544" width="76.85546875" style="42" customWidth="1"/>
    <col min="2545" max="2567" width="16.7109375" style="42" customWidth="1"/>
    <col min="2568" max="2568" width="11.42578125" style="42" customWidth="1"/>
    <col min="2569" max="2569" width="9.140625" style="42"/>
    <col min="2570" max="2570" width="24.85546875" style="42" customWidth="1"/>
    <col min="2571" max="2796" width="9.140625" style="42"/>
    <col min="2797" max="2797" width="7.5703125" style="42" customWidth="1"/>
    <col min="2798" max="2799" width="10.28515625" style="42" customWidth="1"/>
    <col min="2800" max="2800" width="76.85546875" style="42" customWidth="1"/>
    <col min="2801" max="2823" width="16.7109375" style="42" customWidth="1"/>
    <col min="2824" max="2824" width="11.42578125" style="42" customWidth="1"/>
    <col min="2825" max="2825" width="9.140625" style="42"/>
    <col min="2826" max="2826" width="24.85546875" style="42" customWidth="1"/>
    <col min="2827" max="3052" width="9.140625" style="42"/>
    <col min="3053" max="3053" width="7.5703125" style="42" customWidth="1"/>
    <col min="3054" max="3055" width="10.28515625" style="42" customWidth="1"/>
    <col min="3056" max="3056" width="76.85546875" style="42" customWidth="1"/>
    <col min="3057" max="3079" width="16.7109375" style="42" customWidth="1"/>
    <col min="3080" max="3080" width="11.42578125" style="42" customWidth="1"/>
    <col min="3081" max="3081" width="9.140625" style="42"/>
    <col min="3082" max="3082" width="24.85546875" style="42" customWidth="1"/>
    <col min="3083" max="3308" width="9.140625" style="42"/>
    <col min="3309" max="3309" width="7.5703125" style="42" customWidth="1"/>
    <col min="3310" max="3311" width="10.28515625" style="42" customWidth="1"/>
    <col min="3312" max="3312" width="76.85546875" style="42" customWidth="1"/>
    <col min="3313" max="3335" width="16.7109375" style="42" customWidth="1"/>
    <col min="3336" max="3336" width="11.42578125" style="42" customWidth="1"/>
    <col min="3337" max="3337" width="9.140625" style="42"/>
    <col min="3338" max="3338" width="24.85546875" style="42" customWidth="1"/>
    <col min="3339" max="3564" width="9.140625" style="42"/>
    <col min="3565" max="3565" width="7.5703125" style="42" customWidth="1"/>
    <col min="3566" max="3567" width="10.28515625" style="42" customWidth="1"/>
    <col min="3568" max="3568" width="76.85546875" style="42" customWidth="1"/>
    <col min="3569" max="3591" width="16.7109375" style="42" customWidth="1"/>
    <col min="3592" max="3592" width="11.42578125" style="42" customWidth="1"/>
    <col min="3593" max="3593" width="9.140625" style="42"/>
    <col min="3594" max="3594" width="24.85546875" style="42" customWidth="1"/>
    <col min="3595" max="3820" width="9.140625" style="42"/>
    <col min="3821" max="3821" width="7.5703125" style="42" customWidth="1"/>
    <col min="3822" max="3823" width="10.28515625" style="42" customWidth="1"/>
    <col min="3824" max="3824" width="76.85546875" style="42" customWidth="1"/>
    <col min="3825" max="3847" width="16.7109375" style="42" customWidth="1"/>
    <col min="3848" max="3848" width="11.42578125" style="42" customWidth="1"/>
    <col min="3849" max="3849" width="9.140625" style="42"/>
    <col min="3850" max="3850" width="24.85546875" style="42" customWidth="1"/>
    <col min="3851" max="4076" width="9.140625" style="42"/>
    <col min="4077" max="4077" width="7.5703125" style="42" customWidth="1"/>
    <col min="4078" max="4079" width="10.28515625" style="42" customWidth="1"/>
    <col min="4080" max="4080" width="76.85546875" style="42" customWidth="1"/>
    <col min="4081" max="4103" width="16.7109375" style="42" customWidth="1"/>
    <col min="4104" max="4104" width="11.42578125" style="42" customWidth="1"/>
    <col min="4105" max="4105" width="9.140625" style="42"/>
    <col min="4106" max="4106" width="24.85546875" style="42" customWidth="1"/>
    <col min="4107" max="4332" width="9.140625" style="42"/>
    <col min="4333" max="4333" width="7.5703125" style="42" customWidth="1"/>
    <col min="4334" max="4335" width="10.28515625" style="42" customWidth="1"/>
    <col min="4336" max="4336" width="76.85546875" style="42" customWidth="1"/>
    <col min="4337" max="4359" width="16.7109375" style="42" customWidth="1"/>
    <col min="4360" max="4360" width="11.42578125" style="42" customWidth="1"/>
    <col min="4361" max="4361" width="9.140625" style="42"/>
    <col min="4362" max="4362" width="24.85546875" style="42" customWidth="1"/>
    <col min="4363" max="4588" width="9.140625" style="42"/>
    <col min="4589" max="4589" width="7.5703125" style="42" customWidth="1"/>
    <col min="4590" max="4591" width="10.28515625" style="42" customWidth="1"/>
    <col min="4592" max="4592" width="76.85546875" style="42" customWidth="1"/>
    <col min="4593" max="4615" width="16.7109375" style="42" customWidth="1"/>
    <col min="4616" max="4616" width="11.42578125" style="42" customWidth="1"/>
    <col min="4617" max="4617" width="9.140625" style="42"/>
    <col min="4618" max="4618" width="24.85546875" style="42" customWidth="1"/>
    <col min="4619" max="4844" width="9.140625" style="42"/>
    <col min="4845" max="4845" width="7.5703125" style="42" customWidth="1"/>
    <col min="4846" max="4847" width="10.28515625" style="42" customWidth="1"/>
    <col min="4848" max="4848" width="76.85546875" style="42" customWidth="1"/>
    <col min="4849" max="4871" width="16.7109375" style="42" customWidth="1"/>
    <col min="4872" max="4872" width="11.42578125" style="42" customWidth="1"/>
    <col min="4873" max="4873" width="9.140625" style="42"/>
    <col min="4874" max="4874" width="24.85546875" style="42" customWidth="1"/>
    <col min="4875" max="5100" width="9.140625" style="42"/>
    <col min="5101" max="5101" width="7.5703125" style="42" customWidth="1"/>
    <col min="5102" max="5103" width="10.28515625" style="42" customWidth="1"/>
    <col min="5104" max="5104" width="76.85546875" style="42" customWidth="1"/>
    <col min="5105" max="5127" width="16.7109375" style="42" customWidth="1"/>
    <col min="5128" max="5128" width="11.42578125" style="42" customWidth="1"/>
    <col min="5129" max="5129" width="9.140625" style="42"/>
    <col min="5130" max="5130" width="24.85546875" style="42" customWidth="1"/>
    <col min="5131" max="5356" width="9.140625" style="42"/>
    <col min="5357" max="5357" width="7.5703125" style="42" customWidth="1"/>
    <col min="5358" max="5359" width="10.28515625" style="42" customWidth="1"/>
    <col min="5360" max="5360" width="76.85546875" style="42" customWidth="1"/>
    <col min="5361" max="5383" width="16.7109375" style="42" customWidth="1"/>
    <col min="5384" max="5384" width="11.42578125" style="42" customWidth="1"/>
    <col min="5385" max="5385" width="9.140625" style="42"/>
    <col min="5386" max="5386" width="24.85546875" style="42" customWidth="1"/>
    <col min="5387" max="5612" width="9.140625" style="42"/>
    <col min="5613" max="5613" width="7.5703125" style="42" customWidth="1"/>
    <col min="5614" max="5615" width="10.28515625" style="42" customWidth="1"/>
    <col min="5616" max="5616" width="76.85546875" style="42" customWidth="1"/>
    <col min="5617" max="5639" width="16.7109375" style="42" customWidth="1"/>
    <col min="5640" max="5640" width="11.42578125" style="42" customWidth="1"/>
    <col min="5641" max="5641" width="9.140625" style="42"/>
    <col min="5642" max="5642" width="24.85546875" style="42" customWidth="1"/>
    <col min="5643" max="5868" width="9.140625" style="42"/>
    <col min="5869" max="5869" width="7.5703125" style="42" customWidth="1"/>
    <col min="5870" max="5871" width="10.28515625" style="42" customWidth="1"/>
    <col min="5872" max="5872" width="76.85546875" style="42" customWidth="1"/>
    <col min="5873" max="5895" width="16.7109375" style="42" customWidth="1"/>
    <col min="5896" max="5896" width="11.42578125" style="42" customWidth="1"/>
    <col min="5897" max="5897" width="9.140625" style="42"/>
    <col min="5898" max="5898" width="24.85546875" style="42" customWidth="1"/>
    <col min="5899" max="6124" width="9.140625" style="42"/>
    <col min="6125" max="6125" width="7.5703125" style="42" customWidth="1"/>
    <col min="6126" max="6127" width="10.28515625" style="42" customWidth="1"/>
    <col min="6128" max="6128" width="76.85546875" style="42" customWidth="1"/>
    <col min="6129" max="6151" width="16.7109375" style="42" customWidth="1"/>
    <col min="6152" max="6152" width="11.42578125" style="42" customWidth="1"/>
    <col min="6153" max="6153" width="9.140625" style="42"/>
    <col min="6154" max="6154" width="24.85546875" style="42" customWidth="1"/>
    <col min="6155" max="6380" width="9.140625" style="42"/>
    <col min="6381" max="6381" width="7.5703125" style="42" customWidth="1"/>
    <col min="6382" max="6383" width="10.28515625" style="42" customWidth="1"/>
    <col min="6384" max="6384" width="76.85546875" style="42" customWidth="1"/>
    <col min="6385" max="6407" width="16.7109375" style="42" customWidth="1"/>
    <col min="6408" max="6408" width="11.42578125" style="42" customWidth="1"/>
    <col min="6409" max="6409" width="9.140625" style="42"/>
    <col min="6410" max="6410" width="24.85546875" style="42" customWidth="1"/>
    <col min="6411" max="6636" width="9.140625" style="42"/>
    <col min="6637" max="6637" width="7.5703125" style="42" customWidth="1"/>
    <col min="6638" max="6639" width="10.28515625" style="42" customWidth="1"/>
    <col min="6640" max="6640" width="76.85546875" style="42" customWidth="1"/>
    <col min="6641" max="6663" width="16.7109375" style="42" customWidth="1"/>
    <col min="6664" max="6664" width="11.42578125" style="42" customWidth="1"/>
    <col min="6665" max="6665" width="9.140625" style="42"/>
    <col min="6666" max="6666" width="24.85546875" style="42" customWidth="1"/>
    <col min="6667" max="6892" width="9.140625" style="42"/>
    <col min="6893" max="6893" width="7.5703125" style="42" customWidth="1"/>
    <col min="6894" max="6895" width="10.28515625" style="42" customWidth="1"/>
    <col min="6896" max="6896" width="76.85546875" style="42" customWidth="1"/>
    <col min="6897" max="6919" width="16.7109375" style="42" customWidth="1"/>
    <col min="6920" max="6920" width="11.42578125" style="42" customWidth="1"/>
    <col min="6921" max="6921" width="9.140625" style="42"/>
    <col min="6922" max="6922" width="24.85546875" style="42" customWidth="1"/>
    <col min="6923" max="7148" width="9.140625" style="42"/>
    <col min="7149" max="7149" width="7.5703125" style="42" customWidth="1"/>
    <col min="7150" max="7151" width="10.28515625" style="42" customWidth="1"/>
    <col min="7152" max="7152" width="76.85546875" style="42" customWidth="1"/>
    <col min="7153" max="7175" width="16.7109375" style="42" customWidth="1"/>
    <col min="7176" max="7176" width="11.42578125" style="42" customWidth="1"/>
    <col min="7177" max="7177" width="9.140625" style="42"/>
    <col min="7178" max="7178" width="24.85546875" style="42" customWidth="1"/>
    <col min="7179" max="7404" width="9.140625" style="42"/>
    <col min="7405" max="7405" width="7.5703125" style="42" customWidth="1"/>
    <col min="7406" max="7407" width="10.28515625" style="42" customWidth="1"/>
    <col min="7408" max="7408" width="76.85546875" style="42" customWidth="1"/>
    <col min="7409" max="7431" width="16.7109375" style="42" customWidth="1"/>
    <col min="7432" max="7432" width="11.42578125" style="42" customWidth="1"/>
    <col min="7433" max="7433" width="9.140625" style="42"/>
    <col min="7434" max="7434" width="24.85546875" style="42" customWidth="1"/>
    <col min="7435" max="7660" width="9.140625" style="42"/>
    <col min="7661" max="7661" width="7.5703125" style="42" customWidth="1"/>
    <col min="7662" max="7663" width="10.28515625" style="42" customWidth="1"/>
    <col min="7664" max="7664" width="76.85546875" style="42" customWidth="1"/>
    <col min="7665" max="7687" width="16.7109375" style="42" customWidth="1"/>
    <col min="7688" max="7688" width="11.42578125" style="42" customWidth="1"/>
    <col min="7689" max="7689" width="9.140625" style="42"/>
    <col min="7690" max="7690" width="24.85546875" style="42" customWidth="1"/>
    <col min="7691" max="7916" width="9.140625" style="42"/>
    <col min="7917" max="7917" width="7.5703125" style="42" customWidth="1"/>
    <col min="7918" max="7919" width="10.28515625" style="42" customWidth="1"/>
    <col min="7920" max="7920" width="76.85546875" style="42" customWidth="1"/>
    <col min="7921" max="7943" width="16.7109375" style="42" customWidth="1"/>
    <col min="7944" max="7944" width="11.42578125" style="42" customWidth="1"/>
    <col min="7945" max="7945" width="9.140625" style="42"/>
    <col min="7946" max="7946" width="24.85546875" style="42" customWidth="1"/>
    <col min="7947" max="8172" width="9.140625" style="42"/>
    <col min="8173" max="8173" width="7.5703125" style="42" customWidth="1"/>
    <col min="8174" max="8175" width="10.28515625" style="42" customWidth="1"/>
    <col min="8176" max="8176" width="76.85546875" style="42" customWidth="1"/>
    <col min="8177" max="8199" width="16.7109375" style="42" customWidth="1"/>
    <col min="8200" max="8200" width="11.42578125" style="42" customWidth="1"/>
    <col min="8201" max="8201" width="9.140625" style="42"/>
    <col min="8202" max="8202" width="24.85546875" style="42" customWidth="1"/>
    <col min="8203" max="8428" width="9.140625" style="42"/>
    <col min="8429" max="8429" width="7.5703125" style="42" customWidth="1"/>
    <col min="8430" max="8431" width="10.28515625" style="42" customWidth="1"/>
    <col min="8432" max="8432" width="76.85546875" style="42" customWidth="1"/>
    <col min="8433" max="8455" width="16.7109375" style="42" customWidth="1"/>
    <col min="8456" max="8456" width="11.42578125" style="42" customWidth="1"/>
    <col min="8457" max="8457" width="9.140625" style="42"/>
    <col min="8458" max="8458" width="24.85546875" style="42" customWidth="1"/>
    <col min="8459" max="8684" width="9.140625" style="42"/>
    <col min="8685" max="8685" width="7.5703125" style="42" customWidth="1"/>
    <col min="8686" max="8687" width="10.28515625" style="42" customWidth="1"/>
    <col min="8688" max="8688" width="76.85546875" style="42" customWidth="1"/>
    <col min="8689" max="8711" width="16.7109375" style="42" customWidth="1"/>
    <col min="8712" max="8712" width="11.42578125" style="42" customWidth="1"/>
    <col min="8713" max="8713" width="9.140625" style="42"/>
    <col min="8714" max="8714" width="24.85546875" style="42" customWidth="1"/>
    <col min="8715" max="8940" width="9.140625" style="42"/>
    <col min="8941" max="8941" width="7.5703125" style="42" customWidth="1"/>
    <col min="8942" max="8943" width="10.28515625" style="42" customWidth="1"/>
    <col min="8944" max="8944" width="76.85546875" style="42" customWidth="1"/>
    <col min="8945" max="8967" width="16.7109375" style="42" customWidth="1"/>
    <col min="8968" max="8968" width="11.42578125" style="42" customWidth="1"/>
    <col min="8969" max="8969" width="9.140625" style="42"/>
    <col min="8970" max="8970" width="24.85546875" style="42" customWidth="1"/>
    <col min="8971" max="9196" width="9.140625" style="42"/>
    <col min="9197" max="9197" width="7.5703125" style="42" customWidth="1"/>
    <col min="9198" max="9199" width="10.28515625" style="42" customWidth="1"/>
    <col min="9200" max="9200" width="76.85546875" style="42" customWidth="1"/>
    <col min="9201" max="9223" width="16.7109375" style="42" customWidth="1"/>
    <col min="9224" max="9224" width="11.42578125" style="42" customWidth="1"/>
    <col min="9225" max="9225" width="9.140625" style="42"/>
    <col min="9226" max="9226" width="24.85546875" style="42" customWidth="1"/>
    <col min="9227" max="9452" width="9.140625" style="42"/>
    <col min="9453" max="9453" width="7.5703125" style="42" customWidth="1"/>
    <col min="9454" max="9455" width="10.28515625" style="42" customWidth="1"/>
    <col min="9456" max="9456" width="76.85546875" style="42" customWidth="1"/>
    <col min="9457" max="9479" width="16.7109375" style="42" customWidth="1"/>
    <col min="9480" max="9480" width="11.42578125" style="42" customWidth="1"/>
    <col min="9481" max="9481" width="9.140625" style="42"/>
    <col min="9482" max="9482" width="24.85546875" style="42" customWidth="1"/>
    <col min="9483" max="9708" width="9.140625" style="42"/>
    <col min="9709" max="9709" width="7.5703125" style="42" customWidth="1"/>
    <col min="9710" max="9711" width="10.28515625" style="42" customWidth="1"/>
    <col min="9712" max="9712" width="76.85546875" style="42" customWidth="1"/>
    <col min="9713" max="9735" width="16.7109375" style="42" customWidth="1"/>
    <col min="9736" max="9736" width="11.42578125" style="42" customWidth="1"/>
    <col min="9737" max="9737" width="9.140625" style="42"/>
    <col min="9738" max="9738" width="24.85546875" style="42" customWidth="1"/>
    <col min="9739" max="9964" width="9.140625" style="42"/>
    <col min="9965" max="9965" width="7.5703125" style="42" customWidth="1"/>
    <col min="9966" max="9967" width="10.28515625" style="42" customWidth="1"/>
    <col min="9968" max="9968" width="76.85546875" style="42" customWidth="1"/>
    <col min="9969" max="9991" width="16.7109375" style="42" customWidth="1"/>
    <col min="9992" max="9992" width="11.42578125" style="42" customWidth="1"/>
    <col min="9993" max="9993" width="9.140625" style="42"/>
    <col min="9994" max="9994" width="24.85546875" style="42" customWidth="1"/>
    <col min="9995" max="10220" width="9.140625" style="42"/>
    <col min="10221" max="10221" width="7.5703125" style="42" customWidth="1"/>
    <col min="10222" max="10223" width="10.28515625" style="42" customWidth="1"/>
    <col min="10224" max="10224" width="76.85546875" style="42" customWidth="1"/>
    <col min="10225" max="10247" width="16.7109375" style="42" customWidth="1"/>
    <col min="10248" max="10248" width="11.42578125" style="42" customWidth="1"/>
    <col min="10249" max="10249" width="9.140625" style="42"/>
    <col min="10250" max="10250" width="24.85546875" style="42" customWidth="1"/>
    <col min="10251" max="10476" width="9.140625" style="42"/>
    <col min="10477" max="10477" width="7.5703125" style="42" customWidth="1"/>
    <col min="10478" max="10479" width="10.28515625" style="42" customWidth="1"/>
    <col min="10480" max="10480" width="76.85546875" style="42" customWidth="1"/>
    <col min="10481" max="10503" width="16.7109375" style="42" customWidth="1"/>
    <col min="10504" max="10504" width="11.42578125" style="42" customWidth="1"/>
    <col min="10505" max="10505" width="9.140625" style="42"/>
    <col min="10506" max="10506" width="24.85546875" style="42" customWidth="1"/>
    <col min="10507" max="10732" width="9.140625" style="42"/>
    <col min="10733" max="10733" width="7.5703125" style="42" customWidth="1"/>
    <col min="10734" max="10735" width="10.28515625" style="42" customWidth="1"/>
    <col min="10736" max="10736" width="76.85546875" style="42" customWidth="1"/>
    <col min="10737" max="10759" width="16.7109375" style="42" customWidth="1"/>
    <col min="10760" max="10760" width="11.42578125" style="42" customWidth="1"/>
    <col min="10761" max="10761" width="9.140625" style="42"/>
    <col min="10762" max="10762" width="24.85546875" style="42" customWidth="1"/>
    <col min="10763" max="10988" width="9.140625" style="42"/>
    <col min="10989" max="10989" width="7.5703125" style="42" customWidth="1"/>
    <col min="10990" max="10991" width="10.28515625" style="42" customWidth="1"/>
    <col min="10992" max="10992" width="76.85546875" style="42" customWidth="1"/>
    <col min="10993" max="11015" width="16.7109375" style="42" customWidth="1"/>
    <col min="11016" max="11016" width="11.42578125" style="42" customWidth="1"/>
    <col min="11017" max="11017" width="9.140625" style="42"/>
    <col min="11018" max="11018" width="24.85546875" style="42" customWidth="1"/>
    <col min="11019" max="11244" width="9.140625" style="42"/>
    <col min="11245" max="11245" width="7.5703125" style="42" customWidth="1"/>
    <col min="11246" max="11247" width="10.28515625" style="42" customWidth="1"/>
    <col min="11248" max="11248" width="76.85546875" style="42" customWidth="1"/>
    <col min="11249" max="11271" width="16.7109375" style="42" customWidth="1"/>
    <col min="11272" max="11272" width="11.42578125" style="42" customWidth="1"/>
    <col min="11273" max="11273" width="9.140625" style="42"/>
    <col min="11274" max="11274" width="24.85546875" style="42" customWidth="1"/>
    <col min="11275" max="11500" width="9.140625" style="42"/>
    <col min="11501" max="11501" width="7.5703125" style="42" customWidth="1"/>
    <col min="11502" max="11503" width="10.28515625" style="42" customWidth="1"/>
    <col min="11504" max="11504" width="76.85546875" style="42" customWidth="1"/>
    <col min="11505" max="11527" width="16.7109375" style="42" customWidth="1"/>
    <col min="11528" max="11528" width="11.42578125" style="42" customWidth="1"/>
    <col min="11529" max="11529" width="9.140625" style="42"/>
    <col min="11530" max="11530" width="24.85546875" style="42" customWidth="1"/>
    <col min="11531" max="11756" width="9.140625" style="42"/>
    <col min="11757" max="11757" width="7.5703125" style="42" customWidth="1"/>
    <col min="11758" max="11759" width="10.28515625" style="42" customWidth="1"/>
    <col min="11760" max="11760" width="76.85546875" style="42" customWidth="1"/>
    <col min="11761" max="11783" width="16.7109375" style="42" customWidth="1"/>
    <col min="11784" max="11784" width="11.42578125" style="42" customWidth="1"/>
    <col min="11785" max="11785" width="9.140625" style="42"/>
    <col min="11786" max="11786" width="24.85546875" style="42" customWidth="1"/>
    <col min="11787" max="12012" width="9.140625" style="42"/>
    <col min="12013" max="12013" width="7.5703125" style="42" customWidth="1"/>
    <col min="12014" max="12015" width="10.28515625" style="42" customWidth="1"/>
    <col min="12016" max="12016" width="76.85546875" style="42" customWidth="1"/>
    <col min="12017" max="12039" width="16.7109375" style="42" customWidth="1"/>
    <col min="12040" max="12040" width="11.42578125" style="42" customWidth="1"/>
    <col min="12041" max="12041" width="9.140625" style="42"/>
    <col min="12042" max="12042" width="24.85546875" style="42" customWidth="1"/>
    <col min="12043" max="12268" width="9.140625" style="42"/>
    <col min="12269" max="12269" width="7.5703125" style="42" customWidth="1"/>
    <col min="12270" max="12271" width="10.28515625" style="42" customWidth="1"/>
    <col min="12272" max="12272" width="76.85546875" style="42" customWidth="1"/>
    <col min="12273" max="12295" width="16.7109375" style="42" customWidth="1"/>
    <col min="12296" max="12296" width="11.42578125" style="42" customWidth="1"/>
    <col min="12297" max="12297" width="9.140625" style="42"/>
    <col min="12298" max="12298" width="24.85546875" style="42" customWidth="1"/>
    <col min="12299" max="12524" width="9.140625" style="42"/>
    <col min="12525" max="12525" width="7.5703125" style="42" customWidth="1"/>
    <col min="12526" max="12527" width="10.28515625" style="42" customWidth="1"/>
    <col min="12528" max="12528" width="76.85546875" style="42" customWidth="1"/>
    <col min="12529" max="12551" width="16.7109375" style="42" customWidth="1"/>
    <col min="12552" max="12552" width="11.42578125" style="42" customWidth="1"/>
    <col min="12553" max="12553" width="9.140625" style="42"/>
    <col min="12554" max="12554" width="24.85546875" style="42" customWidth="1"/>
    <col min="12555" max="12780" width="9.140625" style="42"/>
    <col min="12781" max="12781" width="7.5703125" style="42" customWidth="1"/>
    <col min="12782" max="12783" width="10.28515625" style="42" customWidth="1"/>
    <col min="12784" max="12784" width="76.85546875" style="42" customWidth="1"/>
    <col min="12785" max="12807" width="16.7109375" style="42" customWidth="1"/>
    <col min="12808" max="12808" width="11.42578125" style="42" customWidth="1"/>
    <col min="12809" max="12809" width="9.140625" style="42"/>
    <col min="12810" max="12810" width="24.85546875" style="42" customWidth="1"/>
    <col min="12811" max="13036" width="9.140625" style="42"/>
    <col min="13037" max="13037" width="7.5703125" style="42" customWidth="1"/>
    <col min="13038" max="13039" width="10.28515625" style="42" customWidth="1"/>
    <col min="13040" max="13040" width="76.85546875" style="42" customWidth="1"/>
    <col min="13041" max="13063" width="16.7109375" style="42" customWidth="1"/>
    <col min="13064" max="13064" width="11.42578125" style="42" customWidth="1"/>
    <col min="13065" max="13065" width="9.140625" style="42"/>
    <col min="13066" max="13066" width="24.85546875" style="42" customWidth="1"/>
    <col min="13067" max="13292" width="9.140625" style="42"/>
    <col min="13293" max="13293" width="7.5703125" style="42" customWidth="1"/>
    <col min="13294" max="13295" width="10.28515625" style="42" customWidth="1"/>
    <col min="13296" max="13296" width="76.85546875" style="42" customWidth="1"/>
    <col min="13297" max="13319" width="16.7109375" style="42" customWidth="1"/>
    <col min="13320" max="13320" width="11.42578125" style="42" customWidth="1"/>
    <col min="13321" max="13321" width="9.140625" style="42"/>
    <col min="13322" max="13322" width="24.85546875" style="42" customWidth="1"/>
    <col min="13323" max="13548" width="9.140625" style="42"/>
    <col min="13549" max="13549" width="7.5703125" style="42" customWidth="1"/>
    <col min="13550" max="13551" width="10.28515625" style="42" customWidth="1"/>
    <col min="13552" max="13552" width="76.85546875" style="42" customWidth="1"/>
    <col min="13553" max="13575" width="16.7109375" style="42" customWidth="1"/>
    <col min="13576" max="13576" width="11.42578125" style="42" customWidth="1"/>
    <col min="13577" max="13577" width="9.140625" style="42"/>
    <col min="13578" max="13578" width="24.85546875" style="42" customWidth="1"/>
    <col min="13579" max="13804" width="9.140625" style="42"/>
    <col min="13805" max="13805" width="7.5703125" style="42" customWidth="1"/>
    <col min="13806" max="13807" width="10.28515625" style="42" customWidth="1"/>
    <col min="13808" max="13808" width="76.85546875" style="42" customWidth="1"/>
    <col min="13809" max="13831" width="16.7109375" style="42" customWidth="1"/>
    <col min="13832" max="13832" width="11.42578125" style="42" customWidth="1"/>
    <col min="13833" max="13833" width="9.140625" style="42"/>
    <col min="13834" max="13834" width="24.85546875" style="42" customWidth="1"/>
    <col min="13835" max="14060" width="9.140625" style="42"/>
    <col min="14061" max="14061" width="7.5703125" style="42" customWidth="1"/>
    <col min="14062" max="14063" width="10.28515625" style="42" customWidth="1"/>
    <col min="14064" max="14064" width="76.85546875" style="42" customWidth="1"/>
    <col min="14065" max="14087" width="16.7109375" style="42" customWidth="1"/>
    <col min="14088" max="14088" width="11.42578125" style="42" customWidth="1"/>
    <col min="14089" max="14089" width="9.140625" style="42"/>
    <col min="14090" max="14090" width="24.85546875" style="42" customWidth="1"/>
    <col min="14091" max="14316" width="9.140625" style="42"/>
    <col min="14317" max="14317" width="7.5703125" style="42" customWidth="1"/>
    <col min="14318" max="14319" width="10.28515625" style="42" customWidth="1"/>
    <col min="14320" max="14320" width="76.85546875" style="42" customWidth="1"/>
    <col min="14321" max="14343" width="16.7109375" style="42" customWidth="1"/>
    <col min="14344" max="14344" width="11.42578125" style="42" customWidth="1"/>
    <col min="14345" max="14345" width="9.140625" style="42"/>
    <col min="14346" max="14346" width="24.85546875" style="42" customWidth="1"/>
    <col min="14347" max="14572" width="9.140625" style="42"/>
    <col min="14573" max="14573" width="7.5703125" style="42" customWidth="1"/>
    <col min="14574" max="14575" width="10.28515625" style="42" customWidth="1"/>
    <col min="14576" max="14576" width="76.85546875" style="42" customWidth="1"/>
    <col min="14577" max="14599" width="16.7109375" style="42" customWidth="1"/>
    <col min="14600" max="14600" width="11.42578125" style="42" customWidth="1"/>
    <col min="14601" max="14601" width="9.140625" style="42"/>
    <col min="14602" max="14602" width="24.85546875" style="42" customWidth="1"/>
    <col min="14603" max="14828" width="9.140625" style="42"/>
    <col min="14829" max="14829" width="7.5703125" style="42" customWidth="1"/>
    <col min="14830" max="14831" width="10.28515625" style="42" customWidth="1"/>
    <col min="14832" max="14832" width="76.85546875" style="42" customWidth="1"/>
    <col min="14833" max="14855" width="16.7109375" style="42" customWidth="1"/>
    <col min="14856" max="14856" width="11.42578125" style="42" customWidth="1"/>
    <col min="14857" max="14857" width="9.140625" style="42"/>
    <col min="14858" max="14858" width="24.85546875" style="42" customWidth="1"/>
    <col min="14859" max="15084" width="9.140625" style="42"/>
    <col min="15085" max="15085" width="7.5703125" style="42" customWidth="1"/>
    <col min="15086" max="15087" width="10.28515625" style="42" customWidth="1"/>
    <col min="15088" max="15088" width="76.85546875" style="42" customWidth="1"/>
    <col min="15089" max="15111" width="16.7109375" style="42" customWidth="1"/>
    <col min="15112" max="15112" width="11.42578125" style="42" customWidth="1"/>
    <col min="15113" max="15113" width="9.140625" style="42"/>
    <col min="15114" max="15114" width="24.85546875" style="42" customWidth="1"/>
    <col min="15115" max="15340" width="9.140625" style="42"/>
    <col min="15341" max="15341" width="7.5703125" style="42" customWidth="1"/>
    <col min="15342" max="15343" width="10.28515625" style="42" customWidth="1"/>
    <col min="15344" max="15344" width="76.85546875" style="42" customWidth="1"/>
    <col min="15345" max="15367" width="16.7109375" style="42" customWidth="1"/>
    <col min="15368" max="15368" width="11.42578125" style="42" customWidth="1"/>
    <col min="15369" max="15369" width="9.140625" style="42"/>
    <col min="15370" max="15370" width="24.85546875" style="42" customWidth="1"/>
    <col min="15371" max="15596" width="9.140625" style="42"/>
    <col min="15597" max="15597" width="7.5703125" style="42" customWidth="1"/>
    <col min="15598" max="15599" width="10.28515625" style="42" customWidth="1"/>
    <col min="15600" max="15600" width="76.85546875" style="42" customWidth="1"/>
    <col min="15601" max="15623" width="16.7109375" style="42" customWidth="1"/>
    <col min="15624" max="15624" width="11.42578125" style="42" customWidth="1"/>
    <col min="15625" max="15625" width="9.140625" style="42"/>
    <col min="15626" max="15626" width="24.85546875" style="42" customWidth="1"/>
    <col min="15627" max="15852" width="9.140625" style="42"/>
    <col min="15853" max="15853" width="7.5703125" style="42" customWidth="1"/>
    <col min="15854" max="15855" width="10.28515625" style="42" customWidth="1"/>
    <col min="15856" max="15856" width="76.85546875" style="42" customWidth="1"/>
    <col min="15857" max="15879" width="16.7109375" style="42" customWidth="1"/>
    <col min="15880" max="15880" width="11.42578125" style="42" customWidth="1"/>
    <col min="15881" max="15881" width="9.140625" style="42"/>
    <col min="15882" max="15882" width="24.85546875" style="42" customWidth="1"/>
    <col min="15883" max="16108" width="9.140625" style="42"/>
    <col min="16109" max="16109" width="7.5703125" style="42" customWidth="1"/>
    <col min="16110" max="16111" width="10.28515625" style="42" customWidth="1"/>
    <col min="16112" max="16112" width="76.85546875" style="42" customWidth="1"/>
    <col min="16113" max="16135" width="16.7109375" style="42" customWidth="1"/>
    <col min="16136" max="16136" width="11.42578125" style="42" customWidth="1"/>
    <col min="16137" max="16137" width="9.140625" style="42"/>
    <col min="16138" max="16138" width="24.85546875" style="42" customWidth="1"/>
    <col min="16139" max="16384" width="9.140625" style="42"/>
  </cols>
  <sheetData>
    <row r="1" spans="1:10" ht="21.75" customHeight="1">
      <c r="A1" s="341" t="s">
        <v>25</v>
      </c>
      <c r="B1" s="338"/>
      <c r="C1" s="338"/>
      <c r="D1" s="40"/>
      <c r="E1" s="41"/>
      <c r="F1" s="248"/>
      <c r="G1" s="249"/>
      <c r="H1" s="804"/>
    </row>
    <row r="2" spans="1:10" ht="12.75" customHeight="1">
      <c r="A2" s="43"/>
      <c r="B2" s="44"/>
      <c r="C2" s="43"/>
      <c r="D2" s="45"/>
      <c r="E2" s="41"/>
      <c r="F2" s="248"/>
      <c r="G2" s="248"/>
      <c r="H2" s="805"/>
    </row>
    <row r="3" spans="1:10" s="44" customFormat="1" ht="24" customHeight="1">
      <c r="A3" s="342" t="s">
        <v>26</v>
      </c>
      <c r="B3" s="342"/>
      <c r="C3" s="342"/>
      <c r="D3" s="343"/>
      <c r="E3" s="343"/>
      <c r="F3" s="250"/>
      <c r="G3" s="250"/>
      <c r="H3" s="806"/>
    </row>
    <row r="4" spans="1:10" s="44" customFormat="1" ht="15" hidden="1" customHeight="1">
      <c r="A4" s="46"/>
      <c r="B4" s="46"/>
      <c r="C4" s="46"/>
      <c r="D4" s="46"/>
      <c r="E4" s="47"/>
      <c r="F4" s="251"/>
      <c r="G4" s="252"/>
      <c r="H4" s="807"/>
    </row>
    <row r="5" spans="1:10" ht="15" customHeight="1" thickBot="1">
      <c r="A5" s="48"/>
      <c r="B5" s="48"/>
      <c r="C5" s="48"/>
      <c r="D5" s="48"/>
      <c r="E5" s="49"/>
      <c r="F5" s="253"/>
      <c r="G5" s="254" t="s">
        <v>4</v>
      </c>
      <c r="H5" s="808"/>
    </row>
    <row r="6" spans="1:10" ht="15.75">
      <c r="A6" s="50" t="s">
        <v>27</v>
      </c>
      <c r="B6" s="50" t="s">
        <v>28</v>
      </c>
      <c r="C6" s="50" t="s">
        <v>29</v>
      </c>
      <c r="D6" s="51" t="s">
        <v>30</v>
      </c>
      <c r="E6" s="52" t="s">
        <v>31</v>
      </c>
      <c r="F6" s="226" t="s">
        <v>31</v>
      </c>
      <c r="G6" s="226" t="s">
        <v>8</v>
      </c>
      <c r="H6" s="809" t="s">
        <v>32</v>
      </c>
    </row>
    <row r="7" spans="1:10" ht="15.75" customHeight="1" thickBot="1">
      <c r="A7" s="53"/>
      <c r="B7" s="53"/>
      <c r="C7" s="53"/>
      <c r="D7" s="54"/>
      <c r="E7" s="55" t="s">
        <v>33</v>
      </c>
      <c r="F7" s="255" t="s">
        <v>34</v>
      </c>
      <c r="G7" s="228" t="s">
        <v>35</v>
      </c>
      <c r="H7" s="810" t="s">
        <v>11</v>
      </c>
    </row>
    <row r="8" spans="1:10" ht="15.75" customHeight="1" thickTop="1">
      <c r="A8" s="56">
        <v>20</v>
      </c>
      <c r="B8" s="57"/>
      <c r="C8" s="57"/>
      <c r="D8" s="58" t="s">
        <v>36</v>
      </c>
      <c r="E8" s="59"/>
      <c r="F8" s="232"/>
      <c r="G8" s="232"/>
      <c r="H8" s="811"/>
    </row>
    <row r="9" spans="1:10" ht="15.75" customHeight="1">
      <c r="A9" s="56"/>
      <c r="B9" s="57"/>
      <c r="C9" s="57"/>
      <c r="D9" s="58"/>
      <c r="E9" s="59"/>
      <c r="F9" s="232"/>
      <c r="G9" s="232"/>
      <c r="H9" s="811"/>
    </row>
    <row r="10" spans="1:10" ht="15.75" hidden="1" customHeight="1">
      <c r="A10" s="56"/>
      <c r="B10" s="57"/>
      <c r="C10" s="60">
        <v>2420</v>
      </c>
      <c r="D10" s="61" t="s">
        <v>37</v>
      </c>
      <c r="E10" s="62"/>
      <c r="F10" s="231"/>
      <c r="G10" s="231">
        <v>0</v>
      </c>
      <c r="H10" s="812" t="e">
        <f>(#REF!/F10)*100</f>
        <v>#REF!</v>
      </c>
    </row>
    <row r="11" spans="1:10" ht="15.75" hidden="1" customHeight="1">
      <c r="A11" s="63"/>
      <c r="B11" s="57"/>
      <c r="C11" s="60">
        <v>4113</v>
      </c>
      <c r="D11" s="61" t="s">
        <v>38</v>
      </c>
      <c r="E11" s="62"/>
      <c r="F11" s="231"/>
      <c r="G11" s="231">
        <v>0</v>
      </c>
      <c r="H11" s="812" t="e">
        <f>(#REF!/F11)*100</f>
        <v>#REF!</v>
      </c>
    </row>
    <row r="12" spans="1:10" ht="15.75" hidden="1" customHeight="1">
      <c r="A12" s="63"/>
      <c r="B12" s="57"/>
      <c r="C12" s="60">
        <v>4113</v>
      </c>
      <c r="D12" s="61" t="s">
        <v>38</v>
      </c>
      <c r="E12" s="62"/>
      <c r="F12" s="231"/>
      <c r="G12" s="231">
        <v>0</v>
      </c>
      <c r="H12" s="812" t="e">
        <f>(#REF!/F12)*100</f>
        <v>#REF!</v>
      </c>
    </row>
    <row r="13" spans="1:10" ht="15.75" hidden="1" customHeight="1">
      <c r="A13" s="63"/>
      <c r="B13" s="57"/>
      <c r="C13" s="60">
        <v>4116</v>
      </c>
      <c r="D13" s="61" t="s">
        <v>39</v>
      </c>
      <c r="E13" s="62"/>
      <c r="F13" s="231"/>
      <c r="G13" s="231">
        <v>0</v>
      </c>
      <c r="H13" s="812" t="e">
        <f>(#REF!/F13)*100</f>
        <v>#REF!</v>
      </c>
    </row>
    <row r="14" spans="1:10" ht="15.75" hidden="1">
      <c r="A14" s="63"/>
      <c r="B14" s="57"/>
      <c r="C14" s="64">
        <v>4116</v>
      </c>
      <c r="D14" s="65" t="s">
        <v>40</v>
      </c>
      <c r="E14" s="62"/>
      <c r="F14" s="231"/>
      <c r="G14" s="231">
        <v>0</v>
      </c>
      <c r="H14" s="812" t="e">
        <f>(#REF!/F14)*100</f>
        <v>#REF!</v>
      </c>
      <c r="J14" s="66"/>
    </row>
    <row r="15" spans="1:10" ht="15.75" hidden="1" customHeight="1">
      <c r="A15" s="63"/>
      <c r="B15" s="57"/>
      <c r="C15" s="60">
        <v>4116</v>
      </c>
      <c r="D15" s="61" t="s">
        <v>38</v>
      </c>
      <c r="E15" s="62"/>
      <c r="F15" s="231"/>
      <c r="G15" s="231">
        <v>0</v>
      </c>
      <c r="H15" s="812" t="e">
        <f>(#REF!/F15)*100</f>
        <v>#REF!</v>
      </c>
    </row>
    <row r="16" spans="1:10" ht="15.75" hidden="1" customHeight="1">
      <c r="A16" s="63"/>
      <c r="B16" s="57"/>
      <c r="C16" s="60">
        <v>4116</v>
      </c>
      <c r="D16" s="61" t="s">
        <v>38</v>
      </c>
      <c r="E16" s="62"/>
      <c r="F16" s="231"/>
      <c r="G16" s="231">
        <v>0</v>
      </c>
      <c r="H16" s="812" t="e">
        <f>(#REF!/F16)*100</f>
        <v>#REF!</v>
      </c>
    </row>
    <row r="17" spans="1:10" ht="15.75" hidden="1" customHeight="1">
      <c r="A17" s="63"/>
      <c r="B17" s="57"/>
      <c r="C17" s="60">
        <v>4116</v>
      </c>
      <c r="D17" s="67" t="s">
        <v>41</v>
      </c>
      <c r="E17" s="59"/>
      <c r="F17" s="232"/>
      <c r="G17" s="231">
        <v>0</v>
      </c>
      <c r="H17" s="812" t="e">
        <f>(#REF!/F17)*100</f>
        <v>#REF!</v>
      </c>
    </row>
    <row r="18" spans="1:10" ht="15" hidden="1">
      <c r="A18" s="68"/>
      <c r="B18" s="69"/>
      <c r="C18" s="70">
        <v>4116</v>
      </c>
      <c r="D18" s="67" t="s">
        <v>41</v>
      </c>
      <c r="E18" s="62"/>
      <c r="F18" s="231"/>
      <c r="G18" s="231">
        <v>0</v>
      </c>
      <c r="H18" s="812" t="e">
        <f>(#REF!/F18)*100</f>
        <v>#REF!</v>
      </c>
    </row>
    <row r="19" spans="1:10" ht="15.75">
      <c r="A19" s="63">
        <v>221</v>
      </c>
      <c r="B19" s="57"/>
      <c r="C19" s="60">
        <v>4122</v>
      </c>
      <c r="D19" s="71" t="s">
        <v>42</v>
      </c>
      <c r="E19" s="62">
        <v>0</v>
      </c>
      <c r="F19" s="231">
        <v>70</v>
      </c>
      <c r="G19" s="231">
        <v>70</v>
      </c>
      <c r="H19" s="812">
        <f>(G19/F19)*100</f>
        <v>100</v>
      </c>
    </row>
    <row r="20" spans="1:10" ht="15.75">
      <c r="A20" s="63">
        <v>359</v>
      </c>
      <c r="B20" s="57"/>
      <c r="C20" s="60">
        <v>4122</v>
      </c>
      <c r="D20" s="71" t="s">
        <v>43</v>
      </c>
      <c r="E20" s="62">
        <v>0</v>
      </c>
      <c r="F20" s="231">
        <v>8</v>
      </c>
      <c r="G20" s="231">
        <v>7.9</v>
      </c>
      <c r="H20" s="812">
        <f t="shared" ref="H20:H74" si="0">(G20/F20)*100</f>
        <v>98.75</v>
      </c>
    </row>
    <row r="21" spans="1:10" ht="15.75" hidden="1" customHeight="1">
      <c r="A21" s="63"/>
      <c r="B21" s="57"/>
      <c r="C21" s="60">
        <v>4122</v>
      </c>
      <c r="D21" s="67" t="s">
        <v>44</v>
      </c>
      <c r="E21" s="59"/>
      <c r="F21" s="232"/>
      <c r="G21" s="231">
        <v>0</v>
      </c>
      <c r="H21" s="812" t="e">
        <f t="shared" si="0"/>
        <v>#DIV/0!</v>
      </c>
      <c r="J21" s="66"/>
    </row>
    <row r="22" spans="1:10" ht="15.75" hidden="1">
      <c r="A22" s="63"/>
      <c r="B22" s="57"/>
      <c r="C22" s="60">
        <v>4152</v>
      </c>
      <c r="D22" s="71" t="s">
        <v>45</v>
      </c>
      <c r="E22" s="62"/>
      <c r="F22" s="231"/>
      <c r="G22" s="231">
        <v>0</v>
      </c>
      <c r="H22" s="812" t="e">
        <f t="shared" si="0"/>
        <v>#DIV/0!</v>
      </c>
    </row>
    <row r="23" spans="1:10" ht="15.75" customHeight="1">
      <c r="A23" s="63">
        <v>91628</v>
      </c>
      <c r="B23" s="57"/>
      <c r="C23" s="60">
        <v>4213</v>
      </c>
      <c r="D23" s="67" t="s">
        <v>46</v>
      </c>
      <c r="E23" s="59">
        <v>0</v>
      </c>
      <c r="F23" s="232">
        <v>1761</v>
      </c>
      <c r="G23" s="231">
        <v>0</v>
      </c>
      <c r="H23" s="812">
        <f t="shared" si="0"/>
        <v>0</v>
      </c>
      <c r="J23" s="66"/>
    </row>
    <row r="24" spans="1:10" ht="15.75" customHeight="1">
      <c r="A24" s="63">
        <v>91628</v>
      </c>
      <c r="B24" s="57"/>
      <c r="C24" s="60">
        <v>4213</v>
      </c>
      <c r="D24" s="67" t="s">
        <v>47</v>
      </c>
      <c r="E24" s="59">
        <v>0</v>
      </c>
      <c r="F24" s="232">
        <v>883</v>
      </c>
      <c r="G24" s="231">
        <v>778.4</v>
      </c>
      <c r="H24" s="812">
        <f t="shared" si="0"/>
        <v>88.154020385050956</v>
      </c>
      <c r="J24" s="66"/>
    </row>
    <row r="25" spans="1:10" ht="15.75" hidden="1" customHeight="1">
      <c r="A25" s="63"/>
      <c r="B25" s="57"/>
      <c r="C25" s="60">
        <v>4213</v>
      </c>
      <c r="D25" s="67" t="s">
        <v>48</v>
      </c>
      <c r="E25" s="59"/>
      <c r="F25" s="232"/>
      <c r="G25" s="231">
        <v>0</v>
      </c>
      <c r="H25" s="812" t="e">
        <f t="shared" si="0"/>
        <v>#DIV/0!</v>
      </c>
      <c r="I25" s="66"/>
    </row>
    <row r="26" spans="1:10" ht="15.75" hidden="1" customHeight="1">
      <c r="A26" s="63"/>
      <c r="B26" s="57"/>
      <c r="C26" s="60">
        <v>4213</v>
      </c>
      <c r="D26" s="67" t="s">
        <v>49</v>
      </c>
      <c r="E26" s="59"/>
      <c r="F26" s="232"/>
      <c r="G26" s="231">
        <v>0</v>
      </c>
      <c r="H26" s="812" t="e">
        <f t="shared" si="0"/>
        <v>#DIV/0!</v>
      </c>
      <c r="I26" s="66"/>
    </row>
    <row r="27" spans="1:10" ht="15.75" hidden="1" customHeight="1">
      <c r="A27" s="63"/>
      <c r="B27" s="57"/>
      <c r="C27" s="60">
        <v>4213</v>
      </c>
      <c r="D27" s="67" t="s">
        <v>49</v>
      </c>
      <c r="E27" s="59"/>
      <c r="F27" s="232"/>
      <c r="G27" s="231">
        <v>0</v>
      </c>
      <c r="H27" s="812" t="e">
        <f t="shared" si="0"/>
        <v>#DIV/0!</v>
      </c>
      <c r="I27" s="66"/>
    </row>
    <row r="28" spans="1:10" ht="15.75" hidden="1" customHeight="1">
      <c r="A28" s="63"/>
      <c r="B28" s="57"/>
      <c r="C28" s="60">
        <v>4213</v>
      </c>
      <c r="D28" s="67" t="s">
        <v>48</v>
      </c>
      <c r="E28" s="59"/>
      <c r="F28" s="232"/>
      <c r="G28" s="231">
        <v>0</v>
      </c>
      <c r="H28" s="812" t="e">
        <f t="shared" si="0"/>
        <v>#DIV/0!</v>
      </c>
    </row>
    <row r="29" spans="1:10" ht="15" hidden="1" customHeight="1">
      <c r="A29" s="70"/>
      <c r="B29" s="65"/>
      <c r="C29" s="65">
        <v>4213</v>
      </c>
      <c r="D29" s="65" t="s">
        <v>48</v>
      </c>
      <c r="E29" s="62"/>
      <c r="F29" s="231"/>
      <c r="G29" s="231">
        <v>0</v>
      </c>
      <c r="H29" s="812" t="e">
        <f t="shared" si="0"/>
        <v>#DIV/0!</v>
      </c>
    </row>
    <row r="30" spans="1:10" ht="15" hidden="1" customHeight="1">
      <c r="A30" s="72"/>
      <c r="B30" s="71"/>
      <c r="C30" s="65">
        <v>4213</v>
      </c>
      <c r="D30" s="65" t="s">
        <v>48</v>
      </c>
      <c r="E30" s="59"/>
      <c r="F30" s="232"/>
      <c r="G30" s="231">
        <v>0</v>
      </c>
      <c r="H30" s="812" t="e">
        <f t="shared" si="0"/>
        <v>#DIV/0!</v>
      </c>
    </row>
    <row r="31" spans="1:10" ht="15.75" hidden="1" customHeight="1">
      <c r="A31" s="63"/>
      <c r="B31" s="57"/>
      <c r="C31" s="60">
        <v>4213</v>
      </c>
      <c r="D31" s="67" t="s">
        <v>48</v>
      </c>
      <c r="E31" s="59"/>
      <c r="F31" s="232"/>
      <c r="G31" s="231">
        <v>0</v>
      </c>
      <c r="H31" s="812" t="e">
        <f t="shared" si="0"/>
        <v>#DIV/0!</v>
      </c>
    </row>
    <row r="32" spans="1:10" ht="15.75" hidden="1" customHeight="1">
      <c r="A32" s="63"/>
      <c r="B32" s="57"/>
      <c r="C32" s="60">
        <v>4213</v>
      </c>
      <c r="D32" s="67" t="s">
        <v>48</v>
      </c>
      <c r="E32" s="59"/>
      <c r="F32" s="232"/>
      <c r="G32" s="231">
        <v>0</v>
      </c>
      <c r="H32" s="812" t="e">
        <f t="shared" si="0"/>
        <v>#DIV/0!</v>
      </c>
    </row>
    <row r="33" spans="1:10" ht="15.75" hidden="1" customHeight="1">
      <c r="A33" s="63"/>
      <c r="B33" s="57"/>
      <c r="C33" s="60">
        <v>4216</v>
      </c>
      <c r="D33" s="67" t="s">
        <v>50</v>
      </c>
      <c r="E33" s="59"/>
      <c r="F33" s="232"/>
      <c r="G33" s="231">
        <v>0</v>
      </c>
      <c r="H33" s="812" t="e">
        <f t="shared" si="0"/>
        <v>#DIV/0!</v>
      </c>
      <c r="J33" s="66"/>
    </row>
    <row r="34" spans="1:10" ht="15.75" hidden="1" customHeight="1">
      <c r="A34" s="63"/>
      <c r="B34" s="57"/>
      <c r="C34" s="60">
        <v>4216</v>
      </c>
      <c r="D34" s="67" t="s">
        <v>50</v>
      </c>
      <c r="E34" s="59"/>
      <c r="F34" s="232"/>
      <c r="G34" s="231">
        <v>0</v>
      </c>
      <c r="H34" s="812" t="e">
        <f t="shared" si="0"/>
        <v>#DIV/0!</v>
      </c>
      <c r="J34" s="66"/>
    </row>
    <row r="35" spans="1:10" ht="15.75" hidden="1" customHeight="1">
      <c r="A35" s="63"/>
      <c r="B35" s="57"/>
      <c r="C35" s="60">
        <v>4216</v>
      </c>
      <c r="D35" s="67" t="s">
        <v>50</v>
      </c>
      <c r="E35" s="59"/>
      <c r="F35" s="232"/>
      <c r="G35" s="231">
        <v>0</v>
      </c>
      <c r="H35" s="812" t="e">
        <f t="shared" si="0"/>
        <v>#DIV/0!</v>
      </c>
      <c r="J35" s="66"/>
    </row>
    <row r="36" spans="1:10" ht="15.75" hidden="1" customHeight="1">
      <c r="A36" s="63"/>
      <c r="B36" s="57"/>
      <c r="C36" s="60">
        <v>4216</v>
      </c>
      <c r="D36" s="67" t="s">
        <v>51</v>
      </c>
      <c r="E36" s="59"/>
      <c r="F36" s="232"/>
      <c r="G36" s="231">
        <v>0</v>
      </c>
      <c r="H36" s="812" t="e">
        <f t="shared" si="0"/>
        <v>#DIV/0!</v>
      </c>
      <c r="I36" s="66"/>
    </row>
    <row r="37" spans="1:10" ht="15.75" hidden="1" customHeight="1">
      <c r="A37" s="63"/>
      <c r="B37" s="57"/>
      <c r="C37" s="60">
        <v>4216</v>
      </c>
      <c r="D37" s="67" t="s">
        <v>50</v>
      </c>
      <c r="E37" s="59"/>
      <c r="F37" s="231"/>
      <c r="G37" s="231">
        <v>0</v>
      </c>
      <c r="H37" s="812" t="e">
        <f t="shared" si="0"/>
        <v>#DIV/0!</v>
      </c>
      <c r="I37" s="66"/>
    </row>
    <row r="38" spans="1:10" ht="15.75" hidden="1" customHeight="1">
      <c r="A38" s="63"/>
      <c r="B38" s="57"/>
      <c r="C38" s="60">
        <v>4216</v>
      </c>
      <c r="D38" s="67" t="s">
        <v>50</v>
      </c>
      <c r="E38" s="59"/>
      <c r="F38" s="232"/>
      <c r="G38" s="231">
        <v>0</v>
      </c>
      <c r="H38" s="812" t="e">
        <f t="shared" si="0"/>
        <v>#DIV/0!</v>
      </c>
    </row>
    <row r="39" spans="1:10" ht="15.75" hidden="1" customHeight="1">
      <c r="A39" s="63"/>
      <c r="B39" s="57"/>
      <c r="C39" s="60">
        <v>4216</v>
      </c>
      <c r="D39" s="67" t="s">
        <v>51</v>
      </c>
      <c r="E39" s="59"/>
      <c r="F39" s="232"/>
      <c r="G39" s="231">
        <v>0</v>
      </c>
      <c r="H39" s="812" t="e">
        <f t="shared" si="0"/>
        <v>#DIV/0!</v>
      </c>
    </row>
    <row r="40" spans="1:10" ht="15.75" hidden="1" customHeight="1">
      <c r="A40" s="63"/>
      <c r="B40" s="57"/>
      <c r="C40" s="60">
        <v>4216</v>
      </c>
      <c r="D40" s="67" t="s">
        <v>51</v>
      </c>
      <c r="E40" s="59"/>
      <c r="F40" s="232"/>
      <c r="G40" s="231">
        <v>0</v>
      </c>
      <c r="H40" s="812" t="e">
        <f t="shared" si="0"/>
        <v>#DIV/0!</v>
      </c>
    </row>
    <row r="41" spans="1:10" ht="15" hidden="1" customHeight="1">
      <c r="A41" s="70"/>
      <c r="B41" s="65"/>
      <c r="C41" s="65">
        <v>4216</v>
      </c>
      <c r="D41" s="65" t="s">
        <v>51</v>
      </c>
      <c r="E41" s="62"/>
      <c r="F41" s="231"/>
      <c r="G41" s="231">
        <v>0</v>
      </c>
      <c r="H41" s="812" t="e">
        <f t="shared" si="0"/>
        <v>#DIV/0!</v>
      </c>
    </row>
    <row r="42" spans="1:10" ht="15" hidden="1">
      <c r="A42" s="68"/>
      <c r="B42" s="69"/>
      <c r="C42" s="70">
        <v>4216</v>
      </c>
      <c r="D42" s="65" t="s">
        <v>50</v>
      </c>
      <c r="E42" s="62"/>
      <c r="F42" s="231"/>
      <c r="G42" s="231">
        <v>0</v>
      </c>
      <c r="H42" s="812" t="e">
        <f t="shared" si="0"/>
        <v>#DIV/0!</v>
      </c>
    </row>
    <row r="43" spans="1:10" ht="15.75" hidden="1" customHeight="1">
      <c r="A43" s="63"/>
      <c r="B43" s="57"/>
      <c r="C43" s="60">
        <v>4216</v>
      </c>
      <c r="D43" s="67" t="s">
        <v>50</v>
      </c>
      <c r="E43" s="59"/>
      <c r="F43" s="232"/>
      <c r="G43" s="231">
        <v>0</v>
      </c>
      <c r="H43" s="812" t="e">
        <f t="shared" si="0"/>
        <v>#DIV/0!</v>
      </c>
    </row>
    <row r="44" spans="1:10" ht="15.75" hidden="1">
      <c r="A44" s="63"/>
      <c r="B44" s="57"/>
      <c r="C44" s="64">
        <v>4216</v>
      </c>
      <c r="D44" s="71" t="s">
        <v>50</v>
      </c>
      <c r="E44" s="62"/>
      <c r="F44" s="231"/>
      <c r="G44" s="231">
        <v>0</v>
      </c>
      <c r="H44" s="812" t="e">
        <f t="shared" si="0"/>
        <v>#DIV/0!</v>
      </c>
    </row>
    <row r="45" spans="1:10" ht="15.75" hidden="1">
      <c r="A45" s="63"/>
      <c r="B45" s="57"/>
      <c r="C45" s="64">
        <v>4216</v>
      </c>
      <c r="D45" s="71" t="s">
        <v>51</v>
      </c>
      <c r="E45" s="62"/>
      <c r="F45" s="231"/>
      <c r="G45" s="231">
        <v>0</v>
      </c>
      <c r="H45" s="812" t="e">
        <f t="shared" si="0"/>
        <v>#DIV/0!</v>
      </c>
    </row>
    <row r="46" spans="1:10" ht="15.75" hidden="1">
      <c r="A46" s="63"/>
      <c r="B46" s="57"/>
      <c r="C46" s="64">
        <v>4216</v>
      </c>
      <c r="D46" s="74" t="s">
        <v>50</v>
      </c>
      <c r="E46" s="62"/>
      <c r="F46" s="231"/>
      <c r="G46" s="231">
        <v>0</v>
      </c>
      <c r="H46" s="812" t="e">
        <f t="shared" si="0"/>
        <v>#DIV/0!</v>
      </c>
    </row>
    <row r="47" spans="1:10" ht="15" hidden="1">
      <c r="A47" s="69"/>
      <c r="B47" s="69"/>
      <c r="C47" s="64">
        <v>4216</v>
      </c>
      <c r="D47" s="74" t="s">
        <v>50</v>
      </c>
      <c r="E47" s="62"/>
      <c r="F47" s="231"/>
      <c r="G47" s="231">
        <v>0</v>
      </c>
      <c r="H47" s="812" t="e">
        <f t="shared" si="0"/>
        <v>#DIV/0!</v>
      </c>
    </row>
    <row r="48" spans="1:10" ht="15" hidden="1">
      <c r="A48" s="75"/>
      <c r="B48" s="76"/>
      <c r="C48" s="70">
        <v>4216</v>
      </c>
      <c r="D48" s="74" t="s">
        <v>50</v>
      </c>
      <c r="E48" s="77"/>
      <c r="F48" s="238"/>
      <c r="G48" s="231">
        <v>0</v>
      </c>
      <c r="H48" s="812" t="e">
        <f t="shared" si="0"/>
        <v>#DIV/0!</v>
      </c>
    </row>
    <row r="49" spans="1:8" ht="15">
      <c r="A49" s="75">
        <v>342</v>
      </c>
      <c r="B49" s="76"/>
      <c r="C49" s="70">
        <v>4222</v>
      </c>
      <c r="D49" s="74" t="s">
        <v>52</v>
      </c>
      <c r="E49" s="77">
        <v>0</v>
      </c>
      <c r="F49" s="238">
        <v>750</v>
      </c>
      <c r="G49" s="231">
        <v>750</v>
      </c>
      <c r="H49" s="812">
        <f t="shared" si="0"/>
        <v>100</v>
      </c>
    </row>
    <row r="50" spans="1:8" ht="15" hidden="1">
      <c r="A50" s="75"/>
      <c r="B50" s="76"/>
      <c r="C50" s="70">
        <v>4222</v>
      </c>
      <c r="D50" s="74" t="s">
        <v>53</v>
      </c>
      <c r="E50" s="77"/>
      <c r="F50" s="238"/>
      <c r="G50" s="231">
        <v>0</v>
      </c>
      <c r="H50" s="812" t="e">
        <f t="shared" si="0"/>
        <v>#DIV/0!</v>
      </c>
    </row>
    <row r="51" spans="1:8" ht="15" hidden="1">
      <c r="A51" s="75"/>
      <c r="B51" s="76"/>
      <c r="C51" s="70">
        <v>4222</v>
      </c>
      <c r="D51" s="74" t="s">
        <v>54</v>
      </c>
      <c r="E51" s="77"/>
      <c r="F51" s="238"/>
      <c r="G51" s="231">
        <v>0</v>
      </c>
      <c r="H51" s="812" t="e">
        <f t="shared" si="0"/>
        <v>#DIV/0!</v>
      </c>
    </row>
    <row r="52" spans="1:8" ht="15" hidden="1">
      <c r="A52" s="68"/>
      <c r="B52" s="69"/>
      <c r="C52" s="70">
        <v>4222</v>
      </c>
      <c r="D52" s="74" t="s">
        <v>55</v>
      </c>
      <c r="E52" s="62"/>
      <c r="F52" s="231"/>
      <c r="G52" s="231">
        <v>0</v>
      </c>
      <c r="H52" s="812" t="e">
        <f t="shared" si="0"/>
        <v>#DIV/0!</v>
      </c>
    </row>
    <row r="53" spans="1:8" ht="15" hidden="1">
      <c r="A53" s="75"/>
      <c r="B53" s="76"/>
      <c r="C53" s="70">
        <v>4223</v>
      </c>
      <c r="D53" s="74" t="s">
        <v>56</v>
      </c>
      <c r="E53" s="77"/>
      <c r="F53" s="238"/>
      <c r="G53" s="231">
        <v>0</v>
      </c>
      <c r="H53" s="812" t="e">
        <f t="shared" si="0"/>
        <v>#DIV/0!</v>
      </c>
    </row>
    <row r="54" spans="1:8" ht="15" hidden="1">
      <c r="A54" s="75"/>
      <c r="B54" s="76"/>
      <c r="C54" s="70">
        <v>4232</v>
      </c>
      <c r="D54" s="74" t="s">
        <v>57</v>
      </c>
      <c r="E54" s="77"/>
      <c r="F54" s="238"/>
      <c r="G54" s="231">
        <v>0</v>
      </c>
      <c r="H54" s="812" t="e">
        <f t="shared" si="0"/>
        <v>#DIV/0!</v>
      </c>
    </row>
    <row r="55" spans="1:8" ht="15" hidden="1">
      <c r="A55" s="75"/>
      <c r="B55" s="76"/>
      <c r="C55" s="70">
        <v>4232</v>
      </c>
      <c r="D55" s="74" t="s">
        <v>57</v>
      </c>
      <c r="E55" s="77"/>
      <c r="F55" s="238"/>
      <c r="G55" s="231">
        <v>0</v>
      </c>
      <c r="H55" s="812" t="e">
        <f t="shared" si="0"/>
        <v>#DIV/0!</v>
      </c>
    </row>
    <row r="56" spans="1:8" ht="15" hidden="1">
      <c r="A56" s="75"/>
      <c r="B56" s="76">
        <v>2212</v>
      </c>
      <c r="C56" s="70">
        <v>2322</v>
      </c>
      <c r="D56" s="74" t="s">
        <v>58</v>
      </c>
      <c r="E56" s="77"/>
      <c r="F56" s="238"/>
      <c r="G56" s="231">
        <v>0</v>
      </c>
      <c r="H56" s="812" t="e">
        <f t="shared" si="0"/>
        <v>#DIV/0!</v>
      </c>
    </row>
    <row r="57" spans="1:8" ht="15" hidden="1" customHeight="1">
      <c r="A57" s="75"/>
      <c r="B57" s="76">
        <v>2212</v>
      </c>
      <c r="C57" s="70">
        <v>2324</v>
      </c>
      <c r="D57" s="74" t="s">
        <v>59</v>
      </c>
      <c r="E57" s="77"/>
      <c r="F57" s="238"/>
      <c r="G57" s="231">
        <v>0</v>
      </c>
      <c r="H57" s="812" t="e">
        <f t="shared" si="0"/>
        <v>#DIV/0!</v>
      </c>
    </row>
    <row r="58" spans="1:8" ht="15" hidden="1" customHeight="1">
      <c r="A58" s="75"/>
      <c r="B58" s="76">
        <v>2219</v>
      </c>
      <c r="C58" s="70">
        <v>2321</v>
      </c>
      <c r="D58" s="74" t="s">
        <v>60</v>
      </c>
      <c r="E58" s="77"/>
      <c r="F58" s="238"/>
      <c r="G58" s="231">
        <v>0</v>
      </c>
      <c r="H58" s="812" t="e">
        <f t="shared" si="0"/>
        <v>#DIV/0!</v>
      </c>
    </row>
    <row r="59" spans="1:8" ht="15" customHeight="1">
      <c r="A59" s="75"/>
      <c r="B59" s="76">
        <v>2219</v>
      </c>
      <c r="C59" s="78">
        <v>2322</v>
      </c>
      <c r="D59" s="74" t="s">
        <v>61</v>
      </c>
      <c r="E59" s="77">
        <v>0</v>
      </c>
      <c r="F59" s="238">
        <v>0</v>
      </c>
      <c r="G59" s="231">
        <v>10</v>
      </c>
      <c r="H59" s="812" t="e">
        <f t="shared" si="0"/>
        <v>#DIV/0!</v>
      </c>
    </row>
    <row r="60" spans="1:8" ht="15" customHeight="1">
      <c r="A60" s="75"/>
      <c r="B60" s="76">
        <v>2219</v>
      </c>
      <c r="C60" s="70">
        <v>2324</v>
      </c>
      <c r="D60" s="74" t="s">
        <v>62</v>
      </c>
      <c r="E60" s="77">
        <v>0</v>
      </c>
      <c r="F60" s="238">
        <v>0</v>
      </c>
      <c r="G60" s="231">
        <v>1.4</v>
      </c>
      <c r="H60" s="812" t="e">
        <f t="shared" si="0"/>
        <v>#DIV/0!</v>
      </c>
    </row>
    <row r="61" spans="1:8" ht="15" customHeight="1">
      <c r="A61" s="75"/>
      <c r="B61" s="76">
        <v>2221</v>
      </c>
      <c r="C61" s="78">
        <v>2329</v>
      </c>
      <c r="D61" s="74" t="s">
        <v>63</v>
      </c>
      <c r="E61" s="77">
        <v>0</v>
      </c>
      <c r="F61" s="238">
        <v>0</v>
      </c>
      <c r="G61" s="231">
        <v>10.199999999999999</v>
      </c>
      <c r="H61" s="812" t="e">
        <f t="shared" si="0"/>
        <v>#DIV/0!</v>
      </c>
    </row>
    <row r="62" spans="1:8" ht="15" customHeight="1">
      <c r="A62" s="79">
        <v>1094</v>
      </c>
      <c r="B62" s="65">
        <v>2249</v>
      </c>
      <c r="C62" s="65">
        <v>2324</v>
      </c>
      <c r="D62" s="65" t="s">
        <v>64</v>
      </c>
      <c r="E62" s="73">
        <v>24</v>
      </c>
      <c r="F62" s="231">
        <v>0</v>
      </c>
      <c r="G62" s="231">
        <v>0</v>
      </c>
      <c r="H62" s="812" t="e">
        <f t="shared" si="0"/>
        <v>#DIV/0!</v>
      </c>
    </row>
    <row r="63" spans="1:8" ht="15" customHeight="1">
      <c r="A63" s="79">
        <v>1094</v>
      </c>
      <c r="B63" s="65">
        <v>2249</v>
      </c>
      <c r="C63" s="65">
        <v>3122</v>
      </c>
      <c r="D63" s="65" t="s">
        <v>65</v>
      </c>
      <c r="E63" s="73">
        <v>407</v>
      </c>
      <c r="F63" s="231">
        <v>0</v>
      </c>
      <c r="G63" s="231">
        <v>0</v>
      </c>
      <c r="H63" s="812" t="e">
        <f t="shared" si="0"/>
        <v>#DIV/0!</v>
      </c>
    </row>
    <row r="64" spans="1:8" ht="15" customHeight="1">
      <c r="A64" s="79"/>
      <c r="B64" s="65">
        <v>3421</v>
      </c>
      <c r="C64" s="65">
        <v>2321</v>
      </c>
      <c r="D64" s="65" t="s">
        <v>66</v>
      </c>
      <c r="E64" s="73">
        <v>0</v>
      </c>
      <c r="F64" s="231">
        <v>0</v>
      </c>
      <c r="G64" s="231">
        <v>30</v>
      </c>
      <c r="H64" s="812" t="e">
        <f t="shared" si="0"/>
        <v>#DIV/0!</v>
      </c>
    </row>
    <row r="65" spans="1:8" ht="15" hidden="1" customHeight="1">
      <c r="A65" s="79"/>
      <c r="B65" s="65">
        <v>3421</v>
      </c>
      <c r="C65" s="65">
        <v>3121</v>
      </c>
      <c r="D65" s="65" t="s">
        <v>67</v>
      </c>
      <c r="E65" s="73"/>
      <c r="F65" s="231"/>
      <c r="G65" s="231">
        <v>0</v>
      </c>
      <c r="H65" s="812" t="e">
        <f t="shared" si="0"/>
        <v>#DIV/0!</v>
      </c>
    </row>
    <row r="66" spans="1:8" ht="15" hidden="1" customHeight="1">
      <c r="A66" s="79"/>
      <c r="B66" s="65">
        <v>3631</v>
      </c>
      <c r="C66" s="65">
        <v>2322</v>
      </c>
      <c r="D66" s="65" t="s">
        <v>68</v>
      </c>
      <c r="E66" s="73"/>
      <c r="F66" s="231"/>
      <c r="G66" s="231">
        <v>0</v>
      </c>
      <c r="H66" s="812" t="e">
        <f t="shared" si="0"/>
        <v>#DIV/0!</v>
      </c>
    </row>
    <row r="67" spans="1:8" ht="15" customHeight="1">
      <c r="A67" s="79"/>
      <c r="B67" s="65">
        <v>3421</v>
      </c>
      <c r="C67" s="65">
        <v>2324</v>
      </c>
      <c r="D67" s="65" t="s">
        <v>69</v>
      </c>
      <c r="E67" s="73">
        <v>0</v>
      </c>
      <c r="F67" s="231">
        <v>0</v>
      </c>
      <c r="G67" s="231">
        <v>3.9</v>
      </c>
      <c r="H67" s="812" t="e">
        <f t="shared" si="0"/>
        <v>#DIV/0!</v>
      </c>
    </row>
    <row r="68" spans="1:8" ht="15" customHeight="1">
      <c r="A68" s="80"/>
      <c r="B68" s="70">
        <v>3631</v>
      </c>
      <c r="C68" s="65">
        <v>2324</v>
      </c>
      <c r="D68" s="65" t="s">
        <v>70</v>
      </c>
      <c r="E68" s="73">
        <v>0</v>
      </c>
      <c r="F68" s="231">
        <v>0</v>
      </c>
      <c r="G68" s="231">
        <v>33.9</v>
      </c>
      <c r="H68" s="812" t="e">
        <f t="shared" si="0"/>
        <v>#DIV/0!</v>
      </c>
    </row>
    <row r="69" spans="1:8" ht="15" hidden="1" customHeight="1">
      <c r="A69" s="75"/>
      <c r="B69" s="76">
        <v>3322</v>
      </c>
      <c r="C69" s="78">
        <v>2324</v>
      </c>
      <c r="D69" s="74" t="s">
        <v>71</v>
      </c>
      <c r="E69" s="77"/>
      <c r="F69" s="238"/>
      <c r="G69" s="231">
        <v>0</v>
      </c>
      <c r="H69" s="812" t="e">
        <f t="shared" si="0"/>
        <v>#DIV/0!</v>
      </c>
    </row>
    <row r="70" spans="1:8" ht="15" hidden="1">
      <c r="A70" s="79"/>
      <c r="B70" s="65">
        <v>3412</v>
      </c>
      <c r="C70" s="65">
        <v>2321</v>
      </c>
      <c r="D70" s="65" t="s">
        <v>72</v>
      </c>
      <c r="E70" s="73"/>
      <c r="F70" s="231"/>
      <c r="G70" s="231">
        <v>0</v>
      </c>
      <c r="H70" s="812" t="e">
        <f t="shared" si="0"/>
        <v>#DIV/0!</v>
      </c>
    </row>
    <row r="71" spans="1:8" ht="15" hidden="1">
      <c r="A71" s="75"/>
      <c r="B71" s="76">
        <v>3635</v>
      </c>
      <c r="C71" s="70">
        <v>3122</v>
      </c>
      <c r="D71" s="74" t="s">
        <v>73</v>
      </c>
      <c r="E71" s="77"/>
      <c r="F71" s="238"/>
      <c r="G71" s="231">
        <v>0</v>
      </c>
      <c r="H71" s="812" t="e">
        <f t="shared" si="0"/>
        <v>#DIV/0!</v>
      </c>
    </row>
    <row r="72" spans="1:8" ht="15">
      <c r="A72" s="75"/>
      <c r="B72" s="76">
        <v>3699</v>
      </c>
      <c r="C72" s="70">
        <v>2111</v>
      </c>
      <c r="D72" s="74" t="s">
        <v>74</v>
      </c>
      <c r="E72" s="77">
        <v>0</v>
      </c>
      <c r="F72" s="238">
        <v>0</v>
      </c>
      <c r="G72" s="231">
        <v>12.1</v>
      </c>
      <c r="H72" s="812" t="e">
        <f t="shared" si="0"/>
        <v>#DIV/0!</v>
      </c>
    </row>
    <row r="73" spans="1:8" ht="15" hidden="1">
      <c r="A73" s="80"/>
      <c r="B73" s="70">
        <v>3725</v>
      </c>
      <c r="C73" s="65">
        <v>2321</v>
      </c>
      <c r="D73" s="65" t="s">
        <v>75</v>
      </c>
      <c r="E73" s="73"/>
      <c r="F73" s="231"/>
      <c r="G73" s="231">
        <v>0</v>
      </c>
      <c r="H73" s="812" t="e">
        <f t="shared" si="0"/>
        <v>#DIV/0!</v>
      </c>
    </row>
    <row r="74" spans="1:8" ht="15">
      <c r="A74" s="80"/>
      <c r="B74" s="70">
        <v>3725</v>
      </c>
      <c r="C74" s="65">
        <v>2324</v>
      </c>
      <c r="D74" s="65" t="s">
        <v>76</v>
      </c>
      <c r="E74" s="73">
        <v>2000</v>
      </c>
      <c r="F74" s="231">
        <v>2000</v>
      </c>
      <c r="G74" s="231">
        <v>2183.1999999999998</v>
      </c>
      <c r="H74" s="812">
        <f t="shared" si="0"/>
        <v>109.16</v>
      </c>
    </row>
    <row r="75" spans="1:8" ht="15" hidden="1">
      <c r="A75" s="68"/>
      <c r="B75" s="69">
        <v>6399</v>
      </c>
      <c r="C75" s="70">
        <v>2222</v>
      </c>
      <c r="D75" s="74" t="s">
        <v>77</v>
      </c>
      <c r="E75" s="62"/>
      <c r="F75" s="231"/>
      <c r="G75" s="231">
        <v>0</v>
      </c>
      <c r="H75" s="812" t="e">
        <f>(#REF!/F75)*100</f>
        <v>#REF!</v>
      </c>
    </row>
    <row r="76" spans="1:8" ht="15.75" thickBot="1">
      <c r="A76" s="81"/>
      <c r="B76" s="82"/>
      <c r="C76" s="82"/>
      <c r="D76" s="82"/>
      <c r="E76" s="83"/>
      <c r="F76" s="256"/>
      <c r="G76" s="256"/>
      <c r="H76" s="813"/>
    </row>
    <row r="77" spans="1:8" s="48" customFormat="1" ht="21.75" customHeight="1" thickTop="1" thickBot="1">
      <c r="A77" s="84"/>
      <c r="B77" s="85"/>
      <c r="C77" s="85"/>
      <c r="D77" s="86" t="s">
        <v>78</v>
      </c>
      <c r="E77" s="87">
        <f t="shared" ref="E77:G77" si="1">SUM(E10:E76)</f>
        <v>2431</v>
      </c>
      <c r="F77" s="257">
        <f t="shared" si="1"/>
        <v>5472</v>
      </c>
      <c r="G77" s="257">
        <f t="shared" si="1"/>
        <v>3891</v>
      </c>
      <c r="H77" s="814">
        <f>(G77/F77)*100</f>
        <v>71.107456140350877</v>
      </c>
    </row>
    <row r="78" spans="1:8" ht="15" customHeight="1">
      <c r="A78" s="88"/>
      <c r="B78" s="88"/>
      <c r="C78" s="88"/>
      <c r="D78" s="45"/>
      <c r="E78" s="89"/>
      <c r="F78" s="258"/>
      <c r="G78" s="249"/>
      <c r="H78" s="804"/>
    </row>
    <row r="79" spans="1:8" ht="15" hidden="1" customHeight="1">
      <c r="A79" s="88"/>
      <c r="B79" s="88"/>
      <c r="C79" s="88"/>
      <c r="D79" s="45"/>
      <c r="E79" s="89"/>
      <c r="F79" s="258"/>
      <c r="G79" s="258"/>
      <c r="H79" s="815"/>
    </row>
    <row r="80" spans="1:8" ht="15" customHeight="1" thickBot="1">
      <c r="A80" s="88"/>
      <c r="B80" s="88"/>
      <c r="C80" s="88"/>
      <c r="D80" s="45"/>
      <c r="E80" s="89"/>
      <c r="F80" s="258"/>
      <c r="G80" s="258"/>
      <c r="H80" s="815"/>
    </row>
    <row r="81" spans="1:8" ht="15.75">
      <c r="A81" s="50" t="s">
        <v>27</v>
      </c>
      <c r="B81" s="50" t="s">
        <v>28</v>
      </c>
      <c r="C81" s="50" t="s">
        <v>29</v>
      </c>
      <c r="D81" s="51" t="s">
        <v>30</v>
      </c>
      <c r="E81" s="52" t="s">
        <v>31</v>
      </c>
      <c r="F81" s="226" t="s">
        <v>31</v>
      </c>
      <c r="G81" s="226" t="s">
        <v>8</v>
      </c>
      <c r="H81" s="809" t="s">
        <v>32</v>
      </c>
    </row>
    <row r="82" spans="1:8" ht="15.75" customHeight="1" thickBot="1">
      <c r="A82" s="53"/>
      <c r="B82" s="53"/>
      <c r="C82" s="53"/>
      <c r="D82" s="54"/>
      <c r="E82" s="55" t="s">
        <v>33</v>
      </c>
      <c r="F82" s="255" t="s">
        <v>34</v>
      </c>
      <c r="G82" s="228" t="s">
        <v>35</v>
      </c>
      <c r="H82" s="810" t="s">
        <v>11</v>
      </c>
    </row>
    <row r="83" spans="1:8" ht="16.5" customHeight="1" thickTop="1">
      <c r="A83" s="56">
        <v>30</v>
      </c>
      <c r="B83" s="57"/>
      <c r="C83" s="57"/>
      <c r="D83" s="58" t="s">
        <v>79</v>
      </c>
      <c r="E83" s="90"/>
      <c r="F83" s="259"/>
      <c r="G83" s="259"/>
      <c r="H83" s="816"/>
    </row>
    <row r="84" spans="1:8" ht="15" customHeight="1">
      <c r="A84" s="91"/>
      <c r="B84" s="92"/>
      <c r="C84" s="92"/>
      <c r="D84" s="92"/>
      <c r="E84" s="62"/>
      <c r="F84" s="231"/>
      <c r="G84" s="231"/>
      <c r="H84" s="812"/>
    </row>
    <row r="85" spans="1:8" ht="15">
      <c r="A85" s="79"/>
      <c r="B85" s="65"/>
      <c r="C85" s="65">
        <v>1361</v>
      </c>
      <c r="D85" s="65" t="s">
        <v>80</v>
      </c>
      <c r="E85" s="93">
        <v>0</v>
      </c>
      <c r="F85" s="260">
        <v>0</v>
      </c>
      <c r="G85" s="260">
        <v>0.8</v>
      </c>
      <c r="H85" s="812" t="e">
        <f t="shared" ref="H85:H119" si="2">(G85/F85)*100</f>
        <v>#DIV/0!</v>
      </c>
    </row>
    <row r="86" spans="1:8" ht="15" hidden="1">
      <c r="A86" s="79"/>
      <c r="B86" s="65"/>
      <c r="C86" s="65">
        <v>2460</v>
      </c>
      <c r="D86" s="65" t="s">
        <v>81</v>
      </c>
      <c r="E86" s="93"/>
      <c r="F86" s="260"/>
      <c r="G86" s="260">
        <v>0</v>
      </c>
      <c r="H86" s="812" t="e">
        <f t="shared" si="2"/>
        <v>#DIV/0!</v>
      </c>
    </row>
    <row r="87" spans="1:8" ht="15" hidden="1">
      <c r="A87" s="79">
        <v>98008</v>
      </c>
      <c r="B87" s="65"/>
      <c r="C87" s="65">
        <v>4111</v>
      </c>
      <c r="D87" s="65" t="s">
        <v>82</v>
      </c>
      <c r="E87" s="73"/>
      <c r="F87" s="231"/>
      <c r="G87" s="260">
        <v>0</v>
      </c>
      <c r="H87" s="812" t="e">
        <f t="shared" si="2"/>
        <v>#DIV/0!</v>
      </c>
    </row>
    <row r="88" spans="1:8" ht="15" hidden="1" customHeight="1">
      <c r="A88" s="79">
        <v>98071</v>
      </c>
      <c r="B88" s="65"/>
      <c r="C88" s="65">
        <v>4111</v>
      </c>
      <c r="D88" s="65" t="s">
        <v>83</v>
      </c>
      <c r="E88" s="93"/>
      <c r="F88" s="260"/>
      <c r="G88" s="260">
        <v>0</v>
      </c>
      <c r="H88" s="812" t="e">
        <f t="shared" si="2"/>
        <v>#DIV/0!</v>
      </c>
    </row>
    <row r="89" spans="1:8" ht="15" customHeight="1">
      <c r="A89" s="79">
        <v>98193</v>
      </c>
      <c r="B89" s="65"/>
      <c r="C89" s="65">
        <v>4111</v>
      </c>
      <c r="D89" s="65" t="s">
        <v>84</v>
      </c>
      <c r="E89" s="93">
        <v>0</v>
      </c>
      <c r="F89" s="260">
        <v>609</v>
      </c>
      <c r="G89" s="260">
        <v>609</v>
      </c>
      <c r="H89" s="812">
        <f t="shared" si="2"/>
        <v>100</v>
      </c>
    </row>
    <row r="90" spans="1:8" ht="15" hidden="1" customHeight="1">
      <c r="A90" s="79">
        <v>98187</v>
      </c>
      <c r="B90" s="65"/>
      <c r="C90" s="65">
        <v>4111</v>
      </c>
      <c r="D90" s="65" t="s">
        <v>85</v>
      </c>
      <c r="E90" s="93"/>
      <c r="F90" s="260"/>
      <c r="G90" s="260">
        <v>0</v>
      </c>
      <c r="H90" s="812" t="e">
        <f t="shared" si="2"/>
        <v>#DIV/0!</v>
      </c>
    </row>
    <row r="91" spans="1:8" ht="15" hidden="1">
      <c r="A91" s="79">
        <v>98348</v>
      </c>
      <c r="B91" s="65"/>
      <c r="C91" s="65">
        <v>4111</v>
      </c>
      <c r="D91" s="65" t="s">
        <v>86</v>
      </c>
      <c r="E91" s="94"/>
      <c r="F91" s="232"/>
      <c r="G91" s="260">
        <v>0</v>
      </c>
      <c r="H91" s="812" t="e">
        <f t="shared" si="2"/>
        <v>#DIV/0!</v>
      </c>
    </row>
    <row r="92" spans="1:8" ht="15">
      <c r="A92" s="79">
        <v>13011</v>
      </c>
      <c r="B92" s="65"/>
      <c r="C92" s="65">
        <v>4116</v>
      </c>
      <c r="D92" s="65" t="s">
        <v>87</v>
      </c>
      <c r="E92" s="93">
        <v>0</v>
      </c>
      <c r="F92" s="260">
        <v>5782.4</v>
      </c>
      <c r="G92" s="260">
        <v>5782.4</v>
      </c>
      <c r="H92" s="812">
        <f t="shared" si="2"/>
        <v>100</v>
      </c>
    </row>
    <row r="93" spans="1:8" ht="15" customHeight="1">
      <c r="A93" s="65">
        <v>13013</v>
      </c>
      <c r="B93" s="65"/>
      <c r="C93" s="65">
        <v>4116</v>
      </c>
      <c r="D93" s="65" t="s">
        <v>88</v>
      </c>
      <c r="E93" s="62">
        <v>0</v>
      </c>
      <c r="F93" s="231">
        <f>28.4+132.5</f>
        <v>160.9</v>
      </c>
      <c r="G93" s="260">
        <v>113.1</v>
      </c>
      <c r="H93" s="812">
        <f t="shared" si="2"/>
        <v>70.29210689869484</v>
      </c>
    </row>
    <row r="94" spans="1:8" ht="15">
      <c r="A94" s="79">
        <v>13015</v>
      </c>
      <c r="B94" s="65"/>
      <c r="C94" s="65">
        <v>4116</v>
      </c>
      <c r="D94" s="65" t="s">
        <v>89</v>
      </c>
      <c r="E94" s="93">
        <v>0</v>
      </c>
      <c r="F94" s="260">
        <v>703.5</v>
      </c>
      <c r="G94" s="260">
        <v>703.5</v>
      </c>
      <c r="H94" s="812">
        <f t="shared" si="2"/>
        <v>100</v>
      </c>
    </row>
    <row r="95" spans="1:8" ht="14.25" customHeight="1">
      <c r="A95" s="79">
        <v>13101</v>
      </c>
      <c r="B95" s="65"/>
      <c r="C95" s="65">
        <v>4116</v>
      </c>
      <c r="D95" s="65" t="s">
        <v>90</v>
      </c>
      <c r="E95" s="93">
        <v>0</v>
      </c>
      <c r="F95" s="260">
        <v>11</v>
      </c>
      <c r="G95" s="260">
        <v>11</v>
      </c>
      <c r="H95" s="812">
        <f t="shared" si="2"/>
        <v>100</v>
      </c>
    </row>
    <row r="96" spans="1:8" ht="15">
      <c r="A96" s="79">
        <v>17871</v>
      </c>
      <c r="B96" s="65"/>
      <c r="C96" s="65">
        <v>4116</v>
      </c>
      <c r="D96" s="65" t="s">
        <v>91</v>
      </c>
      <c r="E96" s="93">
        <v>4940</v>
      </c>
      <c r="F96" s="260">
        <v>0</v>
      </c>
      <c r="G96" s="260">
        <v>0</v>
      </c>
      <c r="H96" s="812" t="e">
        <f t="shared" si="2"/>
        <v>#DIV/0!</v>
      </c>
    </row>
    <row r="97" spans="1:8" ht="15" hidden="1" customHeight="1">
      <c r="A97" s="65"/>
      <c r="B97" s="65"/>
      <c r="C97" s="65">
        <v>4116</v>
      </c>
      <c r="D97" s="65" t="s">
        <v>39</v>
      </c>
      <c r="E97" s="62"/>
      <c r="F97" s="231"/>
      <c r="G97" s="260">
        <v>0</v>
      </c>
      <c r="H97" s="812" t="e">
        <f t="shared" si="2"/>
        <v>#DIV/0!</v>
      </c>
    </row>
    <row r="98" spans="1:8" ht="15" hidden="1" customHeight="1">
      <c r="A98" s="65"/>
      <c r="B98" s="65"/>
      <c r="C98" s="65">
        <v>4116</v>
      </c>
      <c r="D98" s="65" t="s">
        <v>39</v>
      </c>
      <c r="E98" s="62"/>
      <c r="F98" s="231"/>
      <c r="G98" s="260">
        <v>0</v>
      </c>
      <c r="H98" s="812" t="e">
        <f t="shared" si="2"/>
        <v>#DIV/0!</v>
      </c>
    </row>
    <row r="99" spans="1:8" ht="15" hidden="1" customHeight="1">
      <c r="A99" s="65"/>
      <c r="B99" s="65"/>
      <c r="C99" s="65">
        <v>4116</v>
      </c>
      <c r="D99" s="65" t="s">
        <v>39</v>
      </c>
      <c r="E99" s="62"/>
      <c r="F99" s="231"/>
      <c r="G99" s="260">
        <v>0</v>
      </c>
      <c r="H99" s="812" t="e">
        <f t="shared" si="2"/>
        <v>#DIV/0!</v>
      </c>
    </row>
    <row r="100" spans="1:8" ht="15" hidden="1" customHeight="1">
      <c r="A100" s="79"/>
      <c r="B100" s="65"/>
      <c r="C100" s="65">
        <v>4132</v>
      </c>
      <c r="D100" s="65" t="s">
        <v>92</v>
      </c>
      <c r="E100" s="93"/>
      <c r="F100" s="260"/>
      <c r="G100" s="260">
        <v>0</v>
      </c>
      <c r="H100" s="812" t="e">
        <f t="shared" si="2"/>
        <v>#DIV/0!</v>
      </c>
    </row>
    <row r="101" spans="1:8" ht="15" hidden="1" customHeight="1">
      <c r="A101" s="79">
        <v>14004</v>
      </c>
      <c r="B101" s="65"/>
      <c r="C101" s="65">
        <v>4122</v>
      </c>
      <c r="D101" s="65" t="s">
        <v>93</v>
      </c>
      <c r="E101" s="62"/>
      <c r="F101" s="231"/>
      <c r="G101" s="260">
        <v>0</v>
      </c>
      <c r="H101" s="812" t="e">
        <f t="shared" si="2"/>
        <v>#DIV/0!</v>
      </c>
    </row>
    <row r="102" spans="1:8" ht="15">
      <c r="A102" s="95">
        <v>17871</v>
      </c>
      <c r="B102" s="71"/>
      <c r="C102" s="71">
        <v>4216</v>
      </c>
      <c r="D102" s="65" t="s">
        <v>94</v>
      </c>
      <c r="E102" s="93">
        <v>0</v>
      </c>
      <c r="F102" s="260">
        <v>4940</v>
      </c>
      <c r="G102" s="260">
        <v>4914</v>
      </c>
      <c r="H102" s="812">
        <f t="shared" si="2"/>
        <v>99.473684210526315</v>
      </c>
    </row>
    <row r="103" spans="1:8" ht="15" hidden="1" customHeight="1">
      <c r="A103" s="65"/>
      <c r="B103" s="65"/>
      <c r="C103" s="65">
        <v>4216</v>
      </c>
      <c r="D103" s="65" t="s">
        <v>95</v>
      </c>
      <c r="E103" s="62"/>
      <c r="F103" s="231"/>
      <c r="G103" s="260">
        <v>0</v>
      </c>
      <c r="H103" s="812" t="e">
        <f t="shared" si="2"/>
        <v>#DIV/0!</v>
      </c>
    </row>
    <row r="104" spans="1:8" ht="15" hidden="1" customHeight="1">
      <c r="A104" s="65"/>
      <c r="B104" s="65"/>
      <c r="C104" s="65">
        <v>4152</v>
      </c>
      <c r="D104" s="71" t="s">
        <v>45</v>
      </c>
      <c r="E104" s="62"/>
      <c r="F104" s="231"/>
      <c r="G104" s="260">
        <v>0</v>
      </c>
      <c r="H104" s="812" t="e">
        <f t="shared" si="2"/>
        <v>#DIV/0!</v>
      </c>
    </row>
    <row r="105" spans="1:8" ht="15" hidden="1" customHeight="1">
      <c r="A105" s="79"/>
      <c r="B105" s="65"/>
      <c r="C105" s="65">
        <v>4222</v>
      </c>
      <c r="D105" s="65" t="s">
        <v>96</v>
      </c>
      <c r="E105" s="93"/>
      <c r="F105" s="260"/>
      <c r="G105" s="260">
        <v>0</v>
      </c>
      <c r="H105" s="812" t="e">
        <f t="shared" si="2"/>
        <v>#DIV/0!</v>
      </c>
    </row>
    <row r="106" spans="1:8" ht="15">
      <c r="A106" s="79"/>
      <c r="B106" s="65">
        <v>3341</v>
      </c>
      <c r="C106" s="65">
        <v>2111</v>
      </c>
      <c r="D106" s="65" t="s">
        <v>97</v>
      </c>
      <c r="E106" s="96">
        <v>1</v>
      </c>
      <c r="F106" s="229">
        <v>1</v>
      </c>
      <c r="G106" s="260">
        <v>0.6</v>
      </c>
      <c r="H106" s="812">
        <f t="shared" si="2"/>
        <v>60</v>
      </c>
    </row>
    <row r="107" spans="1:8" ht="15">
      <c r="A107" s="79"/>
      <c r="B107" s="65">
        <v>3349</v>
      </c>
      <c r="C107" s="65">
        <v>2111</v>
      </c>
      <c r="D107" s="65" t="s">
        <v>98</v>
      </c>
      <c r="E107" s="96">
        <v>650</v>
      </c>
      <c r="F107" s="229">
        <v>650</v>
      </c>
      <c r="G107" s="260">
        <v>565.70000000000005</v>
      </c>
      <c r="H107" s="812">
        <f t="shared" si="2"/>
        <v>87.030769230769238</v>
      </c>
    </row>
    <row r="108" spans="1:8" ht="15">
      <c r="A108" s="79"/>
      <c r="B108" s="65">
        <v>5512</v>
      </c>
      <c r="C108" s="65">
        <v>2111</v>
      </c>
      <c r="D108" s="65" t="s">
        <v>99</v>
      </c>
      <c r="E108" s="62">
        <v>0</v>
      </c>
      <c r="F108" s="231">
        <v>0</v>
      </c>
      <c r="G108" s="260">
        <v>6</v>
      </c>
      <c r="H108" s="812" t="e">
        <f t="shared" si="2"/>
        <v>#DIV/0!</v>
      </c>
    </row>
    <row r="109" spans="1:8" ht="15" hidden="1">
      <c r="A109" s="79"/>
      <c r="B109" s="65">
        <v>5512</v>
      </c>
      <c r="C109" s="65">
        <v>2322</v>
      </c>
      <c r="D109" s="65" t="s">
        <v>100</v>
      </c>
      <c r="E109" s="62"/>
      <c r="F109" s="231"/>
      <c r="G109" s="260">
        <v>0</v>
      </c>
      <c r="H109" s="812" t="e">
        <f t="shared" si="2"/>
        <v>#DIV/0!</v>
      </c>
    </row>
    <row r="110" spans="1:8" ht="15">
      <c r="A110" s="79"/>
      <c r="B110" s="65">
        <v>5512</v>
      </c>
      <c r="C110" s="65">
        <v>2324</v>
      </c>
      <c r="D110" s="65" t="s">
        <v>101</v>
      </c>
      <c r="E110" s="62">
        <v>0</v>
      </c>
      <c r="F110" s="231">
        <v>0</v>
      </c>
      <c r="G110" s="260">
        <v>61.5</v>
      </c>
      <c r="H110" s="812" t="e">
        <f t="shared" si="2"/>
        <v>#DIV/0!</v>
      </c>
    </row>
    <row r="111" spans="1:8" ht="15" hidden="1">
      <c r="A111" s="79"/>
      <c r="B111" s="65">
        <v>5512</v>
      </c>
      <c r="C111" s="65">
        <v>3113</v>
      </c>
      <c r="D111" s="65" t="s">
        <v>102</v>
      </c>
      <c r="E111" s="62"/>
      <c r="F111" s="231"/>
      <c r="G111" s="260">
        <v>0</v>
      </c>
      <c r="H111" s="812" t="e">
        <f t="shared" si="2"/>
        <v>#DIV/0!</v>
      </c>
    </row>
    <row r="112" spans="1:8" ht="15" hidden="1">
      <c r="A112" s="79"/>
      <c r="B112" s="65">
        <v>5512</v>
      </c>
      <c r="C112" s="65">
        <v>3122</v>
      </c>
      <c r="D112" s="65" t="s">
        <v>103</v>
      </c>
      <c r="E112" s="62"/>
      <c r="F112" s="231"/>
      <c r="G112" s="260">
        <v>0</v>
      </c>
      <c r="H112" s="812" t="e">
        <f t="shared" si="2"/>
        <v>#DIV/0!</v>
      </c>
    </row>
    <row r="113" spans="1:8" ht="15">
      <c r="A113" s="79"/>
      <c r="B113" s="65">
        <v>6171</v>
      </c>
      <c r="C113" s="65">
        <v>2111</v>
      </c>
      <c r="D113" s="65" t="s">
        <v>104</v>
      </c>
      <c r="E113" s="96">
        <v>130</v>
      </c>
      <c r="F113" s="229">
        <v>130</v>
      </c>
      <c r="G113" s="260">
        <v>125.3</v>
      </c>
      <c r="H113" s="812">
        <f t="shared" si="2"/>
        <v>96.384615384615387</v>
      </c>
    </row>
    <row r="114" spans="1:8" ht="15" hidden="1">
      <c r="A114" s="79"/>
      <c r="B114" s="65">
        <v>6171</v>
      </c>
      <c r="C114" s="65">
        <v>2212</v>
      </c>
      <c r="D114" s="65" t="s">
        <v>105</v>
      </c>
      <c r="E114" s="62"/>
      <c r="F114" s="231"/>
      <c r="G114" s="260">
        <v>0</v>
      </c>
      <c r="H114" s="812" t="e">
        <f t="shared" si="2"/>
        <v>#DIV/0!</v>
      </c>
    </row>
    <row r="115" spans="1:8" ht="15">
      <c r="A115" s="79"/>
      <c r="B115" s="65">
        <v>6171</v>
      </c>
      <c r="C115" s="65">
        <v>2132</v>
      </c>
      <c r="D115" s="65" t="s">
        <v>106</v>
      </c>
      <c r="E115" s="73">
        <v>80</v>
      </c>
      <c r="F115" s="231">
        <v>80</v>
      </c>
      <c r="G115" s="260">
        <v>87.1</v>
      </c>
      <c r="H115" s="812">
        <f t="shared" si="2"/>
        <v>108.87499999999999</v>
      </c>
    </row>
    <row r="116" spans="1:8" ht="15" hidden="1">
      <c r="A116" s="79"/>
      <c r="B116" s="65">
        <v>6171</v>
      </c>
      <c r="C116" s="65">
        <v>2133</v>
      </c>
      <c r="D116" s="65" t="s">
        <v>107</v>
      </c>
      <c r="E116" s="97"/>
      <c r="F116" s="229"/>
      <c r="G116" s="260">
        <v>0</v>
      </c>
      <c r="H116" s="812" t="e">
        <f t="shared" si="2"/>
        <v>#DIV/0!</v>
      </c>
    </row>
    <row r="117" spans="1:8" ht="15" hidden="1">
      <c r="A117" s="79"/>
      <c r="B117" s="65">
        <v>6171</v>
      </c>
      <c r="C117" s="65">
        <v>2310</v>
      </c>
      <c r="D117" s="65" t="s">
        <v>108</v>
      </c>
      <c r="E117" s="73"/>
      <c r="F117" s="231"/>
      <c r="G117" s="260">
        <v>0</v>
      </c>
      <c r="H117" s="812" t="e">
        <f t="shared" si="2"/>
        <v>#DIV/0!</v>
      </c>
    </row>
    <row r="118" spans="1:8" ht="15">
      <c r="A118" s="79"/>
      <c r="B118" s="65">
        <v>6171</v>
      </c>
      <c r="C118" s="65">
        <v>2322</v>
      </c>
      <c r="D118" s="65" t="s">
        <v>109</v>
      </c>
      <c r="E118" s="73">
        <v>0</v>
      </c>
      <c r="F118" s="231">
        <v>0</v>
      </c>
      <c r="G118" s="260">
        <v>0</v>
      </c>
      <c r="H118" s="812" t="e">
        <f t="shared" si="2"/>
        <v>#DIV/0!</v>
      </c>
    </row>
    <row r="119" spans="1:8" ht="15">
      <c r="A119" s="79"/>
      <c r="B119" s="65">
        <v>6171</v>
      </c>
      <c r="C119" s="65">
        <v>2324</v>
      </c>
      <c r="D119" s="65" t="s">
        <v>110</v>
      </c>
      <c r="E119" s="73">
        <v>0</v>
      </c>
      <c r="F119" s="231">
        <v>70.3</v>
      </c>
      <c r="G119" s="260">
        <v>552.20000000000005</v>
      </c>
      <c r="H119" s="812">
        <f t="shared" si="2"/>
        <v>785.49075391180668</v>
      </c>
    </row>
    <row r="120" spans="1:8" ht="15" hidden="1">
      <c r="A120" s="79"/>
      <c r="B120" s="65">
        <v>6171</v>
      </c>
      <c r="C120" s="65">
        <v>2329</v>
      </c>
      <c r="D120" s="65" t="s">
        <v>111</v>
      </c>
      <c r="E120" s="73"/>
      <c r="F120" s="231"/>
      <c r="G120" s="260">
        <v>0</v>
      </c>
      <c r="H120" s="812" t="e">
        <f>(#REF!/F120)*100</f>
        <v>#REF!</v>
      </c>
    </row>
    <row r="121" spans="1:8" ht="15" hidden="1">
      <c r="A121" s="79"/>
      <c r="B121" s="65">
        <v>6409</v>
      </c>
      <c r="C121" s="65">
        <v>2328</v>
      </c>
      <c r="D121" s="65" t="s">
        <v>112</v>
      </c>
      <c r="E121" s="73"/>
      <c r="F121" s="231"/>
      <c r="G121" s="260">
        <v>0</v>
      </c>
      <c r="H121" s="812" t="e">
        <f>(#REF!/F121)*100</f>
        <v>#REF!</v>
      </c>
    </row>
    <row r="122" spans="1:8" ht="15" hidden="1">
      <c r="A122" s="79"/>
      <c r="B122" s="65"/>
      <c r="C122" s="65"/>
      <c r="D122" s="65"/>
      <c r="E122" s="73"/>
      <c r="F122" s="231"/>
      <c r="G122" s="260">
        <v>0</v>
      </c>
      <c r="H122" s="812" t="e">
        <f>(#REF!/F122)*100</f>
        <v>#REF!</v>
      </c>
    </row>
    <row r="123" spans="1:8" ht="15.75" thickBot="1">
      <c r="A123" s="98"/>
      <c r="B123" s="99"/>
      <c r="C123" s="99"/>
      <c r="D123" s="99"/>
      <c r="E123" s="100"/>
      <c r="F123" s="261"/>
      <c r="G123" s="261"/>
      <c r="H123" s="817"/>
    </row>
    <row r="124" spans="1:8" s="48" customFormat="1" ht="21.75" customHeight="1" thickTop="1" thickBot="1">
      <c r="A124" s="101"/>
      <c r="B124" s="102"/>
      <c r="C124" s="102"/>
      <c r="D124" s="103" t="s">
        <v>113</v>
      </c>
      <c r="E124" s="104">
        <f>SUM(E85:E123)</f>
        <v>5801</v>
      </c>
      <c r="F124" s="262">
        <f>SUM(F85:F123)</f>
        <v>13138.099999999999</v>
      </c>
      <c r="G124" s="262">
        <f>SUM(G84:G123)</f>
        <v>13532.2</v>
      </c>
      <c r="H124" s="814">
        <f>(G124/F124)*100</f>
        <v>102.99967270762136</v>
      </c>
    </row>
    <row r="125" spans="1:8" ht="15" customHeight="1">
      <c r="A125" s="88"/>
      <c r="B125" s="88"/>
      <c r="C125" s="88"/>
      <c r="D125" s="45"/>
      <c r="E125" s="89"/>
      <c r="F125" s="258"/>
      <c r="G125" s="258"/>
      <c r="H125" s="815"/>
    </row>
    <row r="126" spans="1:8" ht="15" hidden="1" customHeight="1">
      <c r="A126" s="88"/>
      <c r="B126" s="88"/>
      <c r="C126" s="88"/>
      <c r="D126" s="45"/>
      <c r="E126" s="89"/>
      <c r="F126" s="258"/>
      <c r="G126" s="258"/>
      <c r="H126" s="815"/>
    </row>
    <row r="127" spans="1:8" ht="12.75" hidden="1" customHeight="1">
      <c r="A127" s="88"/>
      <c r="B127" s="88"/>
      <c r="C127" s="88"/>
      <c r="D127" s="45"/>
      <c r="E127" s="89"/>
      <c r="F127" s="258"/>
      <c r="G127" s="258"/>
      <c r="H127" s="815"/>
    </row>
    <row r="128" spans="1:8" ht="15" customHeight="1" thickBot="1">
      <c r="A128" s="88"/>
      <c r="B128" s="88"/>
      <c r="C128" s="88"/>
      <c r="D128" s="45"/>
      <c r="E128" s="89"/>
      <c r="F128" s="258"/>
      <c r="G128" s="258"/>
      <c r="H128" s="815"/>
    </row>
    <row r="129" spans="1:8" ht="15.75">
      <c r="A129" s="50" t="s">
        <v>27</v>
      </c>
      <c r="B129" s="50" t="s">
        <v>28</v>
      </c>
      <c r="C129" s="50" t="s">
        <v>29</v>
      </c>
      <c r="D129" s="51" t="s">
        <v>30</v>
      </c>
      <c r="E129" s="52" t="s">
        <v>31</v>
      </c>
      <c r="F129" s="226" t="s">
        <v>31</v>
      </c>
      <c r="G129" s="226" t="s">
        <v>8</v>
      </c>
      <c r="H129" s="809" t="s">
        <v>32</v>
      </c>
    </row>
    <row r="130" spans="1:8" ht="15.75" customHeight="1" thickBot="1">
      <c r="A130" s="53"/>
      <c r="B130" s="53"/>
      <c r="C130" s="53"/>
      <c r="D130" s="54"/>
      <c r="E130" s="55" t="s">
        <v>33</v>
      </c>
      <c r="F130" s="255" t="s">
        <v>34</v>
      </c>
      <c r="G130" s="228" t="s">
        <v>35</v>
      </c>
      <c r="H130" s="810" t="s">
        <v>11</v>
      </c>
    </row>
    <row r="131" spans="1:8" ht="16.5" customHeight="1" thickTop="1">
      <c r="A131" s="57">
        <v>50</v>
      </c>
      <c r="B131" s="57"/>
      <c r="C131" s="57"/>
      <c r="D131" s="58" t="s">
        <v>114</v>
      </c>
      <c r="E131" s="59"/>
      <c r="F131" s="232"/>
      <c r="G131" s="232"/>
      <c r="H131" s="811"/>
    </row>
    <row r="132" spans="1:8" ht="15" customHeight="1">
      <c r="A132" s="65"/>
      <c r="B132" s="65"/>
      <c r="C132" s="65"/>
      <c r="D132" s="92"/>
      <c r="E132" s="62"/>
      <c r="F132" s="231"/>
      <c r="G132" s="231"/>
      <c r="H132" s="812"/>
    </row>
    <row r="133" spans="1:8" ht="15">
      <c r="A133" s="65"/>
      <c r="B133" s="65"/>
      <c r="C133" s="65">
        <v>1361</v>
      </c>
      <c r="D133" s="65" t="s">
        <v>80</v>
      </c>
      <c r="E133" s="73">
        <v>5</v>
      </c>
      <c r="F133" s="231">
        <v>5</v>
      </c>
      <c r="G133" s="231">
        <v>4.5</v>
      </c>
      <c r="H133" s="812">
        <f t="shared" ref="H133:H175" si="3">(G133/F133)*100</f>
        <v>90</v>
      </c>
    </row>
    <row r="134" spans="1:8" ht="15" hidden="1">
      <c r="A134" s="65"/>
      <c r="B134" s="65"/>
      <c r="C134" s="65">
        <v>2451</v>
      </c>
      <c r="D134" s="65" t="s">
        <v>115</v>
      </c>
      <c r="E134" s="62"/>
      <c r="F134" s="231"/>
      <c r="G134" s="231">
        <v>0</v>
      </c>
      <c r="H134" s="812" t="e">
        <f t="shared" si="3"/>
        <v>#DIV/0!</v>
      </c>
    </row>
    <row r="135" spans="1:8" ht="15" hidden="1">
      <c r="A135" s="65">
        <v>434</v>
      </c>
      <c r="B135" s="65"/>
      <c r="C135" s="65">
        <v>4122</v>
      </c>
      <c r="D135" s="65" t="s">
        <v>116</v>
      </c>
      <c r="E135" s="62"/>
      <c r="F135" s="231"/>
      <c r="G135" s="231">
        <v>0</v>
      </c>
      <c r="H135" s="812" t="e">
        <f t="shared" si="3"/>
        <v>#DIV/0!</v>
      </c>
    </row>
    <row r="136" spans="1:8" ht="15" hidden="1">
      <c r="A136" s="65">
        <v>13305</v>
      </c>
      <c r="B136" s="65"/>
      <c r="C136" s="65">
        <v>4116</v>
      </c>
      <c r="D136" s="65" t="s">
        <v>117</v>
      </c>
      <c r="E136" s="62"/>
      <c r="F136" s="231"/>
      <c r="G136" s="231">
        <v>0</v>
      </c>
      <c r="H136" s="812" t="e">
        <f t="shared" si="3"/>
        <v>#DIV/0!</v>
      </c>
    </row>
    <row r="137" spans="1:8" ht="15" hidden="1">
      <c r="A137" s="65">
        <v>13010</v>
      </c>
      <c r="B137" s="65"/>
      <c r="C137" s="65">
        <v>4116</v>
      </c>
      <c r="D137" s="65" t="s">
        <v>118</v>
      </c>
      <c r="E137" s="62"/>
      <c r="F137" s="231"/>
      <c r="G137" s="231">
        <v>0</v>
      </c>
      <c r="H137" s="812" t="e">
        <f t="shared" si="3"/>
        <v>#DIV/0!</v>
      </c>
    </row>
    <row r="138" spans="1:8" ht="15" hidden="1">
      <c r="A138" s="79">
        <v>13015</v>
      </c>
      <c r="B138" s="65"/>
      <c r="C138" s="65">
        <v>4116</v>
      </c>
      <c r="D138" s="65" t="s">
        <v>119</v>
      </c>
      <c r="E138" s="73"/>
      <c r="F138" s="231"/>
      <c r="G138" s="231">
        <v>0</v>
      </c>
      <c r="H138" s="812" t="e">
        <f t="shared" si="3"/>
        <v>#DIV/0!</v>
      </c>
    </row>
    <row r="139" spans="1:8" ht="15" hidden="1">
      <c r="A139" s="79">
        <v>33058</v>
      </c>
      <c r="B139" s="65"/>
      <c r="C139" s="65">
        <v>4116</v>
      </c>
      <c r="D139" s="65" t="s">
        <v>120</v>
      </c>
      <c r="E139" s="73"/>
      <c r="F139" s="231"/>
      <c r="G139" s="231">
        <v>0</v>
      </c>
      <c r="H139" s="812" t="e">
        <f t="shared" si="3"/>
        <v>#DIV/0!</v>
      </c>
    </row>
    <row r="140" spans="1:8" ht="15" hidden="1">
      <c r="A140" s="65">
        <v>33058</v>
      </c>
      <c r="B140" s="65"/>
      <c r="C140" s="65">
        <v>4116</v>
      </c>
      <c r="D140" s="65" t="s">
        <v>120</v>
      </c>
      <c r="E140" s="73"/>
      <c r="F140" s="231"/>
      <c r="G140" s="231">
        <v>0</v>
      </c>
      <c r="H140" s="812" t="e">
        <f t="shared" si="3"/>
        <v>#DIV/0!</v>
      </c>
    </row>
    <row r="141" spans="1:8" ht="15" hidden="1">
      <c r="A141" s="65">
        <v>33058</v>
      </c>
      <c r="B141" s="65"/>
      <c r="C141" s="65">
        <v>4116</v>
      </c>
      <c r="D141" s="65" t="s">
        <v>120</v>
      </c>
      <c r="E141" s="73"/>
      <c r="F141" s="231"/>
      <c r="G141" s="231">
        <v>0</v>
      </c>
      <c r="H141" s="812" t="e">
        <f t="shared" si="3"/>
        <v>#DIV/0!</v>
      </c>
    </row>
    <row r="142" spans="1:8" ht="15">
      <c r="A142" s="65">
        <v>34053</v>
      </c>
      <c r="B142" s="65"/>
      <c r="C142" s="65">
        <v>4116</v>
      </c>
      <c r="D142" s="65" t="s">
        <v>121</v>
      </c>
      <c r="E142" s="62">
        <v>0</v>
      </c>
      <c r="F142" s="231">
        <v>158</v>
      </c>
      <c r="G142" s="231">
        <v>158</v>
      </c>
      <c r="H142" s="812">
        <f t="shared" si="3"/>
        <v>100</v>
      </c>
    </row>
    <row r="143" spans="1:8" ht="15">
      <c r="A143" s="79">
        <v>34070</v>
      </c>
      <c r="B143" s="65"/>
      <c r="C143" s="65">
        <v>4116</v>
      </c>
      <c r="D143" s="65" t="s">
        <v>122</v>
      </c>
      <c r="E143" s="73">
        <v>0</v>
      </c>
      <c r="F143" s="231">
        <v>15</v>
      </c>
      <c r="G143" s="231">
        <v>15</v>
      </c>
      <c r="H143" s="812">
        <f t="shared" si="3"/>
        <v>100</v>
      </c>
    </row>
    <row r="144" spans="1:8" ht="15">
      <c r="A144" s="65"/>
      <c r="B144" s="65"/>
      <c r="C144" s="65">
        <v>4121</v>
      </c>
      <c r="D144" s="65" t="s">
        <v>123</v>
      </c>
      <c r="E144" s="62">
        <v>0</v>
      </c>
      <c r="F144" s="231">
        <v>0</v>
      </c>
      <c r="G144" s="231">
        <v>18</v>
      </c>
      <c r="H144" s="812" t="e">
        <f t="shared" si="3"/>
        <v>#DIV/0!</v>
      </c>
    </row>
    <row r="145" spans="1:8" ht="15" hidden="1">
      <c r="A145" s="65"/>
      <c r="B145" s="65"/>
      <c r="C145" s="65">
        <v>4122</v>
      </c>
      <c r="D145" s="65" t="s">
        <v>124</v>
      </c>
      <c r="E145" s="73"/>
      <c r="F145" s="231"/>
      <c r="G145" s="231">
        <v>0</v>
      </c>
      <c r="H145" s="812" t="e">
        <f t="shared" si="3"/>
        <v>#DIV/0!</v>
      </c>
    </row>
    <row r="146" spans="1:8" ht="15" hidden="1">
      <c r="A146" s="65"/>
      <c r="B146" s="65"/>
      <c r="C146" s="65">
        <v>4122</v>
      </c>
      <c r="D146" s="65" t="s">
        <v>125</v>
      </c>
      <c r="E146" s="73"/>
      <c r="F146" s="231"/>
      <c r="G146" s="231">
        <v>0</v>
      </c>
      <c r="H146" s="812" t="e">
        <f t="shared" si="3"/>
        <v>#DIV/0!</v>
      </c>
    </row>
    <row r="147" spans="1:8" ht="15" hidden="1">
      <c r="A147" s="65">
        <v>359</v>
      </c>
      <c r="B147" s="65"/>
      <c r="C147" s="65">
        <v>4122</v>
      </c>
      <c r="D147" s="65" t="s">
        <v>126</v>
      </c>
      <c r="E147" s="73"/>
      <c r="F147" s="231"/>
      <c r="G147" s="231">
        <v>0</v>
      </c>
      <c r="H147" s="812" t="e">
        <f t="shared" si="3"/>
        <v>#DIV/0!</v>
      </c>
    </row>
    <row r="148" spans="1:8" ht="15" hidden="1">
      <c r="A148" s="65">
        <v>433</v>
      </c>
      <c r="B148" s="65"/>
      <c r="C148" s="65">
        <v>4122</v>
      </c>
      <c r="D148" s="65" t="s">
        <v>127</v>
      </c>
      <c r="E148" s="62"/>
      <c r="F148" s="231"/>
      <c r="G148" s="231">
        <v>0</v>
      </c>
      <c r="H148" s="812" t="e">
        <f t="shared" si="3"/>
        <v>#DIV/0!</v>
      </c>
    </row>
    <row r="149" spans="1:8" ht="15">
      <c r="A149" s="65">
        <v>214</v>
      </c>
      <c r="B149" s="65"/>
      <c r="C149" s="65">
        <v>4122</v>
      </c>
      <c r="D149" s="65" t="s">
        <v>128</v>
      </c>
      <c r="E149" s="62">
        <v>0</v>
      </c>
      <c r="F149" s="231">
        <v>60</v>
      </c>
      <c r="G149" s="231">
        <v>60</v>
      </c>
      <c r="H149" s="812">
        <f t="shared" si="3"/>
        <v>100</v>
      </c>
    </row>
    <row r="150" spans="1:8" ht="15">
      <c r="A150" s="79">
        <v>331</v>
      </c>
      <c r="B150" s="65"/>
      <c r="C150" s="65">
        <v>4122</v>
      </c>
      <c r="D150" s="65" t="s">
        <v>129</v>
      </c>
      <c r="E150" s="73">
        <v>0</v>
      </c>
      <c r="F150" s="231">
        <v>38</v>
      </c>
      <c r="G150" s="231">
        <f>38+110</f>
        <v>148</v>
      </c>
      <c r="H150" s="812">
        <f t="shared" si="3"/>
        <v>389.4736842105263</v>
      </c>
    </row>
    <row r="151" spans="1:8" ht="15">
      <c r="A151" s="79">
        <v>341</v>
      </c>
      <c r="B151" s="65"/>
      <c r="C151" s="65">
        <v>4122</v>
      </c>
      <c r="D151" s="65" t="s">
        <v>130</v>
      </c>
      <c r="E151" s="73">
        <v>0</v>
      </c>
      <c r="F151" s="231">
        <v>200</v>
      </c>
      <c r="G151" s="231">
        <v>200</v>
      </c>
      <c r="H151" s="812">
        <f t="shared" si="3"/>
        <v>100</v>
      </c>
    </row>
    <row r="152" spans="1:8" ht="15">
      <c r="A152" s="65">
        <v>435</v>
      </c>
      <c r="B152" s="65"/>
      <c r="C152" s="65">
        <v>4122</v>
      </c>
      <c r="D152" s="65" t="s">
        <v>131</v>
      </c>
      <c r="E152" s="73">
        <v>0</v>
      </c>
      <c r="F152" s="231">
        <v>1974.1</v>
      </c>
      <c r="G152" s="231">
        <v>1973.9</v>
      </c>
      <c r="H152" s="812">
        <f t="shared" si="3"/>
        <v>99.989868800972602</v>
      </c>
    </row>
    <row r="153" spans="1:8" ht="15">
      <c r="A153" s="65">
        <v>13305</v>
      </c>
      <c r="B153" s="65"/>
      <c r="C153" s="65">
        <v>4122</v>
      </c>
      <c r="D153" s="65" t="s">
        <v>132</v>
      </c>
      <c r="E153" s="73">
        <v>0</v>
      </c>
      <c r="F153" s="231">
        <v>18747.599999999999</v>
      </c>
      <c r="G153" s="231">
        <v>18747.599999999999</v>
      </c>
      <c r="H153" s="812">
        <f t="shared" si="3"/>
        <v>100</v>
      </c>
    </row>
    <row r="154" spans="1:8" ht="15">
      <c r="A154" s="65">
        <v>13014</v>
      </c>
      <c r="B154" s="65"/>
      <c r="C154" s="65">
        <v>4122</v>
      </c>
      <c r="D154" s="65" t="s">
        <v>133</v>
      </c>
      <c r="E154" s="73">
        <v>0</v>
      </c>
      <c r="F154" s="231">
        <f>11+16.3</f>
        <v>27.3</v>
      </c>
      <c r="G154" s="231">
        <v>27.1</v>
      </c>
      <c r="H154" s="812">
        <f t="shared" si="3"/>
        <v>99.26739926739927</v>
      </c>
    </row>
    <row r="155" spans="1:8" ht="15" hidden="1">
      <c r="A155" s="79"/>
      <c r="B155" s="65">
        <v>2143</v>
      </c>
      <c r="C155" s="65">
        <v>2111</v>
      </c>
      <c r="D155" s="65" t="s">
        <v>134</v>
      </c>
      <c r="E155" s="73"/>
      <c r="F155" s="231"/>
      <c r="G155" s="231">
        <v>0</v>
      </c>
      <c r="H155" s="812" t="e">
        <f t="shared" si="3"/>
        <v>#DIV/0!</v>
      </c>
    </row>
    <row r="156" spans="1:8" ht="15">
      <c r="A156" s="79"/>
      <c r="B156" s="65">
        <v>3111</v>
      </c>
      <c r="C156" s="65">
        <v>2122</v>
      </c>
      <c r="D156" s="65" t="s">
        <v>135</v>
      </c>
      <c r="E156" s="73">
        <v>0</v>
      </c>
      <c r="F156" s="231">
        <v>92</v>
      </c>
      <c r="G156" s="231">
        <v>92</v>
      </c>
      <c r="H156" s="812">
        <f t="shared" si="3"/>
        <v>100</v>
      </c>
    </row>
    <row r="157" spans="1:8" ht="15">
      <c r="A157" s="65"/>
      <c r="B157" s="65">
        <v>3113</v>
      </c>
      <c r="C157" s="65">
        <v>2119</v>
      </c>
      <c r="D157" s="65" t="s">
        <v>136</v>
      </c>
      <c r="E157" s="73">
        <v>138</v>
      </c>
      <c r="F157" s="231">
        <v>138</v>
      </c>
      <c r="G157" s="231">
        <v>137.19999999999999</v>
      </c>
      <c r="H157" s="812">
        <f t="shared" si="3"/>
        <v>99.420289855072454</v>
      </c>
    </row>
    <row r="158" spans="1:8" ht="15">
      <c r="A158" s="65"/>
      <c r="B158" s="65">
        <v>3113</v>
      </c>
      <c r="C158" s="65">
        <v>2229</v>
      </c>
      <c r="D158" s="65" t="s">
        <v>137</v>
      </c>
      <c r="E158" s="73">
        <v>0</v>
      </c>
      <c r="F158" s="231">
        <v>133.69999999999999</v>
      </c>
      <c r="G158" s="231">
        <v>133.6</v>
      </c>
      <c r="H158" s="812">
        <f t="shared" si="3"/>
        <v>99.925205684367995</v>
      </c>
    </row>
    <row r="159" spans="1:8" ht="15">
      <c r="A159" s="65"/>
      <c r="B159" s="65">
        <v>3313</v>
      </c>
      <c r="C159" s="65">
        <v>2132</v>
      </c>
      <c r="D159" s="65" t="s">
        <v>138</v>
      </c>
      <c r="E159" s="73">
        <v>332</v>
      </c>
      <c r="F159" s="231">
        <v>332</v>
      </c>
      <c r="G159" s="231">
        <v>213.3</v>
      </c>
      <c r="H159" s="812">
        <f t="shared" si="3"/>
        <v>64.246987951807228</v>
      </c>
    </row>
    <row r="160" spans="1:8" ht="15">
      <c r="A160" s="65"/>
      <c r="B160" s="65">
        <v>3313</v>
      </c>
      <c r="C160" s="65">
        <v>2133</v>
      </c>
      <c r="D160" s="65" t="s">
        <v>139</v>
      </c>
      <c r="E160" s="73">
        <v>18</v>
      </c>
      <c r="F160" s="231">
        <v>18</v>
      </c>
      <c r="G160" s="231">
        <v>11.7</v>
      </c>
      <c r="H160" s="812">
        <f t="shared" si="3"/>
        <v>64.999999999999986</v>
      </c>
    </row>
    <row r="161" spans="1:8" ht="15">
      <c r="A161" s="65"/>
      <c r="B161" s="65">
        <v>3313</v>
      </c>
      <c r="C161" s="65">
        <v>2324</v>
      </c>
      <c r="D161" s="65" t="s">
        <v>140</v>
      </c>
      <c r="E161" s="73">
        <v>0</v>
      </c>
      <c r="F161" s="231">
        <v>0</v>
      </c>
      <c r="G161" s="231">
        <v>21.1</v>
      </c>
      <c r="H161" s="812" t="e">
        <f t="shared" si="3"/>
        <v>#DIV/0!</v>
      </c>
    </row>
    <row r="162" spans="1:8" ht="15">
      <c r="A162" s="65"/>
      <c r="B162" s="65">
        <v>3392</v>
      </c>
      <c r="C162" s="65">
        <v>2324</v>
      </c>
      <c r="D162" s="65" t="s">
        <v>141</v>
      </c>
      <c r="E162" s="73">
        <v>0</v>
      </c>
      <c r="F162" s="231">
        <v>0</v>
      </c>
      <c r="G162" s="231">
        <v>7.9</v>
      </c>
      <c r="H162" s="812" t="e">
        <f t="shared" si="3"/>
        <v>#DIV/0!</v>
      </c>
    </row>
    <row r="163" spans="1:8" ht="15" hidden="1">
      <c r="A163" s="65"/>
      <c r="B163" s="65">
        <v>3399</v>
      </c>
      <c r="C163" s="65">
        <v>2133</v>
      </c>
      <c r="D163" s="65" t="s">
        <v>142</v>
      </c>
      <c r="E163" s="73"/>
      <c r="F163" s="231"/>
      <c r="G163" s="231">
        <v>0</v>
      </c>
      <c r="H163" s="812" t="e">
        <f t="shared" si="3"/>
        <v>#DIV/0!</v>
      </c>
    </row>
    <row r="164" spans="1:8" ht="15">
      <c r="A164" s="65"/>
      <c r="B164" s="65">
        <v>3399</v>
      </c>
      <c r="C164" s="65">
        <v>2310</v>
      </c>
      <c r="D164" s="65" t="s">
        <v>143</v>
      </c>
      <c r="E164" s="73">
        <v>0</v>
      </c>
      <c r="F164" s="231">
        <v>0</v>
      </c>
      <c r="G164" s="231">
        <v>6.4</v>
      </c>
      <c r="H164" s="812" t="e">
        <f t="shared" si="3"/>
        <v>#DIV/0!</v>
      </c>
    </row>
    <row r="165" spans="1:8" ht="15">
      <c r="A165" s="65"/>
      <c r="B165" s="65">
        <v>3412</v>
      </c>
      <c r="C165" s="65">
        <v>2324</v>
      </c>
      <c r="D165" s="65" t="s">
        <v>144</v>
      </c>
      <c r="E165" s="73">
        <v>0</v>
      </c>
      <c r="F165" s="231">
        <v>0</v>
      </c>
      <c r="G165" s="231">
        <v>6.8</v>
      </c>
      <c r="H165" s="812" t="e">
        <f t="shared" si="3"/>
        <v>#DIV/0!</v>
      </c>
    </row>
    <row r="166" spans="1:8" ht="15" customHeight="1">
      <c r="A166" s="65"/>
      <c r="B166" s="65">
        <v>3599</v>
      </c>
      <c r="C166" s="65">
        <v>2324</v>
      </c>
      <c r="D166" s="65" t="s">
        <v>145</v>
      </c>
      <c r="E166" s="62">
        <v>5</v>
      </c>
      <c r="F166" s="231">
        <v>5</v>
      </c>
      <c r="G166" s="231">
        <v>1.1000000000000001</v>
      </c>
      <c r="H166" s="812">
        <f t="shared" si="3"/>
        <v>22.000000000000004</v>
      </c>
    </row>
    <row r="167" spans="1:8" ht="15" customHeight="1">
      <c r="A167" s="65"/>
      <c r="B167" s="65">
        <v>4171</v>
      </c>
      <c r="C167" s="65">
        <v>2229</v>
      </c>
      <c r="D167" s="65" t="s">
        <v>146</v>
      </c>
      <c r="E167" s="62">
        <v>17</v>
      </c>
      <c r="F167" s="231">
        <v>17</v>
      </c>
      <c r="G167" s="231">
        <v>5.2</v>
      </c>
      <c r="H167" s="812">
        <f t="shared" si="3"/>
        <v>30.588235294117649</v>
      </c>
    </row>
    <row r="168" spans="1:8" ht="15" hidden="1" customHeight="1">
      <c r="A168" s="65"/>
      <c r="B168" s="65">
        <v>4179</v>
      </c>
      <c r="C168" s="65">
        <v>2229</v>
      </c>
      <c r="D168" s="65" t="s">
        <v>147</v>
      </c>
      <c r="E168" s="62"/>
      <c r="F168" s="231"/>
      <c r="G168" s="231">
        <v>0</v>
      </c>
      <c r="H168" s="812" t="e">
        <f t="shared" si="3"/>
        <v>#DIV/0!</v>
      </c>
    </row>
    <row r="169" spans="1:8" ht="15">
      <c r="A169" s="65"/>
      <c r="B169" s="65">
        <v>4195</v>
      </c>
      <c r="C169" s="65">
        <v>2229</v>
      </c>
      <c r="D169" s="65" t="s">
        <v>148</v>
      </c>
      <c r="E169" s="62">
        <v>0</v>
      </c>
      <c r="F169" s="231">
        <v>0</v>
      </c>
      <c r="G169" s="231">
        <v>4</v>
      </c>
      <c r="H169" s="812" t="e">
        <f t="shared" si="3"/>
        <v>#DIV/0!</v>
      </c>
    </row>
    <row r="170" spans="1:8" ht="15" hidden="1">
      <c r="A170" s="65"/>
      <c r="B170" s="65">
        <v>4329</v>
      </c>
      <c r="C170" s="65">
        <v>2229</v>
      </c>
      <c r="D170" s="65" t="s">
        <v>149</v>
      </c>
      <c r="E170" s="62"/>
      <c r="F170" s="231"/>
      <c r="G170" s="231">
        <v>0</v>
      </c>
      <c r="H170" s="812" t="e">
        <f t="shared" si="3"/>
        <v>#DIV/0!</v>
      </c>
    </row>
    <row r="171" spans="1:8" ht="15" hidden="1">
      <c r="A171" s="65"/>
      <c r="B171" s="65">
        <v>4329</v>
      </c>
      <c r="C171" s="65">
        <v>2324</v>
      </c>
      <c r="D171" s="65" t="s">
        <v>150</v>
      </c>
      <c r="E171" s="62"/>
      <c r="F171" s="231"/>
      <c r="G171" s="231">
        <v>0</v>
      </c>
      <c r="H171" s="812" t="e">
        <f t="shared" si="3"/>
        <v>#DIV/0!</v>
      </c>
    </row>
    <row r="172" spans="1:8" ht="15" hidden="1">
      <c r="A172" s="65"/>
      <c r="B172" s="65">
        <v>4342</v>
      </c>
      <c r="C172" s="65">
        <v>2324</v>
      </c>
      <c r="D172" s="65" t="s">
        <v>151</v>
      </c>
      <c r="E172" s="62"/>
      <c r="F172" s="231"/>
      <c r="G172" s="231">
        <v>0</v>
      </c>
      <c r="H172" s="812" t="e">
        <f t="shared" si="3"/>
        <v>#DIV/0!</v>
      </c>
    </row>
    <row r="173" spans="1:8" ht="15" hidden="1">
      <c r="A173" s="65"/>
      <c r="B173" s="65">
        <v>4349</v>
      </c>
      <c r="C173" s="65">
        <v>2229</v>
      </c>
      <c r="D173" s="65" t="s">
        <v>152</v>
      </c>
      <c r="E173" s="62"/>
      <c r="F173" s="231"/>
      <c r="G173" s="231">
        <v>0</v>
      </c>
      <c r="H173" s="812" t="e">
        <f t="shared" si="3"/>
        <v>#DIV/0!</v>
      </c>
    </row>
    <row r="174" spans="1:8" ht="15" hidden="1">
      <c r="A174" s="79"/>
      <c r="B174" s="65">
        <v>4357</v>
      </c>
      <c r="C174" s="65">
        <v>2122</v>
      </c>
      <c r="D174" s="65" t="s">
        <v>153</v>
      </c>
      <c r="E174" s="73"/>
      <c r="F174" s="231"/>
      <c r="G174" s="231">
        <v>0</v>
      </c>
      <c r="H174" s="812" t="e">
        <f t="shared" si="3"/>
        <v>#DIV/0!</v>
      </c>
    </row>
    <row r="175" spans="1:8" ht="15">
      <c r="A175" s="65"/>
      <c r="B175" s="65">
        <v>4379</v>
      </c>
      <c r="C175" s="65">
        <v>2212</v>
      </c>
      <c r="D175" s="65" t="s">
        <v>154</v>
      </c>
      <c r="E175" s="62">
        <v>7</v>
      </c>
      <c r="F175" s="231">
        <v>7</v>
      </c>
      <c r="G175" s="231">
        <v>6.9</v>
      </c>
      <c r="H175" s="812">
        <f t="shared" si="3"/>
        <v>98.571428571428584</v>
      </c>
    </row>
    <row r="176" spans="1:8" ht="15" hidden="1">
      <c r="A176" s="65"/>
      <c r="B176" s="65">
        <v>4399</v>
      </c>
      <c r="C176" s="65">
        <v>2111</v>
      </c>
      <c r="D176" s="65" t="s">
        <v>134</v>
      </c>
      <c r="E176" s="62"/>
      <c r="F176" s="231"/>
      <c r="G176" s="231">
        <v>0</v>
      </c>
      <c r="H176" s="812" t="e">
        <f>(#REF!/F176)*100</f>
        <v>#REF!</v>
      </c>
    </row>
    <row r="177" spans="1:8" ht="15" hidden="1">
      <c r="A177" s="105"/>
      <c r="B177" s="105">
        <v>4399</v>
      </c>
      <c r="C177" s="105">
        <v>2324</v>
      </c>
      <c r="D177" s="105" t="s">
        <v>155</v>
      </c>
      <c r="E177" s="77"/>
      <c r="F177" s="238"/>
      <c r="G177" s="231">
        <v>0</v>
      </c>
      <c r="H177" s="812" t="e">
        <f>(#REF!/F177)*100</f>
        <v>#REF!</v>
      </c>
    </row>
    <row r="178" spans="1:8" ht="15" hidden="1">
      <c r="A178" s="65"/>
      <c r="B178" s="65">
        <v>6171</v>
      </c>
      <c r="C178" s="65">
        <v>2212</v>
      </c>
      <c r="D178" s="65" t="s">
        <v>156</v>
      </c>
      <c r="E178" s="62"/>
      <c r="F178" s="231"/>
      <c r="G178" s="231">
        <v>0</v>
      </c>
      <c r="H178" s="812" t="e">
        <f>(#REF!/F178)*100</f>
        <v>#REF!</v>
      </c>
    </row>
    <row r="179" spans="1:8" ht="15">
      <c r="A179" s="105"/>
      <c r="B179" s="65">
        <v>6171</v>
      </c>
      <c r="C179" s="65">
        <v>2324</v>
      </c>
      <c r="D179" s="65" t="s">
        <v>157</v>
      </c>
      <c r="E179" s="62">
        <v>3</v>
      </c>
      <c r="F179" s="231">
        <v>3</v>
      </c>
      <c r="G179" s="231">
        <v>4</v>
      </c>
      <c r="H179" s="812">
        <f t="shared" ref="H179" si="4">(G179/F179)*100</f>
        <v>133.33333333333331</v>
      </c>
    </row>
    <row r="180" spans="1:8" ht="15" hidden="1">
      <c r="A180" s="105"/>
      <c r="B180" s="65">
        <v>6402</v>
      </c>
      <c r="C180" s="65">
        <v>2229</v>
      </c>
      <c r="D180" s="65" t="s">
        <v>158</v>
      </c>
      <c r="E180" s="62"/>
      <c r="F180" s="231"/>
      <c r="G180" s="231">
        <v>0</v>
      </c>
      <c r="H180" s="812" t="e">
        <f>(#REF!/F180)*100</f>
        <v>#REF!</v>
      </c>
    </row>
    <row r="181" spans="1:8" ht="15" hidden="1">
      <c r="A181" s="79"/>
      <c r="B181" s="65"/>
      <c r="C181" s="65"/>
      <c r="D181" s="65"/>
      <c r="E181" s="73"/>
      <c r="F181" s="231"/>
      <c r="G181" s="231">
        <v>0</v>
      </c>
      <c r="H181" s="812" t="e">
        <f>(#REF!/F181)*100</f>
        <v>#REF!</v>
      </c>
    </row>
    <row r="182" spans="1:8" ht="15" hidden="1">
      <c r="A182" s="65"/>
      <c r="B182" s="65"/>
      <c r="C182" s="65"/>
      <c r="D182" s="65"/>
      <c r="E182" s="62"/>
      <c r="F182" s="231"/>
      <c r="G182" s="231">
        <v>0</v>
      </c>
      <c r="H182" s="812" t="e">
        <f>(#REF!/F182)*100</f>
        <v>#REF!</v>
      </c>
    </row>
    <row r="183" spans="1:8" ht="15" customHeight="1" thickBot="1">
      <c r="A183" s="99"/>
      <c r="B183" s="99"/>
      <c r="C183" s="99"/>
      <c r="D183" s="99"/>
      <c r="E183" s="100"/>
      <c r="F183" s="261"/>
      <c r="G183" s="261"/>
      <c r="H183" s="812"/>
    </row>
    <row r="184" spans="1:8" s="48" customFormat="1" ht="21.75" customHeight="1" thickTop="1" thickBot="1">
      <c r="A184" s="102"/>
      <c r="B184" s="102"/>
      <c r="C184" s="102"/>
      <c r="D184" s="103" t="s">
        <v>159</v>
      </c>
      <c r="E184" s="104">
        <f>SUM(E132:E183)</f>
        <v>525</v>
      </c>
      <c r="F184" s="262">
        <f>SUM(F132:F183)</f>
        <v>21970.699999999997</v>
      </c>
      <c r="G184" s="262">
        <f t="shared" ref="G184" si="5">SUM(G132:G183)</f>
        <v>22003.3</v>
      </c>
      <c r="H184" s="814">
        <f>(G184/F184)*100</f>
        <v>100.148379432608</v>
      </c>
    </row>
    <row r="185" spans="1:8" ht="15" customHeight="1">
      <c r="A185" s="88"/>
      <c r="B185" s="48"/>
      <c r="C185" s="88"/>
      <c r="D185" s="106"/>
      <c r="E185" s="89"/>
      <c r="F185" s="258"/>
      <c r="G185" s="249"/>
      <c r="H185" s="804"/>
    </row>
    <row r="186" spans="1:8" ht="14.25" hidden="1" customHeight="1">
      <c r="A186" s="48"/>
      <c r="B186" s="48"/>
      <c r="C186" s="48"/>
      <c r="D186" s="48"/>
      <c r="E186" s="49"/>
      <c r="F186" s="253"/>
      <c r="G186" s="253"/>
      <c r="H186" s="808"/>
    </row>
    <row r="187" spans="1:8" ht="14.25" hidden="1" customHeight="1">
      <c r="A187" s="48"/>
      <c r="B187" s="48"/>
      <c r="C187" s="48"/>
      <c r="D187" s="48"/>
      <c r="E187" s="49"/>
      <c r="F187" s="253"/>
      <c r="G187" s="253"/>
      <c r="H187" s="808"/>
    </row>
    <row r="188" spans="1:8" ht="13.5" hidden="1" customHeight="1">
      <c r="A188" s="48"/>
      <c r="B188" s="48"/>
      <c r="C188" s="48"/>
      <c r="D188" s="48"/>
      <c r="E188" s="49"/>
      <c r="F188" s="253"/>
      <c r="G188" s="253"/>
      <c r="H188" s="808"/>
    </row>
    <row r="189" spans="1:8" ht="13.5" hidden="1" customHeight="1">
      <c r="A189" s="48"/>
      <c r="B189" s="48"/>
      <c r="C189" s="48"/>
      <c r="D189" s="48"/>
      <c r="E189" s="49"/>
      <c r="F189" s="253"/>
      <c r="G189" s="253"/>
      <c r="H189" s="808"/>
    </row>
    <row r="190" spans="1:8" ht="13.5" customHeight="1" thickBot="1">
      <c r="A190" s="48"/>
      <c r="B190" s="48"/>
      <c r="C190" s="48"/>
      <c r="D190" s="48"/>
      <c r="E190" s="49"/>
      <c r="F190" s="253"/>
      <c r="G190" s="253"/>
      <c r="H190" s="808"/>
    </row>
    <row r="191" spans="1:8" ht="15.75">
      <c r="A191" s="50" t="s">
        <v>27</v>
      </c>
      <c r="B191" s="50" t="s">
        <v>28</v>
      </c>
      <c r="C191" s="50" t="s">
        <v>29</v>
      </c>
      <c r="D191" s="51" t="s">
        <v>30</v>
      </c>
      <c r="E191" s="52" t="s">
        <v>31</v>
      </c>
      <c r="F191" s="226" t="s">
        <v>31</v>
      </c>
      <c r="G191" s="226" t="s">
        <v>8</v>
      </c>
      <c r="H191" s="809" t="s">
        <v>32</v>
      </c>
    </row>
    <row r="192" spans="1:8" ht="15.75" customHeight="1" thickBot="1">
      <c r="A192" s="53"/>
      <c r="B192" s="53"/>
      <c r="C192" s="53"/>
      <c r="D192" s="54"/>
      <c r="E192" s="55" t="s">
        <v>33</v>
      </c>
      <c r="F192" s="255" t="s">
        <v>34</v>
      </c>
      <c r="G192" s="228" t="s">
        <v>35</v>
      </c>
      <c r="H192" s="810" t="s">
        <v>11</v>
      </c>
    </row>
    <row r="193" spans="1:8" ht="15.75" customHeight="1" thickTop="1">
      <c r="A193" s="57">
        <v>60</v>
      </c>
      <c r="B193" s="57"/>
      <c r="C193" s="57"/>
      <c r="D193" s="58" t="s">
        <v>160</v>
      </c>
      <c r="E193" s="59"/>
      <c r="F193" s="232"/>
      <c r="G193" s="232"/>
      <c r="H193" s="811"/>
    </row>
    <row r="194" spans="1:8" ht="14.25" customHeight="1">
      <c r="A194" s="92"/>
      <c r="B194" s="92"/>
      <c r="C194" s="92"/>
      <c r="D194" s="92"/>
      <c r="E194" s="62"/>
      <c r="F194" s="231"/>
      <c r="G194" s="231"/>
      <c r="H194" s="812"/>
    </row>
    <row r="195" spans="1:8" ht="15" hidden="1">
      <c r="A195" s="65"/>
      <c r="B195" s="65"/>
      <c r="C195" s="65">
        <v>1332</v>
      </c>
      <c r="D195" s="65" t="s">
        <v>161</v>
      </c>
      <c r="E195" s="62"/>
      <c r="F195" s="231"/>
      <c r="G195" s="231">
        <v>0</v>
      </c>
      <c r="H195" s="812" t="e">
        <f>(#REF!/F195)*100</f>
        <v>#REF!</v>
      </c>
    </row>
    <row r="196" spans="1:8" ht="15">
      <c r="A196" s="65"/>
      <c r="B196" s="65"/>
      <c r="C196" s="65">
        <v>1333</v>
      </c>
      <c r="D196" s="65" t="s">
        <v>162</v>
      </c>
      <c r="E196" s="62">
        <v>550</v>
      </c>
      <c r="F196" s="231">
        <v>550</v>
      </c>
      <c r="G196" s="231">
        <v>631.70000000000005</v>
      </c>
      <c r="H196" s="812">
        <f t="shared" ref="H196:H211" si="6">(G196/F196)*100</f>
        <v>114.85454545454546</v>
      </c>
    </row>
    <row r="197" spans="1:8" ht="15">
      <c r="A197" s="65"/>
      <c r="B197" s="65"/>
      <c r="C197" s="65">
        <v>1334</v>
      </c>
      <c r="D197" s="65" t="s">
        <v>163</v>
      </c>
      <c r="E197" s="62">
        <v>60</v>
      </c>
      <c r="F197" s="231">
        <v>60</v>
      </c>
      <c r="G197" s="231">
        <v>156.5</v>
      </c>
      <c r="H197" s="812">
        <f t="shared" si="6"/>
        <v>260.83333333333331</v>
      </c>
    </row>
    <row r="198" spans="1:8" ht="15">
      <c r="A198" s="65"/>
      <c r="B198" s="65"/>
      <c r="C198" s="65">
        <v>1335</v>
      </c>
      <c r="D198" s="65" t="s">
        <v>164</v>
      </c>
      <c r="E198" s="62">
        <v>25</v>
      </c>
      <c r="F198" s="231">
        <v>25</v>
      </c>
      <c r="G198" s="231">
        <v>186.2</v>
      </c>
      <c r="H198" s="812">
        <f t="shared" si="6"/>
        <v>744.8</v>
      </c>
    </row>
    <row r="199" spans="1:8" ht="15">
      <c r="A199" s="65"/>
      <c r="B199" s="65"/>
      <c r="C199" s="65">
        <v>1361</v>
      </c>
      <c r="D199" s="65" t="s">
        <v>80</v>
      </c>
      <c r="E199" s="62">
        <v>240</v>
      </c>
      <c r="F199" s="231">
        <v>240</v>
      </c>
      <c r="G199" s="231">
        <v>334.1</v>
      </c>
      <c r="H199" s="812">
        <f t="shared" si="6"/>
        <v>139.20833333333334</v>
      </c>
    </row>
    <row r="200" spans="1:8" ht="15" customHeight="1">
      <c r="A200" s="65">
        <v>29004</v>
      </c>
      <c r="B200" s="65"/>
      <c r="C200" s="65">
        <v>4116</v>
      </c>
      <c r="D200" s="65" t="s">
        <v>165</v>
      </c>
      <c r="E200" s="62">
        <v>0</v>
      </c>
      <c r="F200" s="231">
        <v>107.4</v>
      </c>
      <c r="G200" s="231">
        <v>107.4</v>
      </c>
      <c r="H200" s="812">
        <f t="shared" si="6"/>
        <v>100</v>
      </c>
    </row>
    <row r="201" spans="1:8" ht="15">
      <c r="A201" s="65">
        <v>29008</v>
      </c>
      <c r="B201" s="65"/>
      <c r="C201" s="65">
        <v>4116</v>
      </c>
      <c r="D201" s="65" t="s">
        <v>166</v>
      </c>
      <c r="E201" s="62">
        <v>0</v>
      </c>
      <c r="F201" s="231">
        <v>100.9</v>
      </c>
      <c r="G201" s="231">
        <v>125.9</v>
      </c>
      <c r="H201" s="812">
        <f t="shared" si="6"/>
        <v>124.77700693756195</v>
      </c>
    </row>
    <row r="202" spans="1:8" ht="15" hidden="1" customHeight="1">
      <c r="A202" s="65">
        <v>29516</v>
      </c>
      <c r="B202" s="65"/>
      <c r="C202" s="65">
        <v>4216</v>
      </c>
      <c r="D202" s="65" t="s">
        <v>167</v>
      </c>
      <c r="E202" s="62"/>
      <c r="F202" s="231"/>
      <c r="G202" s="231">
        <v>0</v>
      </c>
      <c r="H202" s="812" t="e">
        <f t="shared" si="6"/>
        <v>#DIV/0!</v>
      </c>
    </row>
    <row r="203" spans="1:8" ht="15" customHeight="1">
      <c r="A203" s="105">
        <v>331</v>
      </c>
      <c r="B203" s="105"/>
      <c r="C203" s="105">
        <v>4122</v>
      </c>
      <c r="D203" s="105" t="s">
        <v>168</v>
      </c>
      <c r="E203" s="77">
        <v>0</v>
      </c>
      <c r="F203" s="238">
        <v>30</v>
      </c>
      <c r="G203" s="231">
        <v>30</v>
      </c>
      <c r="H203" s="812">
        <f t="shared" si="6"/>
        <v>100</v>
      </c>
    </row>
    <row r="204" spans="1:8" ht="15">
      <c r="A204" s="105"/>
      <c r="B204" s="105">
        <v>1014</v>
      </c>
      <c r="C204" s="105">
        <v>2132</v>
      </c>
      <c r="D204" s="105" t="s">
        <v>169</v>
      </c>
      <c r="E204" s="77">
        <v>24</v>
      </c>
      <c r="F204" s="238">
        <v>24</v>
      </c>
      <c r="G204" s="231">
        <v>21.1</v>
      </c>
      <c r="H204" s="812">
        <f t="shared" si="6"/>
        <v>87.916666666666671</v>
      </c>
    </row>
    <row r="205" spans="1:8" ht="15">
      <c r="A205" s="105"/>
      <c r="B205" s="105">
        <v>1070</v>
      </c>
      <c r="C205" s="105">
        <v>2212</v>
      </c>
      <c r="D205" s="65" t="s">
        <v>170</v>
      </c>
      <c r="E205" s="77">
        <v>40</v>
      </c>
      <c r="F205" s="238">
        <v>40</v>
      </c>
      <c r="G205" s="231">
        <v>31.9</v>
      </c>
      <c r="H205" s="812">
        <f t="shared" si="6"/>
        <v>79.75</v>
      </c>
    </row>
    <row r="206" spans="1:8" ht="15">
      <c r="A206" s="105"/>
      <c r="B206" s="105">
        <v>2119</v>
      </c>
      <c r="C206" s="105">
        <v>2343</v>
      </c>
      <c r="D206" s="105" t="s">
        <v>171</v>
      </c>
      <c r="E206" s="77">
        <v>15000</v>
      </c>
      <c r="F206" s="238">
        <v>15000</v>
      </c>
      <c r="G206" s="231">
        <v>12252.9</v>
      </c>
      <c r="H206" s="812">
        <f t="shared" si="6"/>
        <v>81.686000000000007</v>
      </c>
    </row>
    <row r="207" spans="1:8" ht="15">
      <c r="A207" s="105"/>
      <c r="B207" s="105">
        <v>2369</v>
      </c>
      <c r="C207" s="105">
        <v>2212</v>
      </c>
      <c r="D207" s="65" t="s">
        <v>172</v>
      </c>
      <c r="E207" s="77">
        <v>10</v>
      </c>
      <c r="F207" s="238">
        <v>10</v>
      </c>
      <c r="G207" s="231">
        <v>82</v>
      </c>
      <c r="H207" s="812">
        <f t="shared" si="6"/>
        <v>819.99999999999989</v>
      </c>
    </row>
    <row r="208" spans="1:8" ht="15">
      <c r="A208" s="105"/>
      <c r="B208" s="105">
        <v>3322</v>
      </c>
      <c r="C208" s="105">
        <v>2212</v>
      </c>
      <c r="D208" s="65" t="s">
        <v>173</v>
      </c>
      <c r="E208" s="77">
        <v>20</v>
      </c>
      <c r="F208" s="238">
        <v>20</v>
      </c>
      <c r="G208" s="231">
        <v>32</v>
      </c>
      <c r="H208" s="812">
        <f t="shared" si="6"/>
        <v>160</v>
      </c>
    </row>
    <row r="209" spans="1:8" ht="15">
      <c r="A209" s="105"/>
      <c r="B209" s="105">
        <v>3749</v>
      </c>
      <c r="C209" s="105">
        <v>2212</v>
      </c>
      <c r="D209" s="65" t="s">
        <v>174</v>
      </c>
      <c r="E209" s="77">
        <v>8</v>
      </c>
      <c r="F209" s="238">
        <v>8</v>
      </c>
      <c r="G209" s="231">
        <v>2.5</v>
      </c>
      <c r="H209" s="812">
        <f t="shared" si="6"/>
        <v>31.25</v>
      </c>
    </row>
    <row r="210" spans="1:8" ht="15">
      <c r="A210" s="65"/>
      <c r="B210" s="65">
        <v>6171</v>
      </c>
      <c r="C210" s="65">
        <v>2212</v>
      </c>
      <c r="D210" s="65" t="s">
        <v>175</v>
      </c>
      <c r="E210" s="62">
        <v>3</v>
      </c>
      <c r="F210" s="231">
        <v>3</v>
      </c>
      <c r="G210" s="231">
        <v>260.3</v>
      </c>
      <c r="H210" s="812">
        <f t="shared" si="6"/>
        <v>8676.6666666666661</v>
      </c>
    </row>
    <row r="211" spans="1:8" ht="15">
      <c r="A211" s="65"/>
      <c r="B211" s="65">
        <v>6171</v>
      </c>
      <c r="C211" s="65">
        <v>2324</v>
      </c>
      <c r="D211" s="65" t="s">
        <v>176</v>
      </c>
      <c r="E211" s="62">
        <v>8</v>
      </c>
      <c r="F211" s="231">
        <v>8</v>
      </c>
      <c r="G211" s="231">
        <v>13</v>
      </c>
      <c r="H211" s="812">
        <f t="shared" si="6"/>
        <v>162.5</v>
      </c>
    </row>
    <row r="212" spans="1:8" ht="15" hidden="1">
      <c r="A212" s="65"/>
      <c r="B212" s="65">
        <v>6171</v>
      </c>
      <c r="C212" s="65">
        <v>2329</v>
      </c>
      <c r="D212" s="65" t="s">
        <v>177</v>
      </c>
      <c r="E212" s="62"/>
      <c r="F212" s="231"/>
      <c r="G212" s="231"/>
      <c r="H212" s="812"/>
    </row>
    <row r="213" spans="1:8" ht="15" customHeight="1" thickBot="1">
      <c r="A213" s="99"/>
      <c r="B213" s="99"/>
      <c r="C213" s="99"/>
      <c r="D213" s="99"/>
      <c r="E213" s="100"/>
      <c r="F213" s="261"/>
      <c r="G213" s="261"/>
      <c r="H213" s="817"/>
    </row>
    <row r="214" spans="1:8" s="48" customFormat="1" ht="21.75" customHeight="1" thickTop="1" thickBot="1">
      <c r="A214" s="102"/>
      <c r="B214" s="102"/>
      <c r="C214" s="102"/>
      <c r="D214" s="103" t="s">
        <v>178</v>
      </c>
      <c r="E214" s="104">
        <f t="shared" ref="E214:G214" si="7">SUM(E194:E213)</f>
        <v>15988</v>
      </c>
      <c r="F214" s="262">
        <f t="shared" si="7"/>
        <v>16226.3</v>
      </c>
      <c r="G214" s="262">
        <f t="shared" si="7"/>
        <v>14267.5</v>
      </c>
      <c r="H214" s="814">
        <f>(G214/F214)*100</f>
        <v>87.92823995612062</v>
      </c>
    </row>
    <row r="215" spans="1:8" ht="14.25" customHeight="1">
      <c r="A215" s="88"/>
      <c r="B215" s="88"/>
      <c r="C215" s="88"/>
      <c r="D215" s="45"/>
      <c r="E215" s="89"/>
      <c r="F215" s="258"/>
      <c r="G215" s="258"/>
      <c r="H215" s="815"/>
    </row>
    <row r="216" spans="1:8" ht="14.25" hidden="1" customHeight="1">
      <c r="A216" s="88"/>
      <c r="B216" s="88"/>
      <c r="C216" s="88"/>
      <c r="D216" s="45"/>
      <c r="E216" s="89"/>
      <c r="F216" s="258"/>
      <c r="G216" s="258"/>
      <c r="H216" s="815"/>
    </row>
    <row r="217" spans="1:8" ht="14.25" hidden="1" customHeight="1">
      <c r="A217" s="88"/>
      <c r="B217" s="88"/>
      <c r="C217" s="88"/>
      <c r="D217" s="45"/>
      <c r="E217" s="89"/>
      <c r="F217" s="258"/>
      <c r="G217" s="258"/>
      <c r="H217" s="815"/>
    </row>
    <row r="218" spans="1:8" ht="14.25" hidden="1" customHeight="1">
      <c r="A218" s="88"/>
      <c r="B218" s="88"/>
      <c r="C218" s="88"/>
      <c r="D218" s="45"/>
      <c r="E218" s="89"/>
      <c r="F218" s="258"/>
      <c r="G218" s="258"/>
      <c r="H218" s="815"/>
    </row>
    <row r="219" spans="1:8" ht="15" hidden="1" customHeight="1">
      <c r="A219" s="88"/>
      <c r="B219" s="88"/>
      <c r="C219" s="88"/>
      <c r="D219" s="45"/>
      <c r="E219" s="89"/>
      <c r="F219" s="258"/>
      <c r="G219" s="258"/>
      <c r="H219" s="815"/>
    </row>
    <row r="220" spans="1:8" ht="15" customHeight="1" thickBot="1">
      <c r="A220" s="88"/>
      <c r="B220" s="88"/>
      <c r="C220" s="88"/>
      <c r="D220" s="45"/>
      <c r="E220" s="89"/>
      <c r="F220" s="258"/>
      <c r="G220" s="258"/>
      <c r="H220" s="815"/>
    </row>
    <row r="221" spans="1:8" ht="15.75">
      <c r="A221" s="50" t="s">
        <v>27</v>
      </c>
      <c r="B221" s="50" t="s">
        <v>28</v>
      </c>
      <c r="C221" s="50" t="s">
        <v>29</v>
      </c>
      <c r="D221" s="51" t="s">
        <v>30</v>
      </c>
      <c r="E221" s="52" t="s">
        <v>31</v>
      </c>
      <c r="F221" s="226" t="s">
        <v>31</v>
      </c>
      <c r="G221" s="226" t="s">
        <v>8</v>
      </c>
      <c r="H221" s="809" t="s">
        <v>32</v>
      </c>
    </row>
    <row r="222" spans="1:8" ht="15.75" customHeight="1" thickBot="1">
      <c r="A222" s="53"/>
      <c r="B222" s="53"/>
      <c r="C222" s="53"/>
      <c r="D222" s="54"/>
      <c r="E222" s="55" t="s">
        <v>33</v>
      </c>
      <c r="F222" s="255" t="s">
        <v>34</v>
      </c>
      <c r="G222" s="228" t="s">
        <v>35</v>
      </c>
      <c r="H222" s="810" t="s">
        <v>11</v>
      </c>
    </row>
    <row r="223" spans="1:8" ht="15.75" customHeight="1" thickTop="1">
      <c r="A223" s="57">
        <v>80</v>
      </c>
      <c r="B223" s="57"/>
      <c r="C223" s="57"/>
      <c r="D223" s="58" t="s">
        <v>179</v>
      </c>
      <c r="E223" s="59"/>
      <c r="F223" s="232"/>
      <c r="G223" s="232"/>
      <c r="H223" s="811"/>
    </row>
    <row r="224" spans="1:8" ht="15">
      <c r="A224" s="65"/>
      <c r="B224" s="65"/>
      <c r="C224" s="65"/>
      <c r="D224" s="65"/>
      <c r="E224" s="62"/>
      <c r="F224" s="231"/>
      <c r="G224" s="231"/>
      <c r="H224" s="812"/>
    </row>
    <row r="225" spans="1:8" ht="15">
      <c r="A225" s="65"/>
      <c r="B225" s="65"/>
      <c r="C225" s="65">
        <v>1353</v>
      </c>
      <c r="D225" s="65" t="s">
        <v>180</v>
      </c>
      <c r="E225" s="62">
        <v>700</v>
      </c>
      <c r="F225" s="231">
        <v>700</v>
      </c>
      <c r="G225" s="231">
        <v>614.29999999999995</v>
      </c>
      <c r="H225" s="812">
        <f t="shared" ref="H225:H237" si="8">(G225/F225)*100</f>
        <v>87.757142857142853</v>
      </c>
    </row>
    <row r="226" spans="1:8" ht="15">
      <c r="A226" s="65"/>
      <c r="B226" s="65"/>
      <c r="C226" s="65">
        <v>1359</v>
      </c>
      <c r="D226" s="65" t="s">
        <v>181</v>
      </c>
      <c r="E226" s="62">
        <v>0</v>
      </c>
      <c r="F226" s="231">
        <v>0</v>
      </c>
      <c r="G226" s="231">
        <v>14</v>
      </c>
      <c r="H226" s="812" t="e">
        <f t="shared" si="8"/>
        <v>#DIV/0!</v>
      </c>
    </row>
    <row r="227" spans="1:8" ht="15">
      <c r="A227" s="65"/>
      <c r="B227" s="65"/>
      <c r="C227" s="65">
        <v>1361</v>
      </c>
      <c r="D227" s="65" t="s">
        <v>80</v>
      </c>
      <c r="E227" s="62">
        <v>6200</v>
      </c>
      <c r="F227" s="231">
        <v>6201</v>
      </c>
      <c r="G227" s="231">
        <v>6539.3</v>
      </c>
      <c r="H227" s="812">
        <f t="shared" si="8"/>
        <v>105.45557168198678</v>
      </c>
    </row>
    <row r="228" spans="1:8" ht="15">
      <c r="A228" s="65"/>
      <c r="B228" s="65"/>
      <c r="C228" s="65">
        <v>4121</v>
      </c>
      <c r="D228" s="65" t="s">
        <v>182</v>
      </c>
      <c r="E228" s="77">
        <v>280</v>
      </c>
      <c r="F228" s="238">
        <v>280</v>
      </c>
      <c r="G228" s="231">
        <v>230</v>
      </c>
      <c r="H228" s="812">
        <f t="shared" si="8"/>
        <v>82.142857142857139</v>
      </c>
    </row>
    <row r="229" spans="1:8" ht="15" hidden="1">
      <c r="A229" s="65">
        <v>222</v>
      </c>
      <c r="B229" s="65"/>
      <c r="C229" s="65">
        <v>4122</v>
      </c>
      <c r="D229" s="65" t="s">
        <v>183</v>
      </c>
      <c r="E229" s="77"/>
      <c r="F229" s="238"/>
      <c r="G229" s="231">
        <v>0</v>
      </c>
      <c r="H229" s="812" t="e">
        <f t="shared" si="8"/>
        <v>#DIV/0!</v>
      </c>
    </row>
    <row r="230" spans="1:8" ht="15">
      <c r="A230" s="65"/>
      <c r="B230" s="65">
        <v>2219</v>
      </c>
      <c r="C230" s="65">
        <v>2324</v>
      </c>
      <c r="D230" s="65" t="s">
        <v>184</v>
      </c>
      <c r="E230" s="62">
        <v>0</v>
      </c>
      <c r="F230" s="231">
        <v>5</v>
      </c>
      <c r="G230" s="231">
        <v>5</v>
      </c>
      <c r="H230" s="812">
        <f t="shared" si="8"/>
        <v>100</v>
      </c>
    </row>
    <row r="231" spans="1:8" ht="15" hidden="1">
      <c r="A231" s="65"/>
      <c r="B231" s="65">
        <v>2219</v>
      </c>
      <c r="C231" s="65">
        <v>2329</v>
      </c>
      <c r="D231" s="65" t="s">
        <v>185</v>
      </c>
      <c r="E231" s="62"/>
      <c r="F231" s="231"/>
      <c r="G231" s="231">
        <v>0</v>
      </c>
      <c r="H231" s="812" t="e">
        <f t="shared" si="8"/>
        <v>#DIV/0!</v>
      </c>
    </row>
    <row r="232" spans="1:8" ht="15">
      <c r="A232" s="65"/>
      <c r="B232" s="65">
        <v>2229</v>
      </c>
      <c r="C232" s="65">
        <v>2212</v>
      </c>
      <c r="D232" s="65" t="s">
        <v>186</v>
      </c>
      <c r="E232" s="77">
        <v>150</v>
      </c>
      <c r="F232" s="238">
        <v>150</v>
      </c>
      <c r="G232" s="231">
        <v>38.299999999999997</v>
      </c>
      <c r="H232" s="812">
        <f t="shared" si="8"/>
        <v>25.533333333333331</v>
      </c>
    </row>
    <row r="233" spans="1:8" ht="15">
      <c r="A233" s="65"/>
      <c r="B233" s="65">
        <v>2229</v>
      </c>
      <c r="C233" s="65">
        <v>2324</v>
      </c>
      <c r="D233" s="65" t="s">
        <v>187</v>
      </c>
      <c r="E233" s="77">
        <v>0</v>
      </c>
      <c r="F233" s="238">
        <v>0</v>
      </c>
      <c r="G233" s="231">
        <v>0</v>
      </c>
      <c r="H233" s="812" t="e">
        <f t="shared" si="8"/>
        <v>#DIV/0!</v>
      </c>
    </row>
    <row r="234" spans="1:8" ht="15">
      <c r="A234" s="65"/>
      <c r="B234" s="65">
        <v>2299</v>
      </c>
      <c r="C234" s="65">
        <v>2212</v>
      </c>
      <c r="D234" s="65" t="s">
        <v>188</v>
      </c>
      <c r="E234" s="62">
        <v>2500</v>
      </c>
      <c r="F234" s="231">
        <v>2625</v>
      </c>
      <c r="G234" s="231">
        <v>3030.7</v>
      </c>
      <c r="H234" s="812">
        <f t="shared" si="8"/>
        <v>115.45523809523807</v>
      </c>
    </row>
    <row r="235" spans="1:8" ht="15" hidden="1">
      <c r="A235" s="65"/>
      <c r="B235" s="65">
        <v>2299</v>
      </c>
      <c r="C235" s="65">
        <v>2324</v>
      </c>
      <c r="D235" s="65" t="s">
        <v>189</v>
      </c>
      <c r="E235" s="77"/>
      <c r="F235" s="238"/>
      <c r="G235" s="231">
        <v>0</v>
      </c>
      <c r="H235" s="812" t="e">
        <f t="shared" si="8"/>
        <v>#DIV/0!</v>
      </c>
    </row>
    <row r="236" spans="1:8" ht="15">
      <c r="A236" s="105"/>
      <c r="B236" s="105">
        <v>6171</v>
      </c>
      <c r="C236" s="105">
        <v>2324</v>
      </c>
      <c r="D236" s="105" t="s">
        <v>190</v>
      </c>
      <c r="E236" s="77">
        <v>350</v>
      </c>
      <c r="F236" s="238">
        <v>350</v>
      </c>
      <c r="G236" s="231">
        <v>264.8</v>
      </c>
      <c r="H236" s="812">
        <f t="shared" si="8"/>
        <v>75.657142857142858</v>
      </c>
    </row>
    <row r="237" spans="1:8" ht="15">
      <c r="A237" s="65"/>
      <c r="B237" s="65">
        <v>6171</v>
      </c>
      <c r="C237" s="65">
        <v>2329</v>
      </c>
      <c r="D237" s="65" t="s">
        <v>191</v>
      </c>
      <c r="E237" s="77">
        <v>0</v>
      </c>
      <c r="F237" s="238">
        <v>0</v>
      </c>
      <c r="G237" s="231">
        <v>60</v>
      </c>
      <c r="H237" s="812" t="e">
        <f t="shared" si="8"/>
        <v>#DIV/0!</v>
      </c>
    </row>
    <row r="238" spans="1:8" ht="15.75" thickBot="1">
      <c r="A238" s="99"/>
      <c r="B238" s="99"/>
      <c r="C238" s="99"/>
      <c r="D238" s="99"/>
      <c r="E238" s="100"/>
      <c r="F238" s="261"/>
      <c r="G238" s="261"/>
      <c r="H238" s="817"/>
    </row>
    <row r="239" spans="1:8" s="48" customFormat="1" ht="21.75" customHeight="1" thickTop="1" thickBot="1">
      <c r="A239" s="102"/>
      <c r="B239" s="102"/>
      <c r="C239" s="102"/>
      <c r="D239" s="103" t="s">
        <v>192</v>
      </c>
      <c r="E239" s="104">
        <f t="shared" ref="E239:F239" si="9">SUM(E224:E238)</f>
        <v>10180</v>
      </c>
      <c r="F239" s="262">
        <f t="shared" si="9"/>
        <v>10311</v>
      </c>
      <c r="G239" s="262">
        <f t="shared" ref="G239" si="10">SUM(G224:G238)</f>
        <v>10796.4</v>
      </c>
      <c r="H239" s="814">
        <f>(G239/F239)*100</f>
        <v>104.70759383183008</v>
      </c>
    </row>
    <row r="240" spans="1:8" ht="15" customHeight="1">
      <c r="A240" s="88"/>
      <c r="B240" s="88"/>
      <c r="C240" s="88"/>
      <c r="D240" s="45"/>
      <c r="E240" s="89"/>
      <c r="F240" s="258"/>
      <c r="G240" s="258"/>
      <c r="H240" s="815"/>
    </row>
    <row r="241" spans="1:8" ht="15" hidden="1" customHeight="1">
      <c r="A241" s="88"/>
      <c r="B241" s="88"/>
      <c r="C241" s="88"/>
      <c r="D241" s="45"/>
      <c r="E241" s="89"/>
      <c r="F241" s="258"/>
      <c r="G241" s="258"/>
      <c r="H241" s="815"/>
    </row>
    <row r="242" spans="1:8" ht="15" hidden="1" customHeight="1">
      <c r="A242" s="88"/>
      <c r="B242" s="88"/>
      <c r="C242" s="88"/>
      <c r="D242" s="45"/>
      <c r="E242" s="89"/>
      <c r="F242" s="258"/>
      <c r="G242" s="258"/>
      <c r="H242" s="815"/>
    </row>
    <row r="243" spans="1:8" ht="15" customHeight="1" thickBot="1">
      <c r="A243" s="88"/>
      <c r="B243" s="88"/>
      <c r="C243" s="88"/>
      <c r="D243" s="45"/>
      <c r="E243" s="89"/>
      <c r="F243" s="258"/>
      <c r="G243" s="258"/>
      <c r="H243" s="815"/>
    </row>
    <row r="244" spans="1:8" ht="15.75">
      <c r="A244" s="50" t="s">
        <v>27</v>
      </c>
      <c r="B244" s="50" t="s">
        <v>28</v>
      </c>
      <c r="C244" s="50" t="s">
        <v>29</v>
      </c>
      <c r="D244" s="51" t="s">
        <v>30</v>
      </c>
      <c r="E244" s="52" t="s">
        <v>31</v>
      </c>
      <c r="F244" s="226" t="s">
        <v>31</v>
      </c>
      <c r="G244" s="226" t="s">
        <v>8</v>
      </c>
      <c r="H244" s="809" t="s">
        <v>32</v>
      </c>
    </row>
    <row r="245" spans="1:8" ht="15.75" customHeight="1" thickBot="1">
      <c r="A245" s="53"/>
      <c r="B245" s="53"/>
      <c r="C245" s="53"/>
      <c r="D245" s="54"/>
      <c r="E245" s="55" t="s">
        <v>33</v>
      </c>
      <c r="F245" s="255" t="s">
        <v>34</v>
      </c>
      <c r="G245" s="228" t="s">
        <v>35</v>
      </c>
      <c r="H245" s="810" t="s">
        <v>11</v>
      </c>
    </row>
    <row r="246" spans="1:8" ht="16.5" customHeight="1" thickTop="1">
      <c r="A246" s="57">
        <v>90</v>
      </c>
      <c r="B246" s="57"/>
      <c r="C246" s="57"/>
      <c r="D246" s="58" t="s">
        <v>193</v>
      </c>
      <c r="E246" s="59"/>
      <c r="F246" s="232"/>
      <c r="G246" s="232"/>
      <c r="H246" s="811"/>
    </row>
    <row r="247" spans="1:8" ht="15.75">
      <c r="A247" s="57"/>
      <c r="B247" s="57"/>
      <c r="C247" s="57"/>
      <c r="D247" s="58"/>
      <c r="E247" s="59"/>
      <c r="F247" s="232"/>
      <c r="G247" s="232"/>
      <c r="H247" s="811"/>
    </row>
    <row r="248" spans="1:8" ht="15">
      <c r="A248" s="65">
        <v>14018</v>
      </c>
      <c r="B248" s="65"/>
      <c r="C248" s="65">
        <v>4116</v>
      </c>
      <c r="D248" s="65" t="s">
        <v>194</v>
      </c>
      <c r="E248" s="107">
        <v>0</v>
      </c>
      <c r="F248" s="263">
        <v>776</v>
      </c>
      <c r="G248" s="263">
        <v>776</v>
      </c>
      <c r="H248" s="812">
        <f t="shared" ref="H248:H264" si="11">(G248/F248)*100</f>
        <v>100</v>
      </c>
    </row>
    <row r="249" spans="1:8" ht="15">
      <c r="A249" s="65">
        <v>14018</v>
      </c>
      <c r="B249" s="65"/>
      <c r="C249" s="65">
        <v>4116</v>
      </c>
      <c r="D249" s="65" t="s">
        <v>195</v>
      </c>
      <c r="E249" s="107">
        <v>0</v>
      </c>
      <c r="F249" s="263">
        <v>214</v>
      </c>
      <c r="G249" s="263">
        <v>214</v>
      </c>
      <c r="H249" s="812">
        <f t="shared" si="11"/>
        <v>100</v>
      </c>
    </row>
    <row r="250" spans="1:8" ht="15">
      <c r="A250" s="79">
        <v>14018</v>
      </c>
      <c r="B250" s="65"/>
      <c r="C250" s="65">
        <v>4116</v>
      </c>
      <c r="D250" s="65" t="s">
        <v>196</v>
      </c>
      <c r="E250" s="73">
        <v>0</v>
      </c>
      <c r="F250" s="231">
        <v>100</v>
      </c>
      <c r="G250" s="263">
        <v>100</v>
      </c>
      <c r="H250" s="812">
        <f t="shared" si="11"/>
        <v>100</v>
      </c>
    </row>
    <row r="251" spans="1:8" ht="15">
      <c r="A251" s="82">
        <v>14018</v>
      </c>
      <c r="B251" s="82"/>
      <c r="C251" s="82">
        <v>4121</v>
      </c>
      <c r="D251" s="65" t="s">
        <v>197</v>
      </c>
      <c r="E251" s="108">
        <v>400</v>
      </c>
      <c r="F251" s="263">
        <v>400</v>
      </c>
      <c r="G251" s="263">
        <v>350</v>
      </c>
      <c r="H251" s="812">
        <f t="shared" si="11"/>
        <v>87.5</v>
      </c>
    </row>
    <row r="252" spans="1:8" ht="15">
      <c r="A252" s="65">
        <v>539</v>
      </c>
      <c r="B252" s="65"/>
      <c r="C252" s="65">
        <v>4122</v>
      </c>
      <c r="D252" s="65" t="s">
        <v>198</v>
      </c>
      <c r="E252" s="109">
        <v>0</v>
      </c>
      <c r="F252" s="264">
        <v>160</v>
      </c>
      <c r="G252" s="263">
        <v>160</v>
      </c>
      <c r="H252" s="812">
        <f t="shared" si="11"/>
        <v>100</v>
      </c>
    </row>
    <row r="253" spans="1:8" ht="15">
      <c r="A253" s="65">
        <v>539</v>
      </c>
      <c r="B253" s="65"/>
      <c r="C253" s="65">
        <v>4122</v>
      </c>
      <c r="D253" s="65" t="s">
        <v>199</v>
      </c>
      <c r="E253" s="109">
        <v>0</v>
      </c>
      <c r="F253" s="264">
        <v>33</v>
      </c>
      <c r="G253" s="263">
        <v>33</v>
      </c>
      <c r="H253" s="812">
        <f t="shared" si="11"/>
        <v>100</v>
      </c>
    </row>
    <row r="254" spans="1:8" ht="15" hidden="1">
      <c r="A254" s="65"/>
      <c r="B254" s="65"/>
      <c r="C254" s="65">
        <v>4216</v>
      </c>
      <c r="D254" s="82" t="s">
        <v>200</v>
      </c>
      <c r="E254" s="109">
        <v>0</v>
      </c>
      <c r="F254" s="264">
        <v>0</v>
      </c>
      <c r="G254" s="263">
        <v>0</v>
      </c>
      <c r="H254" s="812" t="e">
        <f t="shared" si="11"/>
        <v>#DIV/0!</v>
      </c>
    </row>
    <row r="255" spans="1:8" ht="15">
      <c r="A255" s="65"/>
      <c r="B255" s="65">
        <v>2219</v>
      </c>
      <c r="C255" s="65">
        <v>2111</v>
      </c>
      <c r="D255" s="65" t="s">
        <v>201</v>
      </c>
      <c r="E255" s="109">
        <v>5800</v>
      </c>
      <c r="F255" s="264">
        <v>5800</v>
      </c>
      <c r="G255" s="263">
        <v>6095.9</v>
      </c>
      <c r="H255" s="812">
        <f t="shared" si="11"/>
        <v>105.10172413793101</v>
      </c>
    </row>
    <row r="256" spans="1:8" ht="15">
      <c r="A256" s="65"/>
      <c r="B256" s="65">
        <v>2219</v>
      </c>
      <c r="C256" s="65">
        <v>2329</v>
      </c>
      <c r="D256" s="65" t="s">
        <v>202</v>
      </c>
      <c r="E256" s="62">
        <v>0</v>
      </c>
      <c r="F256" s="264">
        <v>0</v>
      </c>
      <c r="G256" s="263">
        <v>0</v>
      </c>
      <c r="H256" s="812" t="e">
        <f t="shared" si="11"/>
        <v>#DIV/0!</v>
      </c>
    </row>
    <row r="257" spans="1:8" ht="15">
      <c r="A257" s="65" t="s">
        <v>203</v>
      </c>
      <c r="B257" s="65">
        <v>5311</v>
      </c>
      <c r="C257" s="65">
        <v>2111</v>
      </c>
      <c r="D257" s="65" t="s">
        <v>204</v>
      </c>
      <c r="E257" s="109">
        <v>470</v>
      </c>
      <c r="F257" s="264">
        <v>470</v>
      </c>
      <c r="G257" s="263">
        <v>437.4</v>
      </c>
      <c r="H257" s="812">
        <f t="shared" si="11"/>
        <v>93.063829787234042</v>
      </c>
    </row>
    <row r="258" spans="1:8" ht="15">
      <c r="A258" s="65"/>
      <c r="B258" s="65">
        <v>5311</v>
      </c>
      <c r="C258" s="65">
        <v>2212</v>
      </c>
      <c r="D258" s="65" t="s">
        <v>205</v>
      </c>
      <c r="E258" s="110">
        <v>1200</v>
      </c>
      <c r="F258" s="265">
        <v>1200</v>
      </c>
      <c r="G258" s="263">
        <v>1141.3</v>
      </c>
      <c r="H258" s="812">
        <f t="shared" si="11"/>
        <v>95.108333333333334</v>
      </c>
    </row>
    <row r="259" spans="1:8" ht="15" hidden="1">
      <c r="A259" s="105"/>
      <c r="B259" s="105">
        <v>5311</v>
      </c>
      <c r="C259" s="105">
        <v>2310</v>
      </c>
      <c r="D259" s="105" t="s">
        <v>206</v>
      </c>
      <c r="E259" s="77"/>
      <c r="F259" s="238"/>
      <c r="G259" s="263">
        <v>0</v>
      </c>
      <c r="H259" s="812" t="e">
        <f t="shared" si="11"/>
        <v>#DIV/0!</v>
      </c>
    </row>
    <row r="260" spans="1:8" ht="15" hidden="1">
      <c r="A260" s="105"/>
      <c r="B260" s="105">
        <v>5311</v>
      </c>
      <c r="C260" s="105">
        <v>2322</v>
      </c>
      <c r="D260" s="105" t="s">
        <v>207</v>
      </c>
      <c r="E260" s="77"/>
      <c r="F260" s="238"/>
      <c r="G260" s="263">
        <v>0</v>
      </c>
      <c r="H260" s="812" t="e">
        <f t="shared" si="11"/>
        <v>#DIV/0!</v>
      </c>
    </row>
    <row r="261" spans="1:8" ht="15">
      <c r="A261" s="65"/>
      <c r="B261" s="65">
        <v>5311</v>
      </c>
      <c r="C261" s="65">
        <v>2324</v>
      </c>
      <c r="D261" s="65" t="s">
        <v>208</v>
      </c>
      <c r="E261" s="62">
        <v>0</v>
      </c>
      <c r="F261" s="231">
        <v>0</v>
      </c>
      <c r="G261" s="263">
        <v>7.5</v>
      </c>
      <c r="H261" s="812" t="e">
        <f t="shared" si="11"/>
        <v>#DIV/0!</v>
      </c>
    </row>
    <row r="262" spans="1:8" ht="15">
      <c r="A262" s="105"/>
      <c r="B262" s="105">
        <v>5311</v>
      </c>
      <c r="C262" s="105">
        <v>2329</v>
      </c>
      <c r="D262" s="105" t="s">
        <v>177</v>
      </c>
      <c r="E262" s="77">
        <v>0</v>
      </c>
      <c r="F262" s="238">
        <v>0</v>
      </c>
      <c r="G262" s="263">
        <v>4.8</v>
      </c>
      <c r="H262" s="812" t="e">
        <f t="shared" si="11"/>
        <v>#DIV/0!</v>
      </c>
    </row>
    <row r="263" spans="1:8" ht="15">
      <c r="A263" s="105"/>
      <c r="B263" s="105">
        <v>5311</v>
      </c>
      <c r="C263" s="105">
        <v>3113</v>
      </c>
      <c r="D263" s="105" t="s">
        <v>206</v>
      </c>
      <c r="E263" s="77">
        <v>0</v>
      </c>
      <c r="F263" s="238">
        <v>0</v>
      </c>
      <c r="G263" s="263">
        <v>53</v>
      </c>
      <c r="H263" s="812" t="e">
        <f t="shared" si="11"/>
        <v>#DIV/0!</v>
      </c>
    </row>
    <row r="264" spans="1:8" ht="15">
      <c r="A264" s="105"/>
      <c r="B264" s="105">
        <v>6409</v>
      </c>
      <c r="C264" s="105">
        <v>2328</v>
      </c>
      <c r="D264" s="105" t="s">
        <v>209</v>
      </c>
      <c r="E264" s="77">
        <v>0</v>
      </c>
      <c r="F264" s="238">
        <v>0</v>
      </c>
      <c r="G264" s="263">
        <v>4.4000000000000004</v>
      </c>
      <c r="H264" s="812" t="e">
        <f t="shared" si="11"/>
        <v>#DIV/0!</v>
      </c>
    </row>
    <row r="265" spans="1:8" ht="15.75" thickBot="1">
      <c r="A265" s="99"/>
      <c r="B265" s="99"/>
      <c r="C265" s="99"/>
      <c r="D265" s="99"/>
      <c r="E265" s="100"/>
      <c r="F265" s="261"/>
      <c r="G265" s="261"/>
      <c r="H265" s="817"/>
    </row>
    <row r="266" spans="1:8" s="48" customFormat="1" ht="21.75" customHeight="1" thickTop="1" thickBot="1">
      <c r="A266" s="102"/>
      <c r="B266" s="102"/>
      <c r="C266" s="102"/>
      <c r="D266" s="103" t="s">
        <v>210</v>
      </c>
      <c r="E266" s="104">
        <f t="shared" ref="E266:G266" si="12">SUM(E248:E265)</f>
        <v>7870</v>
      </c>
      <c r="F266" s="262">
        <f t="shared" si="12"/>
        <v>9153</v>
      </c>
      <c r="G266" s="262">
        <f t="shared" si="12"/>
        <v>9377.2999999999975</v>
      </c>
      <c r="H266" s="814">
        <f>(G266/F266)*100</f>
        <v>102.4505626570523</v>
      </c>
    </row>
    <row r="267" spans="1:8" ht="15" customHeight="1">
      <c r="A267" s="88"/>
      <c r="B267" s="88"/>
      <c r="C267" s="88"/>
      <c r="D267" s="45"/>
      <c r="E267" s="89"/>
      <c r="F267" s="258"/>
      <c r="G267" s="258"/>
      <c r="H267" s="815"/>
    </row>
    <row r="268" spans="1:8" ht="15" hidden="1" customHeight="1">
      <c r="A268" s="88"/>
      <c r="B268" s="88"/>
      <c r="C268" s="88"/>
      <c r="D268" s="45"/>
      <c r="E268" s="89"/>
      <c r="F268" s="258"/>
      <c r="G268" s="258"/>
      <c r="H268" s="815"/>
    </row>
    <row r="269" spans="1:8" ht="15" hidden="1" customHeight="1">
      <c r="A269" s="88"/>
      <c r="B269" s="88"/>
      <c r="C269" s="88"/>
      <c r="D269" s="45"/>
      <c r="E269" s="89"/>
      <c r="F269" s="258"/>
      <c r="G269" s="258"/>
      <c r="H269" s="815"/>
    </row>
    <row r="270" spans="1:8" ht="15" hidden="1" customHeight="1">
      <c r="A270" s="88"/>
      <c r="B270" s="88"/>
      <c r="C270" s="88"/>
      <c r="D270" s="45"/>
      <c r="E270" s="89"/>
      <c r="F270" s="258"/>
      <c r="G270" s="258"/>
      <c r="H270" s="815"/>
    </row>
    <row r="271" spans="1:8" ht="15" hidden="1" customHeight="1">
      <c r="A271" s="88"/>
      <c r="B271" s="88"/>
      <c r="C271" s="88"/>
      <c r="D271" s="45"/>
      <c r="E271" s="89"/>
      <c r="F271" s="258"/>
      <c r="G271" s="258"/>
      <c r="H271" s="815"/>
    </row>
    <row r="272" spans="1:8" ht="15" hidden="1" customHeight="1">
      <c r="A272" s="88"/>
      <c r="B272" s="88"/>
      <c r="C272" s="88"/>
      <c r="D272" s="45"/>
      <c r="E272" s="89"/>
      <c r="F272" s="258"/>
      <c r="G272" s="258"/>
      <c r="H272" s="815"/>
    </row>
    <row r="273" spans="1:8" ht="15" hidden="1" customHeight="1">
      <c r="A273" s="88"/>
      <c r="B273" s="88"/>
      <c r="C273" s="88"/>
      <c r="D273" s="45"/>
      <c r="E273" s="89"/>
      <c r="F273" s="258"/>
      <c r="G273" s="258"/>
      <c r="H273" s="815"/>
    </row>
    <row r="274" spans="1:8" ht="15" hidden="1" customHeight="1">
      <c r="A274" s="88"/>
      <c r="B274" s="88"/>
      <c r="C274" s="88"/>
      <c r="D274" s="45"/>
      <c r="E274" s="89"/>
      <c r="F274" s="258"/>
      <c r="G274" s="249"/>
      <c r="H274" s="804"/>
    </row>
    <row r="275" spans="1:8" ht="15" customHeight="1" thickBot="1">
      <c r="A275" s="88"/>
      <c r="B275" s="88"/>
      <c r="C275" s="88"/>
      <c r="D275" s="45"/>
      <c r="E275" s="89"/>
      <c r="F275" s="258"/>
      <c r="G275" s="258"/>
      <c r="H275" s="815"/>
    </row>
    <row r="276" spans="1:8" ht="15.75">
      <c r="A276" s="50" t="s">
        <v>27</v>
      </c>
      <c r="B276" s="50" t="s">
        <v>28</v>
      </c>
      <c r="C276" s="50" t="s">
        <v>29</v>
      </c>
      <c r="D276" s="51" t="s">
        <v>30</v>
      </c>
      <c r="E276" s="52" t="s">
        <v>31</v>
      </c>
      <c r="F276" s="226" t="s">
        <v>31</v>
      </c>
      <c r="G276" s="226" t="s">
        <v>8</v>
      </c>
      <c r="H276" s="809" t="s">
        <v>32</v>
      </c>
    </row>
    <row r="277" spans="1:8" ht="15.75" customHeight="1" thickBot="1">
      <c r="A277" s="53"/>
      <c r="B277" s="53"/>
      <c r="C277" s="53"/>
      <c r="D277" s="54"/>
      <c r="E277" s="55" t="s">
        <v>33</v>
      </c>
      <c r="F277" s="255" t="s">
        <v>34</v>
      </c>
      <c r="G277" s="228" t="s">
        <v>35</v>
      </c>
      <c r="H277" s="810" t="s">
        <v>11</v>
      </c>
    </row>
    <row r="278" spans="1:8" ht="15.75" customHeight="1" thickTop="1">
      <c r="A278" s="57">
        <v>100</v>
      </c>
      <c r="B278" s="57"/>
      <c r="C278" s="57"/>
      <c r="D278" s="111" t="s">
        <v>211</v>
      </c>
      <c r="E278" s="59"/>
      <c r="F278" s="232"/>
      <c r="G278" s="232"/>
      <c r="H278" s="811"/>
    </row>
    <row r="279" spans="1:8" ht="15">
      <c r="A279" s="65"/>
      <c r="B279" s="65"/>
      <c r="C279" s="65"/>
      <c r="D279" s="65"/>
      <c r="E279" s="73"/>
      <c r="F279" s="231"/>
      <c r="G279" s="231"/>
      <c r="H279" s="818"/>
    </row>
    <row r="280" spans="1:8" ht="15">
      <c r="A280" s="65"/>
      <c r="B280" s="65"/>
      <c r="C280" s="65">
        <v>1361</v>
      </c>
      <c r="D280" s="65" t="s">
        <v>80</v>
      </c>
      <c r="E280" s="73">
        <v>2800</v>
      </c>
      <c r="F280" s="231">
        <v>2800</v>
      </c>
      <c r="G280" s="231">
        <v>2851.1</v>
      </c>
      <c r="H280" s="812">
        <f t="shared" ref="H280:H283" si="13">(G280/F280)*100</f>
        <v>101.82499999999999</v>
      </c>
    </row>
    <row r="281" spans="1:8" ht="15">
      <c r="A281" s="65"/>
      <c r="B281" s="65">
        <v>2169</v>
      </c>
      <c r="C281" s="65">
        <v>2212</v>
      </c>
      <c r="D281" s="65" t="s">
        <v>212</v>
      </c>
      <c r="E281" s="73">
        <v>400</v>
      </c>
      <c r="F281" s="231">
        <v>400</v>
      </c>
      <c r="G281" s="231">
        <v>268.7</v>
      </c>
      <c r="H281" s="812">
        <f t="shared" si="13"/>
        <v>67.174999999999997</v>
      </c>
    </row>
    <row r="282" spans="1:8" ht="15">
      <c r="A282" s="105"/>
      <c r="B282" s="105">
        <v>2169</v>
      </c>
      <c r="C282" s="105">
        <v>2324</v>
      </c>
      <c r="D282" s="65" t="s">
        <v>71</v>
      </c>
      <c r="E282" s="73">
        <v>0</v>
      </c>
      <c r="F282" s="231">
        <v>0</v>
      </c>
      <c r="G282" s="231">
        <v>23.5</v>
      </c>
      <c r="H282" s="812" t="e">
        <f t="shared" si="13"/>
        <v>#DIV/0!</v>
      </c>
    </row>
    <row r="283" spans="1:8" ht="15">
      <c r="A283" s="105"/>
      <c r="B283" s="105">
        <v>6171</v>
      </c>
      <c r="C283" s="105">
        <v>2324</v>
      </c>
      <c r="D283" s="65" t="s">
        <v>71</v>
      </c>
      <c r="E283" s="112">
        <v>50</v>
      </c>
      <c r="F283" s="256">
        <v>50</v>
      </c>
      <c r="G283" s="231">
        <v>61</v>
      </c>
      <c r="H283" s="812">
        <f t="shared" si="13"/>
        <v>122</v>
      </c>
    </row>
    <row r="284" spans="1:8" ht="15" customHeight="1" thickBot="1">
      <c r="A284" s="99"/>
      <c r="B284" s="99"/>
      <c r="C284" s="99"/>
      <c r="D284" s="99"/>
      <c r="E284" s="100"/>
      <c r="F284" s="261"/>
      <c r="G284" s="261"/>
      <c r="H284" s="817"/>
    </row>
    <row r="285" spans="1:8" s="48" customFormat="1" ht="21.75" customHeight="1" thickTop="1" thickBot="1">
      <c r="A285" s="102"/>
      <c r="B285" s="102"/>
      <c r="C285" s="102"/>
      <c r="D285" s="103" t="s">
        <v>213</v>
      </c>
      <c r="E285" s="104">
        <f t="shared" ref="E285:G285" si="14">SUM(E278:E283)</f>
        <v>3250</v>
      </c>
      <c r="F285" s="262">
        <f t="shared" si="14"/>
        <v>3250</v>
      </c>
      <c r="G285" s="262">
        <f t="shared" si="14"/>
        <v>3204.2999999999997</v>
      </c>
      <c r="H285" s="814">
        <f>(G285/F285)*100</f>
        <v>98.593846153846144</v>
      </c>
    </row>
    <row r="286" spans="1:8" ht="15" hidden="1" customHeight="1">
      <c r="A286" s="88"/>
      <c r="B286" s="88"/>
      <c r="C286" s="88"/>
      <c r="D286" s="45"/>
      <c r="E286" s="89"/>
      <c r="F286" s="258"/>
      <c r="G286" s="258"/>
      <c r="H286" s="815"/>
    </row>
    <row r="287" spans="1:8" ht="15" hidden="1" customHeight="1">
      <c r="A287" s="88"/>
      <c r="B287" s="88"/>
      <c r="C287" s="88"/>
      <c r="D287" s="45"/>
      <c r="E287" s="89"/>
      <c r="F287" s="258"/>
      <c r="G287" s="258"/>
      <c r="H287" s="815"/>
    </row>
    <row r="288" spans="1:8" ht="15" customHeight="1">
      <c r="A288" s="88"/>
      <c r="B288" s="88"/>
      <c r="C288" s="88"/>
      <c r="D288" s="45"/>
      <c r="E288" s="89"/>
      <c r="F288" s="258"/>
      <c r="G288" s="258"/>
      <c r="H288" s="815"/>
    </row>
    <row r="289" spans="1:8" ht="15" customHeight="1" thickBot="1">
      <c r="A289" s="88"/>
      <c r="B289" s="88"/>
      <c r="C289" s="88"/>
      <c r="D289" s="45"/>
      <c r="E289" s="89"/>
      <c r="F289" s="258"/>
      <c r="G289" s="258"/>
      <c r="H289" s="815"/>
    </row>
    <row r="290" spans="1:8" ht="15.75">
      <c r="A290" s="50" t="s">
        <v>27</v>
      </c>
      <c r="B290" s="50" t="s">
        <v>28</v>
      </c>
      <c r="C290" s="50" t="s">
        <v>29</v>
      </c>
      <c r="D290" s="51" t="s">
        <v>30</v>
      </c>
      <c r="E290" s="52" t="s">
        <v>31</v>
      </c>
      <c r="F290" s="226" t="s">
        <v>31</v>
      </c>
      <c r="G290" s="226" t="s">
        <v>8</v>
      </c>
      <c r="H290" s="809" t="s">
        <v>32</v>
      </c>
    </row>
    <row r="291" spans="1:8" ht="15.75" customHeight="1" thickBot="1">
      <c r="A291" s="53"/>
      <c r="B291" s="53"/>
      <c r="C291" s="53"/>
      <c r="D291" s="54"/>
      <c r="E291" s="55" t="s">
        <v>33</v>
      </c>
      <c r="F291" s="255" t="s">
        <v>34</v>
      </c>
      <c r="G291" s="228" t="s">
        <v>35</v>
      </c>
      <c r="H291" s="810" t="s">
        <v>11</v>
      </c>
    </row>
    <row r="292" spans="1:8" ht="15.75" customHeight="1" thickTop="1">
      <c r="A292" s="113">
        <v>110</v>
      </c>
      <c r="B292" s="92"/>
      <c r="C292" s="92"/>
      <c r="D292" s="92" t="s">
        <v>214</v>
      </c>
      <c r="E292" s="59"/>
      <c r="F292" s="232"/>
      <c r="G292" s="232"/>
      <c r="H292" s="811"/>
    </row>
    <row r="293" spans="1:8" ht="15.75">
      <c r="A293" s="113"/>
      <c r="B293" s="92"/>
      <c r="C293" s="92"/>
      <c r="D293" s="92"/>
      <c r="E293" s="59"/>
      <c r="F293" s="232"/>
      <c r="G293" s="232"/>
      <c r="H293" s="811"/>
    </row>
    <row r="294" spans="1:8" ht="15">
      <c r="A294" s="65"/>
      <c r="B294" s="65"/>
      <c r="C294" s="65">
        <v>1111</v>
      </c>
      <c r="D294" s="65" t="s">
        <v>215</v>
      </c>
      <c r="E294" s="97">
        <v>66500</v>
      </c>
      <c r="F294" s="229">
        <v>66500</v>
      </c>
      <c r="G294" s="229">
        <v>51259.199999999997</v>
      </c>
      <c r="H294" s="812">
        <f t="shared" ref="H294:H319" si="15">(G294/F294)*100</f>
        <v>77.081503759398501</v>
      </c>
    </row>
    <row r="295" spans="1:8" ht="15">
      <c r="A295" s="65"/>
      <c r="B295" s="65"/>
      <c r="C295" s="65">
        <v>1112</v>
      </c>
      <c r="D295" s="65" t="s">
        <v>216</v>
      </c>
      <c r="E295" s="93">
        <v>4250</v>
      </c>
      <c r="F295" s="260">
        <v>4250</v>
      </c>
      <c r="G295" s="229">
        <v>2718.4</v>
      </c>
      <c r="H295" s="812">
        <f t="shared" si="15"/>
        <v>63.962352941176469</v>
      </c>
    </row>
    <row r="296" spans="1:8" ht="15">
      <c r="A296" s="65"/>
      <c r="B296" s="65"/>
      <c r="C296" s="65">
        <v>1113</v>
      </c>
      <c r="D296" s="65" t="s">
        <v>217</v>
      </c>
      <c r="E296" s="93">
        <v>6200</v>
      </c>
      <c r="F296" s="260">
        <v>6200</v>
      </c>
      <c r="G296" s="229">
        <v>5603.6</v>
      </c>
      <c r="H296" s="812">
        <f t="shared" si="15"/>
        <v>90.380645161290332</v>
      </c>
    </row>
    <row r="297" spans="1:8" ht="15">
      <c r="A297" s="65"/>
      <c r="B297" s="65"/>
      <c r="C297" s="65">
        <v>1121</v>
      </c>
      <c r="D297" s="65" t="s">
        <v>218</v>
      </c>
      <c r="E297" s="93">
        <v>61700</v>
      </c>
      <c r="F297" s="260">
        <v>61700</v>
      </c>
      <c r="G297" s="229">
        <v>55650.3</v>
      </c>
      <c r="H297" s="812">
        <f t="shared" si="15"/>
        <v>90.194975688816854</v>
      </c>
    </row>
    <row r="298" spans="1:8" ht="15">
      <c r="A298" s="65"/>
      <c r="B298" s="65"/>
      <c r="C298" s="65">
        <v>1122</v>
      </c>
      <c r="D298" s="65" t="s">
        <v>219</v>
      </c>
      <c r="E298" s="97">
        <v>10000</v>
      </c>
      <c r="F298" s="229">
        <v>8870</v>
      </c>
      <c r="G298" s="229">
        <v>8869</v>
      </c>
      <c r="H298" s="812">
        <f t="shared" si="15"/>
        <v>99.988726042841037</v>
      </c>
    </row>
    <row r="299" spans="1:8" ht="15">
      <c r="A299" s="65"/>
      <c r="B299" s="65"/>
      <c r="C299" s="65">
        <v>1211</v>
      </c>
      <c r="D299" s="65" t="s">
        <v>220</v>
      </c>
      <c r="E299" s="97">
        <v>120000</v>
      </c>
      <c r="F299" s="229">
        <v>120000</v>
      </c>
      <c r="G299" s="229">
        <v>99657.3</v>
      </c>
      <c r="H299" s="812">
        <f t="shared" si="15"/>
        <v>83.047749999999994</v>
      </c>
    </row>
    <row r="300" spans="1:8" ht="15">
      <c r="A300" s="65"/>
      <c r="B300" s="65"/>
      <c r="C300" s="65">
        <v>1340</v>
      </c>
      <c r="D300" s="65" t="s">
        <v>221</v>
      </c>
      <c r="E300" s="97">
        <v>13500</v>
      </c>
      <c r="F300" s="229">
        <v>13500</v>
      </c>
      <c r="G300" s="229">
        <v>13250.8</v>
      </c>
      <c r="H300" s="812">
        <f t="shared" si="15"/>
        <v>98.154074074074074</v>
      </c>
    </row>
    <row r="301" spans="1:8" ht="15">
      <c r="A301" s="65"/>
      <c r="B301" s="65"/>
      <c r="C301" s="65">
        <v>1341</v>
      </c>
      <c r="D301" s="65" t="s">
        <v>222</v>
      </c>
      <c r="E301" s="114">
        <v>900</v>
      </c>
      <c r="F301" s="230">
        <v>900</v>
      </c>
      <c r="G301" s="229">
        <v>858.5</v>
      </c>
      <c r="H301" s="812">
        <f t="shared" si="15"/>
        <v>95.388888888888886</v>
      </c>
    </row>
    <row r="302" spans="1:8" ht="15" customHeight="1">
      <c r="A302" s="91"/>
      <c r="B302" s="92"/>
      <c r="C302" s="61">
        <v>1342</v>
      </c>
      <c r="D302" s="61" t="s">
        <v>223</v>
      </c>
      <c r="E302" s="94">
        <v>100</v>
      </c>
      <c r="F302" s="232">
        <v>100</v>
      </c>
      <c r="G302" s="229">
        <v>163.80000000000001</v>
      </c>
      <c r="H302" s="812">
        <f t="shared" si="15"/>
        <v>163.80000000000001</v>
      </c>
    </row>
    <row r="303" spans="1:8" ht="15">
      <c r="A303" s="115"/>
      <c r="B303" s="61"/>
      <c r="C303" s="61">
        <v>1343</v>
      </c>
      <c r="D303" s="61" t="s">
        <v>224</v>
      </c>
      <c r="E303" s="94">
        <v>1250</v>
      </c>
      <c r="F303" s="232">
        <v>1250</v>
      </c>
      <c r="G303" s="229">
        <v>1126</v>
      </c>
      <c r="H303" s="812">
        <f t="shared" si="15"/>
        <v>90.08</v>
      </c>
    </row>
    <row r="304" spans="1:8" ht="15">
      <c r="A304" s="79"/>
      <c r="B304" s="65"/>
      <c r="C304" s="65">
        <v>1345</v>
      </c>
      <c r="D304" s="65" t="s">
        <v>225</v>
      </c>
      <c r="E304" s="116">
        <v>200</v>
      </c>
      <c r="F304" s="260">
        <v>200</v>
      </c>
      <c r="G304" s="229">
        <v>280.5</v>
      </c>
      <c r="H304" s="812">
        <f t="shared" si="15"/>
        <v>140.25</v>
      </c>
    </row>
    <row r="305" spans="1:8" ht="15">
      <c r="A305" s="65"/>
      <c r="B305" s="65"/>
      <c r="C305" s="65">
        <v>1351</v>
      </c>
      <c r="D305" s="65" t="s">
        <v>226</v>
      </c>
      <c r="E305" s="114">
        <v>0</v>
      </c>
      <c r="F305" s="230">
        <v>0</v>
      </c>
      <c r="G305" s="229">
        <v>955.2</v>
      </c>
      <c r="H305" s="812" t="e">
        <f t="shared" si="15"/>
        <v>#DIV/0!</v>
      </c>
    </row>
    <row r="306" spans="1:8" ht="15">
      <c r="A306" s="65"/>
      <c r="B306" s="65"/>
      <c r="C306" s="65">
        <v>1355</v>
      </c>
      <c r="D306" s="65" t="s">
        <v>227</v>
      </c>
      <c r="E306" s="97">
        <v>5000</v>
      </c>
      <c r="F306" s="229">
        <v>5000</v>
      </c>
      <c r="G306" s="229">
        <v>7287.1</v>
      </c>
      <c r="H306" s="812">
        <f t="shared" si="15"/>
        <v>145.74200000000002</v>
      </c>
    </row>
    <row r="307" spans="1:8" ht="15">
      <c r="A307" s="65"/>
      <c r="B307" s="65"/>
      <c r="C307" s="65">
        <v>1361</v>
      </c>
      <c r="D307" s="65" t="s">
        <v>228</v>
      </c>
      <c r="E307" s="114">
        <v>0</v>
      </c>
      <c r="F307" s="230">
        <v>0</v>
      </c>
      <c r="G307" s="229">
        <v>0.4</v>
      </c>
      <c r="H307" s="812" t="e">
        <f t="shared" si="15"/>
        <v>#DIV/0!</v>
      </c>
    </row>
    <row r="308" spans="1:8" ht="15">
      <c r="A308" s="65"/>
      <c r="B308" s="65"/>
      <c r="C308" s="65">
        <v>1511</v>
      </c>
      <c r="D308" s="65" t="s">
        <v>229</v>
      </c>
      <c r="E308" s="62">
        <v>22500</v>
      </c>
      <c r="F308" s="231">
        <v>22500</v>
      </c>
      <c r="G308" s="229">
        <v>17084.5</v>
      </c>
      <c r="H308" s="812">
        <f t="shared" si="15"/>
        <v>75.931111111111122</v>
      </c>
    </row>
    <row r="309" spans="1:8" ht="15">
      <c r="A309" s="65"/>
      <c r="B309" s="65"/>
      <c r="C309" s="65">
        <v>4112</v>
      </c>
      <c r="D309" s="65" t="s">
        <v>230</v>
      </c>
      <c r="E309" s="62">
        <v>34500</v>
      </c>
      <c r="F309" s="231">
        <v>35180.9</v>
      </c>
      <c r="G309" s="229">
        <v>29317</v>
      </c>
      <c r="H309" s="812">
        <f t="shared" si="15"/>
        <v>83.332148978565073</v>
      </c>
    </row>
    <row r="310" spans="1:8" ht="15">
      <c r="A310" s="65"/>
      <c r="B310" s="65">
        <v>6171</v>
      </c>
      <c r="C310" s="65">
        <v>2212</v>
      </c>
      <c r="D310" s="65" t="s">
        <v>231</v>
      </c>
      <c r="E310" s="117">
        <v>10</v>
      </c>
      <c r="F310" s="266">
        <v>10</v>
      </c>
      <c r="G310" s="229">
        <v>0</v>
      </c>
      <c r="H310" s="812">
        <f t="shared" si="15"/>
        <v>0</v>
      </c>
    </row>
    <row r="311" spans="1:8" ht="15" hidden="1">
      <c r="A311" s="65"/>
      <c r="B311" s="65">
        <v>6171</v>
      </c>
      <c r="C311" s="65">
        <v>2324</v>
      </c>
      <c r="D311" s="65" t="s">
        <v>232</v>
      </c>
      <c r="E311" s="117"/>
      <c r="F311" s="266"/>
      <c r="G311" s="229">
        <v>0</v>
      </c>
      <c r="H311" s="812" t="e">
        <f t="shared" si="15"/>
        <v>#DIV/0!</v>
      </c>
    </row>
    <row r="312" spans="1:8" ht="15">
      <c r="A312" s="65"/>
      <c r="B312" s="65">
        <v>6310</v>
      </c>
      <c r="C312" s="65">
        <v>2141</v>
      </c>
      <c r="D312" s="65" t="s">
        <v>233</v>
      </c>
      <c r="E312" s="62">
        <v>30</v>
      </c>
      <c r="F312" s="231">
        <v>30</v>
      </c>
      <c r="G312" s="229">
        <v>4.7</v>
      </c>
      <c r="H312" s="812">
        <f t="shared" si="15"/>
        <v>15.666666666666668</v>
      </c>
    </row>
    <row r="313" spans="1:8" ht="15" hidden="1">
      <c r="A313" s="65"/>
      <c r="B313" s="65">
        <v>6310</v>
      </c>
      <c r="C313" s="65">
        <v>2324</v>
      </c>
      <c r="D313" s="65" t="s">
        <v>232</v>
      </c>
      <c r="E313" s="117"/>
      <c r="F313" s="266"/>
      <c r="G313" s="229">
        <v>0</v>
      </c>
      <c r="H313" s="812" t="e">
        <f t="shared" si="15"/>
        <v>#DIV/0!</v>
      </c>
    </row>
    <row r="314" spans="1:8" ht="15">
      <c r="A314" s="65"/>
      <c r="B314" s="65">
        <v>6310</v>
      </c>
      <c r="C314" s="65">
        <v>2142</v>
      </c>
      <c r="D314" s="65" t="s">
        <v>234</v>
      </c>
      <c r="E314" s="117">
        <v>0</v>
      </c>
      <c r="F314" s="266">
        <v>2041.8</v>
      </c>
      <c r="G314" s="229">
        <v>2041.8</v>
      </c>
      <c r="H314" s="812">
        <f t="shared" si="15"/>
        <v>100</v>
      </c>
    </row>
    <row r="315" spans="1:8" ht="15" hidden="1">
      <c r="A315" s="65"/>
      <c r="B315" s="65">
        <v>6310</v>
      </c>
      <c r="C315" s="65">
        <v>2143</v>
      </c>
      <c r="D315" s="65" t="s">
        <v>235</v>
      </c>
      <c r="E315" s="117"/>
      <c r="F315" s="266"/>
      <c r="G315" s="229">
        <v>0</v>
      </c>
      <c r="H315" s="812" t="e">
        <f t="shared" si="15"/>
        <v>#DIV/0!</v>
      </c>
    </row>
    <row r="316" spans="1:8" ht="15">
      <c r="A316" s="65"/>
      <c r="B316" s="65">
        <v>6310</v>
      </c>
      <c r="C316" s="65">
        <v>2212</v>
      </c>
      <c r="D316" s="65" t="s">
        <v>236</v>
      </c>
      <c r="E316" s="117">
        <v>0</v>
      </c>
      <c r="F316" s="266">
        <v>511.4</v>
      </c>
      <c r="G316" s="229">
        <v>511.4</v>
      </c>
      <c r="H316" s="812">
        <f t="shared" si="15"/>
        <v>100</v>
      </c>
    </row>
    <row r="317" spans="1:8" ht="15" hidden="1">
      <c r="A317" s="65"/>
      <c r="B317" s="65">
        <v>6310</v>
      </c>
      <c r="C317" s="65">
        <v>2329</v>
      </c>
      <c r="D317" s="65" t="s">
        <v>237</v>
      </c>
      <c r="E317" s="117"/>
      <c r="F317" s="266"/>
      <c r="G317" s="229">
        <v>0</v>
      </c>
      <c r="H317" s="812" t="e">
        <f t="shared" si="15"/>
        <v>#DIV/0!</v>
      </c>
    </row>
    <row r="318" spans="1:8" ht="15">
      <c r="A318" s="65"/>
      <c r="B318" s="65">
        <v>6330</v>
      </c>
      <c r="C318" s="65">
        <v>4132</v>
      </c>
      <c r="D318" s="65" t="s">
        <v>238</v>
      </c>
      <c r="E318" s="62">
        <v>0</v>
      </c>
      <c r="F318" s="231">
        <v>0</v>
      </c>
      <c r="G318" s="229">
        <v>68.3</v>
      </c>
      <c r="H318" s="812" t="e">
        <f t="shared" si="15"/>
        <v>#DIV/0!</v>
      </c>
    </row>
    <row r="319" spans="1:8" ht="15">
      <c r="A319" s="65"/>
      <c r="B319" s="65">
        <v>6409</v>
      </c>
      <c r="C319" s="65">
        <v>2328</v>
      </c>
      <c r="D319" s="65" t="s">
        <v>239</v>
      </c>
      <c r="E319" s="117">
        <v>0</v>
      </c>
      <c r="F319" s="266">
        <v>0</v>
      </c>
      <c r="G319" s="229">
        <v>1.3</v>
      </c>
      <c r="H319" s="812" t="e">
        <f t="shared" si="15"/>
        <v>#DIV/0!</v>
      </c>
    </row>
    <row r="320" spans="1:8" ht="15.75" customHeight="1" thickBot="1">
      <c r="A320" s="99"/>
      <c r="B320" s="99"/>
      <c r="C320" s="99"/>
      <c r="D320" s="99"/>
      <c r="E320" s="118"/>
      <c r="F320" s="267"/>
      <c r="G320" s="267"/>
      <c r="H320" s="819"/>
    </row>
    <row r="321" spans="1:8" s="48" customFormat="1" ht="21.75" customHeight="1" thickTop="1" thickBot="1">
      <c r="A321" s="102"/>
      <c r="B321" s="102"/>
      <c r="C321" s="102"/>
      <c r="D321" s="103" t="s">
        <v>240</v>
      </c>
      <c r="E321" s="104">
        <f t="shared" ref="E321:G321" si="16">SUM(E294:E320)</f>
        <v>346640</v>
      </c>
      <c r="F321" s="262">
        <f t="shared" si="16"/>
        <v>348744.10000000003</v>
      </c>
      <c r="G321" s="262">
        <f t="shared" si="16"/>
        <v>296709.09999999998</v>
      </c>
      <c r="H321" s="814">
        <f>(G321/F321)*100</f>
        <v>85.07931747089053</v>
      </c>
    </row>
    <row r="322" spans="1:8" ht="15" customHeight="1">
      <c r="A322" s="88"/>
      <c r="B322" s="88"/>
      <c r="C322" s="88"/>
      <c r="D322" s="45"/>
      <c r="E322" s="89"/>
      <c r="F322" s="258"/>
      <c r="G322" s="258"/>
      <c r="H322" s="815"/>
    </row>
    <row r="323" spans="1:8" ht="15" hidden="1">
      <c r="A323" s="48"/>
      <c r="B323" s="88"/>
      <c r="C323" s="88"/>
      <c r="D323" s="88"/>
      <c r="E323" s="119"/>
      <c r="F323" s="268"/>
      <c r="G323" s="268"/>
      <c r="H323" s="820"/>
    </row>
    <row r="324" spans="1:8" ht="15" hidden="1">
      <c r="A324" s="48"/>
      <c r="B324" s="88"/>
      <c r="C324" s="88"/>
      <c r="D324" s="88"/>
      <c r="E324" s="119"/>
      <c r="F324" s="268"/>
      <c r="G324" s="268"/>
      <c r="H324" s="820"/>
    </row>
    <row r="325" spans="1:8" ht="15" customHeight="1" thickBot="1">
      <c r="A325" s="48"/>
      <c r="B325" s="88"/>
      <c r="C325" s="88"/>
      <c r="D325" s="88"/>
      <c r="E325" s="119"/>
      <c r="F325" s="268"/>
      <c r="G325" s="268"/>
      <c r="H325" s="820"/>
    </row>
    <row r="326" spans="1:8" ht="15.75">
      <c r="A326" s="50" t="s">
        <v>27</v>
      </c>
      <c r="B326" s="50" t="s">
        <v>28</v>
      </c>
      <c r="C326" s="50" t="s">
        <v>29</v>
      </c>
      <c r="D326" s="51" t="s">
        <v>30</v>
      </c>
      <c r="E326" s="52" t="s">
        <v>31</v>
      </c>
      <c r="F326" s="226" t="s">
        <v>31</v>
      </c>
      <c r="G326" s="226" t="s">
        <v>8</v>
      </c>
      <c r="H326" s="809" t="s">
        <v>32</v>
      </c>
    </row>
    <row r="327" spans="1:8" ht="15.75" customHeight="1" thickBot="1">
      <c r="A327" s="53"/>
      <c r="B327" s="53"/>
      <c r="C327" s="53"/>
      <c r="D327" s="54"/>
      <c r="E327" s="55" t="s">
        <v>33</v>
      </c>
      <c r="F327" s="255" t="s">
        <v>34</v>
      </c>
      <c r="G327" s="228" t="s">
        <v>35</v>
      </c>
      <c r="H327" s="810" t="s">
        <v>11</v>
      </c>
    </row>
    <row r="328" spans="1:8" ht="16.5" customHeight="1" thickTop="1">
      <c r="A328" s="57">
        <v>120</v>
      </c>
      <c r="B328" s="57"/>
      <c r="C328" s="57"/>
      <c r="D328" s="92" t="s">
        <v>241</v>
      </c>
      <c r="E328" s="59"/>
      <c r="F328" s="232"/>
      <c r="G328" s="232"/>
      <c r="H328" s="811"/>
    </row>
    <row r="329" spans="1:8" ht="15.75">
      <c r="A329" s="92"/>
      <c r="B329" s="92"/>
      <c r="C329" s="92"/>
      <c r="D329" s="92"/>
      <c r="E329" s="62"/>
      <c r="F329" s="231"/>
      <c r="G329" s="231"/>
      <c r="H329" s="812"/>
    </row>
    <row r="330" spans="1:8" ht="15">
      <c r="A330" s="65"/>
      <c r="B330" s="65"/>
      <c r="C330" s="65">
        <v>1361</v>
      </c>
      <c r="D330" s="65" t="s">
        <v>80</v>
      </c>
      <c r="E330" s="120">
        <v>0</v>
      </c>
      <c r="F330" s="269">
        <v>0</v>
      </c>
      <c r="G330" s="269">
        <v>3</v>
      </c>
      <c r="H330" s="812" t="e">
        <f t="shared" ref="H330:H364" si="17">(G330/F330)*100</f>
        <v>#DIV/0!</v>
      </c>
    </row>
    <row r="331" spans="1:8" ht="15">
      <c r="A331" s="65"/>
      <c r="B331" s="65">
        <v>2219</v>
      </c>
      <c r="C331" s="65">
        <v>2131</v>
      </c>
      <c r="D331" s="65" t="s">
        <v>242</v>
      </c>
      <c r="E331" s="62">
        <v>0</v>
      </c>
      <c r="F331" s="231">
        <v>0</v>
      </c>
      <c r="G331" s="269">
        <v>0.5</v>
      </c>
      <c r="H331" s="812" t="e">
        <f t="shared" si="17"/>
        <v>#DIV/0!</v>
      </c>
    </row>
    <row r="332" spans="1:8" ht="15">
      <c r="A332" s="65"/>
      <c r="B332" s="65">
        <v>3612</v>
      </c>
      <c r="C332" s="65">
        <v>2111</v>
      </c>
      <c r="D332" s="65" t="s">
        <v>243</v>
      </c>
      <c r="E332" s="120">
        <v>3700</v>
      </c>
      <c r="F332" s="269">
        <v>3700</v>
      </c>
      <c r="G332" s="269">
        <v>2035.3</v>
      </c>
      <c r="H332" s="812">
        <f t="shared" si="17"/>
        <v>55.008108108108111</v>
      </c>
    </row>
    <row r="333" spans="1:8" ht="15">
      <c r="A333" s="65"/>
      <c r="B333" s="65">
        <v>3612</v>
      </c>
      <c r="C333" s="65">
        <v>2132</v>
      </c>
      <c r="D333" s="65" t="s">
        <v>244</v>
      </c>
      <c r="E333" s="120">
        <v>7760</v>
      </c>
      <c r="F333" s="269">
        <v>7760</v>
      </c>
      <c r="G333" s="269">
        <v>6658.2</v>
      </c>
      <c r="H333" s="812">
        <f t="shared" si="17"/>
        <v>85.801546391752566</v>
      </c>
    </row>
    <row r="334" spans="1:8" ht="15" hidden="1">
      <c r="A334" s="65"/>
      <c r="B334" s="65">
        <v>3612</v>
      </c>
      <c r="C334" s="65">
        <v>2322</v>
      </c>
      <c r="D334" s="65" t="s">
        <v>207</v>
      </c>
      <c r="E334" s="120"/>
      <c r="F334" s="269"/>
      <c r="G334" s="269">
        <v>0</v>
      </c>
      <c r="H334" s="812" t="e">
        <f t="shared" si="17"/>
        <v>#DIV/0!</v>
      </c>
    </row>
    <row r="335" spans="1:8" ht="15">
      <c r="A335" s="65"/>
      <c r="B335" s="65">
        <v>3612</v>
      </c>
      <c r="C335" s="65">
        <v>2324</v>
      </c>
      <c r="D335" s="65" t="s">
        <v>245</v>
      </c>
      <c r="E335" s="62">
        <v>0</v>
      </c>
      <c r="F335" s="231">
        <v>0</v>
      </c>
      <c r="G335" s="269">
        <v>597.6</v>
      </c>
      <c r="H335" s="812" t="e">
        <f t="shared" si="17"/>
        <v>#DIV/0!</v>
      </c>
    </row>
    <row r="336" spans="1:8" ht="15" hidden="1">
      <c r="A336" s="65"/>
      <c r="B336" s="65">
        <v>3612</v>
      </c>
      <c r="C336" s="65">
        <v>2329</v>
      </c>
      <c r="D336" s="65" t="s">
        <v>246</v>
      </c>
      <c r="E336" s="62"/>
      <c r="F336" s="231"/>
      <c r="G336" s="269">
        <v>0</v>
      </c>
      <c r="H336" s="812" t="e">
        <f t="shared" si="17"/>
        <v>#DIV/0!</v>
      </c>
    </row>
    <row r="337" spans="1:8" ht="15">
      <c r="A337" s="65"/>
      <c r="B337" s="65">
        <v>3612</v>
      </c>
      <c r="C337" s="65">
        <v>3112</v>
      </c>
      <c r="D337" s="65" t="s">
        <v>247</v>
      </c>
      <c r="E337" s="62">
        <v>12600</v>
      </c>
      <c r="F337" s="231">
        <v>12600</v>
      </c>
      <c r="G337" s="269">
        <v>1822</v>
      </c>
      <c r="H337" s="812">
        <f t="shared" si="17"/>
        <v>14.460317460317459</v>
      </c>
    </row>
    <row r="338" spans="1:8" ht="15">
      <c r="A338" s="65"/>
      <c r="B338" s="65">
        <v>3613</v>
      </c>
      <c r="C338" s="65">
        <v>2111</v>
      </c>
      <c r="D338" s="65" t="s">
        <v>248</v>
      </c>
      <c r="E338" s="120">
        <v>2200</v>
      </c>
      <c r="F338" s="269">
        <v>2312</v>
      </c>
      <c r="G338" s="269">
        <v>2027.9</v>
      </c>
      <c r="H338" s="812">
        <f t="shared" si="17"/>
        <v>87.71193771626298</v>
      </c>
    </row>
    <row r="339" spans="1:8" ht="15">
      <c r="A339" s="65"/>
      <c r="B339" s="65">
        <v>3613</v>
      </c>
      <c r="C339" s="65">
        <v>2132</v>
      </c>
      <c r="D339" s="65" t="s">
        <v>249</v>
      </c>
      <c r="E339" s="120">
        <v>4700</v>
      </c>
      <c r="F339" s="269">
        <v>5624</v>
      </c>
      <c r="G339" s="269">
        <v>3709</v>
      </c>
      <c r="H339" s="812">
        <f t="shared" si="17"/>
        <v>65.949502133712656</v>
      </c>
    </row>
    <row r="340" spans="1:8" ht="15" hidden="1">
      <c r="A340" s="105"/>
      <c r="B340" s="65">
        <v>3613</v>
      </c>
      <c r="C340" s="65">
        <v>2133</v>
      </c>
      <c r="D340" s="65" t="s">
        <v>250</v>
      </c>
      <c r="E340" s="62"/>
      <c r="F340" s="231"/>
      <c r="G340" s="269">
        <v>0</v>
      </c>
      <c r="H340" s="812" t="e">
        <f t="shared" si="17"/>
        <v>#DIV/0!</v>
      </c>
    </row>
    <row r="341" spans="1:8" ht="15" hidden="1">
      <c r="A341" s="105"/>
      <c r="B341" s="65">
        <v>3613</v>
      </c>
      <c r="C341" s="65">
        <v>2310</v>
      </c>
      <c r="D341" s="65" t="s">
        <v>251</v>
      </c>
      <c r="E341" s="62"/>
      <c r="F341" s="231"/>
      <c r="G341" s="269">
        <v>0</v>
      </c>
      <c r="H341" s="812" t="e">
        <f t="shared" si="17"/>
        <v>#DIV/0!</v>
      </c>
    </row>
    <row r="342" spans="1:8" ht="15" hidden="1">
      <c r="A342" s="105"/>
      <c r="B342" s="65">
        <v>3613</v>
      </c>
      <c r="C342" s="65">
        <v>2322</v>
      </c>
      <c r="D342" s="65" t="s">
        <v>252</v>
      </c>
      <c r="E342" s="62"/>
      <c r="F342" s="231"/>
      <c r="G342" s="269">
        <v>0</v>
      </c>
      <c r="H342" s="812" t="e">
        <f t="shared" si="17"/>
        <v>#DIV/0!</v>
      </c>
    </row>
    <row r="343" spans="1:8" ht="15">
      <c r="A343" s="105"/>
      <c r="B343" s="65">
        <v>3613</v>
      </c>
      <c r="C343" s="65">
        <v>2324</v>
      </c>
      <c r="D343" s="65" t="s">
        <v>253</v>
      </c>
      <c r="E343" s="62">
        <v>0</v>
      </c>
      <c r="F343" s="231">
        <v>0</v>
      </c>
      <c r="G343" s="269">
        <v>782.2</v>
      </c>
      <c r="H343" s="812" t="e">
        <f t="shared" si="17"/>
        <v>#DIV/0!</v>
      </c>
    </row>
    <row r="344" spans="1:8" ht="15">
      <c r="A344" s="105"/>
      <c r="B344" s="65">
        <v>3613</v>
      </c>
      <c r="C344" s="65">
        <v>3112</v>
      </c>
      <c r="D344" s="65" t="s">
        <v>254</v>
      </c>
      <c r="E344" s="62">
        <v>300</v>
      </c>
      <c r="F344" s="231">
        <v>300</v>
      </c>
      <c r="G344" s="269">
        <v>0</v>
      </c>
      <c r="H344" s="812">
        <f t="shared" si="17"/>
        <v>0</v>
      </c>
    </row>
    <row r="345" spans="1:8" ht="15">
      <c r="A345" s="105"/>
      <c r="B345" s="65">
        <v>3631</v>
      </c>
      <c r="C345" s="65">
        <v>2133</v>
      </c>
      <c r="D345" s="65" t="s">
        <v>255</v>
      </c>
      <c r="E345" s="62">
        <v>0</v>
      </c>
      <c r="F345" s="231">
        <v>0</v>
      </c>
      <c r="G345" s="269">
        <v>3.6</v>
      </c>
      <c r="H345" s="812" t="e">
        <f t="shared" si="17"/>
        <v>#DIV/0!</v>
      </c>
    </row>
    <row r="346" spans="1:8" ht="15">
      <c r="A346" s="105"/>
      <c r="B346" s="65">
        <v>3632</v>
      </c>
      <c r="C346" s="65">
        <v>2111</v>
      </c>
      <c r="D346" s="65" t="s">
        <v>256</v>
      </c>
      <c r="E346" s="62">
        <v>450</v>
      </c>
      <c r="F346" s="231">
        <v>450</v>
      </c>
      <c r="G346" s="269">
        <v>598.9</v>
      </c>
      <c r="H346" s="812">
        <f t="shared" si="17"/>
        <v>133.08888888888887</v>
      </c>
    </row>
    <row r="347" spans="1:8" ht="15">
      <c r="A347" s="105"/>
      <c r="B347" s="65">
        <v>3632</v>
      </c>
      <c r="C347" s="65">
        <v>2132</v>
      </c>
      <c r="D347" s="65" t="s">
        <v>257</v>
      </c>
      <c r="E347" s="62">
        <v>20</v>
      </c>
      <c r="F347" s="231">
        <v>20</v>
      </c>
      <c r="G347" s="269">
        <v>20</v>
      </c>
      <c r="H347" s="812">
        <f t="shared" si="17"/>
        <v>100</v>
      </c>
    </row>
    <row r="348" spans="1:8" ht="15">
      <c r="A348" s="105"/>
      <c r="B348" s="65">
        <v>3632</v>
      </c>
      <c r="C348" s="65">
        <v>2133</v>
      </c>
      <c r="D348" s="65" t="s">
        <v>258</v>
      </c>
      <c r="E348" s="62">
        <v>5</v>
      </c>
      <c r="F348" s="231">
        <v>5</v>
      </c>
      <c r="G348" s="269">
        <v>5</v>
      </c>
      <c r="H348" s="812">
        <f t="shared" si="17"/>
        <v>100</v>
      </c>
    </row>
    <row r="349" spans="1:8" ht="15">
      <c r="A349" s="105"/>
      <c r="B349" s="65">
        <v>3632</v>
      </c>
      <c r="C349" s="65">
        <v>2324</v>
      </c>
      <c r="D349" s="65" t="s">
        <v>259</v>
      </c>
      <c r="E349" s="62">
        <v>0</v>
      </c>
      <c r="F349" s="231">
        <v>0</v>
      </c>
      <c r="G349" s="269">
        <v>66</v>
      </c>
      <c r="H349" s="812" t="e">
        <f t="shared" si="17"/>
        <v>#DIV/0!</v>
      </c>
    </row>
    <row r="350" spans="1:8" ht="15">
      <c r="A350" s="105"/>
      <c r="B350" s="65">
        <v>3632</v>
      </c>
      <c r="C350" s="65">
        <v>2329</v>
      </c>
      <c r="D350" s="65" t="s">
        <v>260</v>
      </c>
      <c r="E350" s="62">
        <v>0</v>
      </c>
      <c r="F350" s="231">
        <v>0</v>
      </c>
      <c r="G350" s="269">
        <v>64.400000000000006</v>
      </c>
      <c r="H350" s="812" t="e">
        <f t="shared" si="17"/>
        <v>#DIV/0!</v>
      </c>
    </row>
    <row r="351" spans="1:8" ht="15">
      <c r="A351" s="105"/>
      <c r="B351" s="65">
        <v>3634</v>
      </c>
      <c r="C351" s="65">
        <v>2132</v>
      </c>
      <c r="D351" s="65" t="s">
        <v>261</v>
      </c>
      <c r="E351" s="62">
        <v>4654</v>
      </c>
      <c r="F351" s="231">
        <v>4654</v>
      </c>
      <c r="G351" s="269">
        <v>4653.6000000000004</v>
      </c>
      <c r="H351" s="812">
        <f t="shared" si="17"/>
        <v>99.991405242801903</v>
      </c>
    </row>
    <row r="352" spans="1:8" ht="15" hidden="1">
      <c r="A352" s="105"/>
      <c r="B352" s="65">
        <v>3636</v>
      </c>
      <c r="C352" s="65">
        <v>2131</v>
      </c>
      <c r="D352" s="65" t="s">
        <v>262</v>
      </c>
      <c r="E352" s="62"/>
      <c r="F352" s="231"/>
      <c r="G352" s="269">
        <v>0</v>
      </c>
      <c r="H352" s="812" t="e">
        <f t="shared" si="17"/>
        <v>#DIV/0!</v>
      </c>
    </row>
    <row r="353" spans="1:8" ht="15">
      <c r="A353" s="79"/>
      <c r="B353" s="65">
        <v>3639</v>
      </c>
      <c r="C353" s="65">
        <v>2111</v>
      </c>
      <c r="D353" s="65" t="s">
        <v>263</v>
      </c>
      <c r="E353" s="73">
        <v>28</v>
      </c>
      <c r="F353" s="231">
        <v>28</v>
      </c>
      <c r="G353" s="269">
        <v>27.8</v>
      </c>
      <c r="H353" s="812">
        <f t="shared" si="17"/>
        <v>99.285714285714292</v>
      </c>
    </row>
    <row r="354" spans="1:8" ht="15">
      <c r="A354" s="105"/>
      <c r="B354" s="65">
        <v>3639</v>
      </c>
      <c r="C354" s="65">
        <v>2119</v>
      </c>
      <c r="D354" s="65" t="s">
        <v>264</v>
      </c>
      <c r="E354" s="62">
        <v>300</v>
      </c>
      <c r="F354" s="231">
        <v>300</v>
      </c>
      <c r="G354" s="269">
        <v>1755.5</v>
      </c>
      <c r="H354" s="812">
        <f t="shared" si="17"/>
        <v>585.16666666666663</v>
      </c>
    </row>
    <row r="355" spans="1:8" ht="15">
      <c r="A355" s="65"/>
      <c r="B355" s="65">
        <v>3639</v>
      </c>
      <c r="C355" s="65">
        <v>2131</v>
      </c>
      <c r="D355" s="65" t="s">
        <v>242</v>
      </c>
      <c r="E355" s="62">
        <v>2700</v>
      </c>
      <c r="F355" s="231">
        <v>2700</v>
      </c>
      <c r="G355" s="269">
        <v>2574.5</v>
      </c>
      <c r="H355" s="812">
        <f t="shared" si="17"/>
        <v>95.351851851851848</v>
      </c>
    </row>
    <row r="356" spans="1:8" ht="15">
      <c r="A356" s="65"/>
      <c r="B356" s="65">
        <v>3639</v>
      </c>
      <c r="C356" s="65">
        <v>2132</v>
      </c>
      <c r="D356" s="65" t="s">
        <v>265</v>
      </c>
      <c r="E356" s="62">
        <v>28</v>
      </c>
      <c r="F356" s="231">
        <v>28</v>
      </c>
      <c r="G356" s="269">
        <v>18.100000000000001</v>
      </c>
      <c r="H356" s="812">
        <f t="shared" si="17"/>
        <v>64.642857142857153</v>
      </c>
    </row>
    <row r="357" spans="1:8" ht="15" customHeight="1">
      <c r="A357" s="65"/>
      <c r="B357" s="65">
        <v>3639</v>
      </c>
      <c r="C357" s="65">
        <v>2212</v>
      </c>
      <c r="D357" s="65" t="s">
        <v>105</v>
      </c>
      <c r="E357" s="62">
        <v>181</v>
      </c>
      <c r="F357" s="231">
        <v>181</v>
      </c>
      <c r="G357" s="269">
        <v>417.5</v>
      </c>
      <c r="H357" s="812">
        <f t="shared" si="17"/>
        <v>230.66298342541435</v>
      </c>
    </row>
    <row r="358" spans="1:8" ht="15">
      <c r="A358" s="65"/>
      <c r="B358" s="65">
        <v>3639</v>
      </c>
      <c r="C358" s="65">
        <v>2324</v>
      </c>
      <c r="D358" s="65" t="s">
        <v>266</v>
      </c>
      <c r="E358" s="62">
        <v>582</v>
      </c>
      <c r="F358" s="231">
        <v>582</v>
      </c>
      <c r="G358" s="269">
        <v>301.10000000000002</v>
      </c>
      <c r="H358" s="812">
        <f t="shared" si="17"/>
        <v>51.735395189003441</v>
      </c>
    </row>
    <row r="359" spans="1:8" ht="15" hidden="1">
      <c r="A359" s="65"/>
      <c r="B359" s="65">
        <v>3639</v>
      </c>
      <c r="C359" s="65">
        <v>2328</v>
      </c>
      <c r="D359" s="65" t="s">
        <v>267</v>
      </c>
      <c r="E359" s="62"/>
      <c r="F359" s="231"/>
      <c r="G359" s="269">
        <v>0</v>
      </c>
      <c r="H359" s="812" t="e">
        <f t="shared" si="17"/>
        <v>#DIV/0!</v>
      </c>
    </row>
    <row r="360" spans="1:8" ht="15" hidden="1" customHeight="1">
      <c r="A360" s="71"/>
      <c r="B360" s="71">
        <v>3639</v>
      </c>
      <c r="C360" s="71">
        <v>2329</v>
      </c>
      <c r="D360" s="71" t="s">
        <v>177</v>
      </c>
      <c r="E360" s="62"/>
      <c r="F360" s="231"/>
      <c r="G360" s="269">
        <v>0</v>
      </c>
      <c r="H360" s="812" t="e">
        <f t="shared" si="17"/>
        <v>#DIV/0!</v>
      </c>
    </row>
    <row r="361" spans="1:8" ht="15">
      <c r="A361" s="65"/>
      <c r="B361" s="65">
        <v>3639</v>
      </c>
      <c r="C361" s="65">
        <v>3111</v>
      </c>
      <c r="D361" s="65" t="s">
        <v>268</v>
      </c>
      <c r="E361" s="62">
        <v>1944</v>
      </c>
      <c r="F361" s="231">
        <v>1944</v>
      </c>
      <c r="G361" s="269">
        <v>1954.8</v>
      </c>
      <c r="H361" s="812">
        <f t="shared" si="17"/>
        <v>100.55555555555556</v>
      </c>
    </row>
    <row r="362" spans="1:8" ht="15">
      <c r="A362" s="65"/>
      <c r="B362" s="65">
        <v>3639</v>
      </c>
      <c r="C362" s="65">
        <v>3112</v>
      </c>
      <c r="D362" s="65" t="s">
        <v>269</v>
      </c>
      <c r="E362" s="62">
        <v>0</v>
      </c>
      <c r="F362" s="231">
        <v>0</v>
      </c>
      <c r="G362" s="269">
        <v>1993.3</v>
      </c>
      <c r="H362" s="812" t="e">
        <f t="shared" si="17"/>
        <v>#DIV/0!</v>
      </c>
    </row>
    <row r="363" spans="1:8" ht="15" customHeight="1">
      <c r="A363" s="71"/>
      <c r="B363" s="71">
        <v>6409</v>
      </c>
      <c r="C363" s="71">
        <v>2328</v>
      </c>
      <c r="D363" s="71" t="s">
        <v>270</v>
      </c>
      <c r="E363" s="62">
        <v>0</v>
      </c>
      <c r="F363" s="231">
        <v>0</v>
      </c>
      <c r="G363" s="269">
        <v>3</v>
      </c>
      <c r="H363" s="812" t="e">
        <f t="shared" si="17"/>
        <v>#DIV/0!</v>
      </c>
    </row>
    <row r="364" spans="1:8" ht="15" customHeight="1">
      <c r="A364" s="71"/>
      <c r="B364" s="71">
        <v>6409</v>
      </c>
      <c r="C364" s="71">
        <v>2329</v>
      </c>
      <c r="D364" s="71" t="s">
        <v>271</v>
      </c>
      <c r="E364" s="62">
        <v>0</v>
      </c>
      <c r="F364" s="231">
        <v>0</v>
      </c>
      <c r="G364" s="269">
        <v>7.7</v>
      </c>
      <c r="H364" s="812" t="e">
        <f t="shared" si="17"/>
        <v>#DIV/0!</v>
      </c>
    </row>
    <row r="365" spans="1:8" ht="15.75" customHeight="1" thickBot="1">
      <c r="A365" s="121"/>
      <c r="B365" s="121">
        <v>1070</v>
      </c>
      <c r="C365" s="121">
        <v>2212</v>
      </c>
      <c r="D365" s="121"/>
      <c r="E365" s="122">
        <v>0</v>
      </c>
      <c r="F365" s="242">
        <v>0</v>
      </c>
      <c r="G365" s="242">
        <v>100</v>
      </c>
      <c r="H365" s="821"/>
    </row>
    <row r="366" spans="1:8" s="48" customFormat="1" ht="22.5" customHeight="1" thickTop="1" thickBot="1">
      <c r="A366" s="102"/>
      <c r="B366" s="102"/>
      <c r="C366" s="102"/>
      <c r="D366" s="103" t="s">
        <v>272</v>
      </c>
      <c r="E366" s="104">
        <f t="shared" ref="E366:G366" si="18">SUM(E329:E365)</f>
        <v>42152</v>
      </c>
      <c r="F366" s="262">
        <f t="shared" si="18"/>
        <v>43188</v>
      </c>
      <c r="G366" s="262">
        <f t="shared" si="18"/>
        <v>32200.5</v>
      </c>
      <c r="H366" s="814">
        <f>(G366/F366)*100</f>
        <v>74.558905251458739</v>
      </c>
    </row>
    <row r="367" spans="1:8" ht="15" customHeight="1">
      <c r="A367" s="48"/>
      <c r="B367" s="88"/>
      <c r="C367" s="88"/>
      <c r="D367" s="88"/>
      <c r="E367" s="119"/>
      <c r="F367" s="268"/>
      <c r="G367" s="268"/>
      <c r="H367" s="820"/>
    </row>
    <row r="368" spans="1:8" ht="15" hidden="1" customHeight="1">
      <c r="A368" s="48"/>
      <c r="B368" s="88"/>
      <c r="C368" s="88"/>
      <c r="D368" s="88"/>
      <c r="E368" s="119"/>
      <c r="F368" s="268"/>
      <c r="G368" s="268"/>
      <c r="H368" s="820"/>
    </row>
    <row r="369" spans="1:8" ht="15" hidden="1" customHeight="1">
      <c r="A369" s="48"/>
      <c r="B369" s="88"/>
      <c r="C369" s="88"/>
      <c r="D369" s="88"/>
      <c r="E369" s="119"/>
      <c r="F369" s="268"/>
      <c r="G369" s="268"/>
      <c r="H369" s="820"/>
    </row>
    <row r="370" spans="1:8" ht="15" hidden="1" customHeight="1">
      <c r="A370" s="48"/>
      <c r="B370" s="88"/>
      <c r="C370" s="88"/>
      <c r="D370" s="88"/>
      <c r="E370" s="119"/>
      <c r="F370" s="268"/>
      <c r="G370" s="249"/>
      <c r="H370" s="804"/>
    </row>
    <row r="371" spans="1:8" ht="15" hidden="1" customHeight="1">
      <c r="A371" s="48"/>
      <c r="B371" s="88"/>
      <c r="C371" s="88"/>
      <c r="D371" s="88"/>
      <c r="E371" s="119"/>
      <c r="F371" s="268"/>
      <c r="G371" s="268"/>
      <c r="H371" s="820"/>
    </row>
    <row r="372" spans="1:8" ht="15" hidden="1" customHeight="1">
      <c r="A372" s="48"/>
      <c r="B372" s="88"/>
      <c r="C372" s="88"/>
      <c r="D372" s="88"/>
      <c r="E372" s="119"/>
      <c r="F372" s="268"/>
      <c r="G372" s="268"/>
      <c r="H372" s="820"/>
    </row>
    <row r="373" spans="1:8" ht="15" customHeight="1" thickBot="1">
      <c r="A373" s="48"/>
      <c r="B373" s="88"/>
      <c r="C373" s="88"/>
      <c r="D373" s="88"/>
      <c r="E373" s="119"/>
      <c r="F373" s="268"/>
      <c r="G373" s="268"/>
      <c r="H373" s="820"/>
    </row>
    <row r="374" spans="1:8" ht="15.75">
      <c r="A374" s="50" t="s">
        <v>27</v>
      </c>
      <c r="B374" s="50" t="s">
        <v>28</v>
      </c>
      <c r="C374" s="50" t="s">
        <v>29</v>
      </c>
      <c r="D374" s="51" t="s">
        <v>30</v>
      </c>
      <c r="E374" s="52" t="s">
        <v>31</v>
      </c>
      <c r="F374" s="226" t="s">
        <v>31</v>
      </c>
      <c r="G374" s="226" t="s">
        <v>8</v>
      </c>
      <c r="H374" s="809" t="s">
        <v>32</v>
      </c>
    </row>
    <row r="375" spans="1:8" ht="15.75" customHeight="1" thickBot="1">
      <c r="A375" s="53"/>
      <c r="B375" s="53"/>
      <c r="C375" s="53"/>
      <c r="D375" s="54"/>
      <c r="E375" s="55" t="s">
        <v>33</v>
      </c>
      <c r="F375" s="255" t="s">
        <v>34</v>
      </c>
      <c r="G375" s="228" t="s">
        <v>35</v>
      </c>
      <c r="H375" s="810" t="s">
        <v>11</v>
      </c>
    </row>
    <row r="376" spans="1:8" ht="16.5" thickTop="1">
      <c r="A376" s="57">
        <v>8888</v>
      </c>
      <c r="B376" s="57"/>
      <c r="C376" s="57"/>
      <c r="D376" s="58"/>
      <c r="E376" s="59"/>
      <c r="F376" s="232"/>
      <c r="G376" s="232"/>
      <c r="H376" s="811"/>
    </row>
    <row r="377" spans="1:8" ht="15">
      <c r="A377" s="65"/>
      <c r="B377" s="65">
        <v>6171</v>
      </c>
      <c r="C377" s="65">
        <v>2329</v>
      </c>
      <c r="D377" s="65" t="s">
        <v>273</v>
      </c>
      <c r="E377" s="62">
        <v>0</v>
      </c>
      <c r="F377" s="231">
        <v>0</v>
      </c>
      <c r="G377" s="231">
        <v>-345.5</v>
      </c>
      <c r="H377" s="812" t="e">
        <f t="shared" ref="H377" si="19">(G377/F377)*100</f>
        <v>#DIV/0!</v>
      </c>
    </row>
    <row r="378" spans="1:8" ht="15">
      <c r="A378" s="65"/>
      <c r="B378" s="65"/>
      <c r="C378" s="65"/>
      <c r="D378" s="65" t="s">
        <v>274</v>
      </c>
      <c r="E378" s="62"/>
      <c r="F378" s="231"/>
      <c r="G378" s="231"/>
      <c r="H378" s="812"/>
    </row>
    <row r="379" spans="1:8" ht="15.75" thickBot="1">
      <c r="A379" s="99"/>
      <c r="B379" s="99"/>
      <c r="C379" s="99"/>
      <c r="D379" s="99" t="s">
        <v>275</v>
      </c>
      <c r="E379" s="100"/>
      <c r="F379" s="261"/>
      <c r="G379" s="261"/>
      <c r="H379" s="817"/>
    </row>
    <row r="380" spans="1:8" s="48" customFormat="1" ht="22.5" customHeight="1" thickTop="1" thickBot="1">
      <c r="A380" s="102"/>
      <c r="B380" s="102"/>
      <c r="C380" s="102"/>
      <c r="D380" s="103" t="s">
        <v>276</v>
      </c>
      <c r="E380" s="104">
        <f t="shared" ref="E380:G380" si="20">SUM(E377:E378)</f>
        <v>0</v>
      </c>
      <c r="F380" s="262">
        <f t="shared" si="20"/>
        <v>0</v>
      </c>
      <c r="G380" s="262">
        <f t="shared" si="20"/>
        <v>-345.5</v>
      </c>
      <c r="H380" s="814" t="e">
        <f>(G380/F380)*100</f>
        <v>#DIV/0!</v>
      </c>
    </row>
    <row r="381" spans="1:8" ht="15">
      <c r="A381" s="48"/>
      <c r="B381" s="88"/>
      <c r="C381" s="88"/>
      <c r="D381" s="88"/>
      <c r="E381" s="119"/>
      <c r="F381" s="268"/>
      <c r="G381" s="268"/>
      <c r="H381" s="820"/>
    </row>
    <row r="382" spans="1:8" ht="15" hidden="1">
      <c r="A382" s="48"/>
      <c r="B382" s="88"/>
      <c r="C382" s="88"/>
      <c r="D382" s="88"/>
      <c r="E382" s="119"/>
      <c r="F382" s="268"/>
      <c r="G382" s="268"/>
      <c r="H382" s="820"/>
    </row>
    <row r="383" spans="1:8" ht="15" hidden="1">
      <c r="A383" s="48"/>
      <c r="B383" s="88"/>
      <c r="C383" s="88"/>
      <c r="D383" s="88"/>
      <c r="E383" s="119"/>
      <c r="F383" s="268"/>
      <c r="G383" s="268"/>
      <c r="H383" s="820"/>
    </row>
    <row r="384" spans="1:8" ht="15" hidden="1">
      <c r="A384" s="48"/>
      <c r="B384" s="88"/>
      <c r="C384" s="88"/>
      <c r="D384" s="88"/>
      <c r="E384" s="119"/>
      <c r="F384" s="268"/>
      <c r="G384" s="268"/>
      <c r="H384" s="820"/>
    </row>
    <row r="385" spans="1:8" ht="15" hidden="1">
      <c r="A385" s="48"/>
      <c r="B385" s="88"/>
      <c r="C385" s="88"/>
      <c r="D385" s="88"/>
      <c r="E385" s="119"/>
      <c r="F385" s="268"/>
      <c r="G385" s="268"/>
      <c r="H385" s="820"/>
    </row>
    <row r="386" spans="1:8" ht="15" hidden="1" customHeight="1">
      <c r="A386" s="48"/>
      <c r="B386" s="88"/>
      <c r="C386" s="88"/>
      <c r="D386" s="88"/>
      <c r="E386" s="119"/>
      <c r="F386" s="268"/>
      <c r="G386" s="268"/>
      <c r="H386" s="820"/>
    </row>
    <row r="387" spans="1:8" ht="15" customHeight="1" thickBot="1">
      <c r="A387" s="48"/>
      <c r="B387" s="48"/>
      <c r="C387" s="48"/>
      <c r="D387" s="48"/>
      <c r="E387" s="49"/>
      <c r="F387" s="253"/>
      <c r="G387" s="253"/>
      <c r="H387" s="808"/>
    </row>
    <row r="388" spans="1:8" ht="15.75">
      <c r="A388" s="50" t="s">
        <v>27</v>
      </c>
      <c r="B388" s="50" t="s">
        <v>28</v>
      </c>
      <c r="C388" s="50" t="s">
        <v>29</v>
      </c>
      <c r="D388" s="51" t="s">
        <v>30</v>
      </c>
      <c r="E388" s="52" t="s">
        <v>31</v>
      </c>
      <c r="F388" s="226" t="s">
        <v>31</v>
      </c>
      <c r="G388" s="226" t="s">
        <v>8</v>
      </c>
      <c r="H388" s="809" t="s">
        <v>32</v>
      </c>
    </row>
    <row r="389" spans="1:8" ht="15.75" customHeight="1" thickBot="1">
      <c r="A389" s="53"/>
      <c r="B389" s="53"/>
      <c r="C389" s="53"/>
      <c r="D389" s="54"/>
      <c r="E389" s="55" t="s">
        <v>33</v>
      </c>
      <c r="F389" s="255" t="s">
        <v>34</v>
      </c>
      <c r="G389" s="228" t="s">
        <v>35</v>
      </c>
      <c r="H389" s="810" t="s">
        <v>11</v>
      </c>
    </row>
    <row r="390" spans="1:8" s="48" customFormat="1" ht="30.75" customHeight="1" thickTop="1" thickBot="1">
      <c r="A390" s="103"/>
      <c r="B390" s="123"/>
      <c r="C390" s="124"/>
      <c r="D390" s="125" t="s">
        <v>277</v>
      </c>
      <c r="E390" s="126">
        <f t="shared" ref="E390:G390" si="21">SUM(E77,E124,E184,E214,E239,E266,E285,E321,E366,E380)</f>
        <v>434837</v>
      </c>
      <c r="F390" s="270">
        <f t="shared" si="21"/>
        <v>471453.2</v>
      </c>
      <c r="G390" s="270">
        <f t="shared" si="21"/>
        <v>405636.1</v>
      </c>
      <c r="H390" s="822">
        <f>(G390/F390)*100</f>
        <v>86.039526298686695</v>
      </c>
    </row>
    <row r="391" spans="1:8" ht="15" customHeight="1">
      <c r="A391" s="45"/>
      <c r="B391" s="127"/>
      <c r="C391" s="128"/>
      <c r="D391" s="129"/>
      <c r="E391" s="130"/>
      <c r="F391" s="271"/>
      <c r="G391" s="271"/>
      <c r="H391" s="823"/>
    </row>
    <row r="392" spans="1:8" ht="15" hidden="1" customHeight="1">
      <c r="A392" s="45"/>
      <c r="B392" s="127"/>
      <c r="C392" s="128"/>
      <c r="D392" s="129"/>
      <c r="E392" s="130"/>
      <c r="F392" s="271"/>
      <c r="G392" s="271"/>
      <c r="H392" s="823"/>
    </row>
    <row r="393" spans="1:8" ht="12.75" hidden="1" customHeight="1">
      <c r="A393" s="45"/>
      <c r="B393" s="127"/>
      <c r="C393" s="128"/>
      <c r="D393" s="129"/>
      <c r="E393" s="130"/>
      <c r="F393" s="271"/>
      <c r="G393" s="271"/>
      <c r="H393" s="823"/>
    </row>
    <row r="394" spans="1:8" ht="12.75" hidden="1" customHeight="1">
      <c r="A394" s="45"/>
      <c r="B394" s="127"/>
      <c r="C394" s="128"/>
      <c r="D394" s="129"/>
      <c r="E394" s="130"/>
      <c r="F394" s="271"/>
      <c r="G394" s="271"/>
      <c r="H394" s="823"/>
    </row>
    <row r="395" spans="1:8" ht="12.75" hidden="1" customHeight="1">
      <c r="A395" s="45"/>
      <c r="B395" s="127"/>
      <c r="C395" s="128"/>
      <c r="D395" s="129"/>
      <c r="E395" s="130"/>
      <c r="F395" s="271"/>
      <c r="G395" s="271"/>
      <c r="H395" s="823"/>
    </row>
    <row r="396" spans="1:8" ht="12.75" hidden="1" customHeight="1">
      <c r="A396" s="45"/>
      <c r="B396" s="127"/>
      <c r="C396" s="128"/>
      <c r="D396" s="129"/>
      <c r="E396" s="130"/>
      <c r="F396" s="271"/>
      <c r="G396" s="271"/>
      <c r="H396" s="823"/>
    </row>
    <row r="397" spans="1:8" ht="12.75" hidden="1" customHeight="1">
      <c r="A397" s="45"/>
      <c r="B397" s="127"/>
      <c r="C397" s="128"/>
      <c r="D397" s="129"/>
      <c r="E397" s="130"/>
      <c r="F397" s="271"/>
      <c r="G397" s="271"/>
      <c r="H397" s="823"/>
    </row>
    <row r="398" spans="1:8" ht="12.75" hidden="1" customHeight="1">
      <c r="A398" s="45"/>
      <c r="B398" s="127"/>
      <c r="C398" s="128"/>
      <c r="D398" s="129"/>
      <c r="E398" s="130"/>
      <c r="F398" s="271"/>
      <c r="G398" s="271"/>
      <c r="H398" s="823"/>
    </row>
    <row r="399" spans="1:8" ht="15" hidden="1" customHeight="1">
      <c r="A399" s="45"/>
      <c r="B399" s="127"/>
      <c r="C399" s="128"/>
      <c r="D399" s="129"/>
      <c r="E399" s="130"/>
      <c r="F399" s="271"/>
      <c r="G399" s="271"/>
      <c r="H399" s="823"/>
    </row>
    <row r="400" spans="1:8" ht="15" customHeight="1" thickBot="1">
      <c r="A400" s="45"/>
      <c r="B400" s="127"/>
      <c r="C400" s="128"/>
      <c r="D400" s="129"/>
      <c r="E400" s="131"/>
      <c r="F400" s="272"/>
      <c r="G400" s="272"/>
      <c r="H400" s="824"/>
    </row>
    <row r="401" spans="1:8" ht="15.75">
      <c r="A401" s="50" t="s">
        <v>27</v>
      </c>
      <c r="B401" s="50" t="s">
        <v>28</v>
      </c>
      <c r="C401" s="50" t="s">
        <v>29</v>
      </c>
      <c r="D401" s="51" t="s">
        <v>30</v>
      </c>
      <c r="E401" s="52" t="s">
        <v>31</v>
      </c>
      <c r="F401" s="226" t="s">
        <v>31</v>
      </c>
      <c r="G401" s="226" t="s">
        <v>8</v>
      </c>
      <c r="H401" s="809" t="s">
        <v>32</v>
      </c>
    </row>
    <row r="402" spans="1:8" ht="15.75" customHeight="1" thickBot="1">
      <c r="A402" s="53"/>
      <c r="B402" s="53"/>
      <c r="C402" s="53"/>
      <c r="D402" s="54"/>
      <c r="E402" s="55" t="s">
        <v>33</v>
      </c>
      <c r="F402" s="255" t="s">
        <v>34</v>
      </c>
      <c r="G402" s="228" t="s">
        <v>35</v>
      </c>
      <c r="H402" s="810" t="s">
        <v>11</v>
      </c>
    </row>
    <row r="403" spans="1:8" ht="16.5" customHeight="1" thickTop="1">
      <c r="A403" s="113">
        <v>110</v>
      </c>
      <c r="B403" s="113"/>
      <c r="C403" s="113"/>
      <c r="D403" s="132" t="s">
        <v>278</v>
      </c>
      <c r="E403" s="133"/>
      <c r="F403" s="273"/>
      <c r="G403" s="273"/>
      <c r="H403" s="825"/>
    </row>
    <row r="404" spans="1:8" ht="14.25" customHeight="1">
      <c r="A404" s="134"/>
      <c r="B404" s="134"/>
      <c r="C404" s="134"/>
      <c r="D404" s="45"/>
      <c r="E404" s="133"/>
      <c r="F404" s="273"/>
      <c r="G404" s="273"/>
      <c r="H404" s="825"/>
    </row>
    <row r="405" spans="1:8" ht="15" customHeight="1">
      <c r="A405" s="65"/>
      <c r="B405" s="65"/>
      <c r="C405" s="65">
        <v>8115</v>
      </c>
      <c r="D405" s="79" t="s">
        <v>279</v>
      </c>
      <c r="E405" s="135">
        <v>25966</v>
      </c>
      <c r="F405" s="274">
        <v>45255</v>
      </c>
      <c r="G405" s="274">
        <v>-28017.4</v>
      </c>
      <c r="H405" s="812">
        <f t="shared" ref="H405:H410" si="22">(G405/F405)*100</f>
        <v>-61.910065186167273</v>
      </c>
    </row>
    <row r="406" spans="1:8" ht="15">
      <c r="A406" s="65"/>
      <c r="B406" s="65"/>
      <c r="C406" s="65">
        <v>8123</v>
      </c>
      <c r="D406" s="136" t="s">
        <v>280</v>
      </c>
      <c r="E406" s="77">
        <v>30000</v>
      </c>
      <c r="F406" s="238">
        <v>30000</v>
      </c>
      <c r="G406" s="256">
        <v>805.5</v>
      </c>
      <c r="H406" s="812">
        <f t="shared" si="22"/>
        <v>2.6850000000000001</v>
      </c>
    </row>
    <row r="407" spans="1:8" ht="14.25" customHeight="1">
      <c r="A407" s="65"/>
      <c r="B407" s="65"/>
      <c r="C407" s="65">
        <v>8124</v>
      </c>
      <c r="D407" s="79" t="s">
        <v>281</v>
      </c>
      <c r="E407" s="62">
        <v>-5040</v>
      </c>
      <c r="F407" s="231">
        <v>-5040</v>
      </c>
      <c r="G407" s="231">
        <v>-4200</v>
      </c>
      <c r="H407" s="812">
        <f t="shared" si="22"/>
        <v>83.333333333333343</v>
      </c>
    </row>
    <row r="408" spans="1:8" ht="15" hidden="1" customHeight="1">
      <c r="A408" s="82"/>
      <c r="B408" s="82"/>
      <c r="C408" s="82">
        <v>8902</v>
      </c>
      <c r="D408" s="137" t="s">
        <v>282</v>
      </c>
      <c r="E408" s="83"/>
      <c r="F408" s="231"/>
      <c r="G408" s="231">
        <v>0</v>
      </c>
      <c r="H408" s="812" t="e">
        <f t="shared" si="22"/>
        <v>#DIV/0!</v>
      </c>
    </row>
    <row r="409" spans="1:8" ht="14.25" hidden="1" customHeight="1">
      <c r="A409" s="65"/>
      <c r="B409" s="65"/>
      <c r="C409" s="65">
        <v>8905</v>
      </c>
      <c r="D409" s="79" t="s">
        <v>283</v>
      </c>
      <c r="E409" s="62"/>
      <c r="F409" s="232"/>
      <c r="G409" s="256">
        <v>0</v>
      </c>
      <c r="H409" s="812" t="e">
        <f t="shared" si="22"/>
        <v>#DIV/0!</v>
      </c>
    </row>
    <row r="410" spans="1:8" ht="15" customHeight="1" thickBot="1">
      <c r="A410" s="99"/>
      <c r="B410" s="99"/>
      <c r="C410" s="99">
        <v>8901</v>
      </c>
      <c r="D410" s="98" t="s">
        <v>284</v>
      </c>
      <c r="E410" s="100">
        <v>0</v>
      </c>
      <c r="F410" s="261">
        <v>0</v>
      </c>
      <c r="G410" s="261">
        <v>-57</v>
      </c>
      <c r="H410" s="817" t="e">
        <f t="shared" si="22"/>
        <v>#DIV/0!</v>
      </c>
    </row>
    <row r="411" spans="1:8" s="48" customFormat="1" ht="22.5" customHeight="1" thickTop="1" thickBot="1">
      <c r="A411" s="102"/>
      <c r="B411" s="102"/>
      <c r="C411" s="102"/>
      <c r="D411" s="138" t="s">
        <v>285</v>
      </c>
      <c r="E411" s="104">
        <f t="shared" ref="E411:G411" si="23">SUM(E405:E410)</f>
        <v>50926</v>
      </c>
      <c r="F411" s="262">
        <f t="shared" si="23"/>
        <v>70215</v>
      </c>
      <c r="G411" s="262">
        <f t="shared" si="23"/>
        <v>-31468.9</v>
      </c>
      <c r="H411" s="826">
        <f>SUM(G405/F405)*100</f>
        <v>-61.910065186167273</v>
      </c>
    </row>
    <row r="412" spans="1:8" s="48" customFormat="1" ht="22.5" customHeight="1">
      <c r="A412" s="88"/>
      <c r="B412" s="88"/>
      <c r="C412" s="88"/>
      <c r="D412" s="45"/>
      <c r="E412" s="89"/>
      <c r="F412" s="275"/>
      <c r="G412" s="258"/>
      <c r="H412" s="815"/>
    </row>
    <row r="413" spans="1:8" ht="15" customHeight="1">
      <c r="A413" s="48" t="s">
        <v>286</v>
      </c>
      <c r="B413" s="48"/>
      <c r="C413" s="48"/>
      <c r="D413" s="45"/>
      <c r="E413" s="89"/>
      <c r="F413" s="275"/>
      <c r="G413" s="258"/>
      <c r="H413" s="815"/>
    </row>
    <row r="414" spans="1:8" ht="16.5" customHeight="1">
      <c r="A414" s="88"/>
      <c r="B414" s="48"/>
      <c r="C414" s="88"/>
      <c r="D414" s="48"/>
      <c r="E414" s="49"/>
      <c r="F414" s="276"/>
      <c r="G414" s="253"/>
      <c r="H414" s="808"/>
    </row>
    <row r="415" spans="1:8" ht="15">
      <c r="A415" s="88"/>
      <c r="B415" s="88"/>
      <c r="C415" s="88"/>
      <c r="D415" s="48"/>
      <c r="E415" s="49"/>
      <c r="F415" s="253"/>
      <c r="G415" s="253"/>
      <c r="H415" s="808"/>
    </row>
    <row r="416" spans="1:8" ht="15">
      <c r="A416" s="139"/>
      <c r="B416" s="139"/>
      <c r="C416" s="139"/>
      <c r="D416" s="140" t="s">
        <v>287</v>
      </c>
      <c r="E416" s="141">
        <f t="shared" ref="E416:G416" si="24">E390+E411</f>
        <v>485763</v>
      </c>
      <c r="F416" s="277">
        <f t="shared" si="24"/>
        <v>541668.19999999995</v>
      </c>
      <c r="G416" s="277">
        <f t="shared" si="24"/>
        <v>374167.19999999995</v>
      </c>
      <c r="H416" s="812">
        <f t="shared" ref="H416" si="25">(G416/F416)*100</f>
        <v>69.076825997907946</v>
      </c>
    </row>
    <row r="417" spans="1:8" ht="15">
      <c r="A417" s="139"/>
      <c r="B417" s="139"/>
      <c r="C417" s="139"/>
      <c r="D417" s="140"/>
      <c r="E417" s="141"/>
      <c r="F417" s="277"/>
      <c r="G417" s="277"/>
      <c r="H417" s="827"/>
    </row>
    <row r="418" spans="1:8" ht="15">
      <c r="A418" s="142"/>
      <c r="B418" s="142"/>
      <c r="C418" s="142"/>
      <c r="D418" s="142"/>
      <c r="E418" s="143"/>
      <c r="F418" s="278"/>
      <c r="G418" s="278"/>
      <c r="H418" s="828"/>
    </row>
    <row r="419" spans="1:8" ht="15">
      <c r="A419" s="142"/>
      <c r="B419" s="142"/>
      <c r="C419" s="142"/>
      <c r="D419" s="142"/>
      <c r="E419" s="143"/>
      <c r="F419" s="278"/>
      <c r="G419" s="278"/>
      <c r="H419" s="828"/>
    </row>
    <row r="420" spans="1:8" ht="15">
      <c r="A420" s="142"/>
      <c r="B420" s="142"/>
      <c r="C420" s="142"/>
      <c r="D420" s="142"/>
      <c r="E420" s="143"/>
      <c r="F420" s="278"/>
      <c r="G420" s="278"/>
      <c r="H420" s="828"/>
    </row>
    <row r="421" spans="1:8" ht="15">
      <c r="A421" s="142"/>
      <c r="B421" s="142"/>
      <c r="C421" s="142"/>
      <c r="D421" s="142"/>
      <c r="E421" s="143"/>
      <c r="F421" s="278"/>
      <c r="G421" s="278"/>
      <c r="H421" s="828"/>
    </row>
    <row r="422" spans="1:8" ht="15">
      <c r="A422" s="142"/>
      <c r="B422" s="142"/>
      <c r="C422" s="142"/>
      <c r="D422" s="142"/>
      <c r="E422" s="143"/>
      <c r="F422" s="278"/>
      <c r="G422" s="278"/>
      <c r="H422" s="828"/>
    </row>
    <row r="423" spans="1:8" ht="15">
      <c r="A423" s="142"/>
      <c r="B423" s="142"/>
      <c r="C423" s="142"/>
      <c r="D423" s="142"/>
      <c r="E423" s="143"/>
      <c r="F423" s="278"/>
      <c r="G423" s="278"/>
      <c r="H423" s="828"/>
    </row>
    <row r="424" spans="1:8" ht="15">
      <c r="A424" s="142"/>
      <c r="B424" s="142"/>
      <c r="C424" s="142"/>
      <c r="D424" s="142"/>
      <c r="E424" s="143"/>
      <c r="F424" s="278"/>
      <c r="G424" s="278"/>
      <c r="H424" s="828"/>
    </row>
    <row r="425" spans="1:8" ht="15">
      <c r="A425" s="142"/>
      <c r="B425" s="142"/>
      <c r="C425" s="142"/>
      <c r="D425" s="142"/>
      <c r="E425" s="143"/>
      <c r="F425" s="278"/>
      <c r="G425" s="278"/>
      <c r="H425" s="828"/>
    </row>
    <row r="426" spans="1:8" ht="15">
      <c r="A426" s="142"/>
      <c r="B426" s="142"/>
      <c r="C426" s="142"/>
      <c r="D426" s="142"/>
      <c r="E426" s="143"/>
      <c r="F426" s="278"/>
      <c r="G426" s="278"/>
      <c r="H426" s="828"/>
    </row>
    <row r="427" spans="1:8" ht="15">
      <c r="A427" s="142"/>
      <c r="B427" s="142"/>
      <c r="C427" s="142"/>
      <c r="D427" s="142"/>
      <c r="E427" s="143"/>
      <c r="F427" s="278"/>
      <c r="G427" s="278"/>
      <c r="H427" s="828"/>
    </row>
    <row r="428" spans="1:8" ht="15">
      <c r="A428" s="142"/>
      <c r="B428" s="142"/>
      <c r="C428" s="142"/>
      <c r="D428" s="142"/>
      <c r="E428" s="143"/>
      <c r="F428" s="278"/>
      <c r="G428" s="278"/>
      <c r="H428" s="828"/>
    </row>
    <row r="429" spans="1:8" ht="15">
      <c r="A429" s="142"/>
      <c r="B429" s="142"/>
      <c r="C429" s="142"/>
      <c r="D429" s="142"/>
      <c r="E429" s="143"/>
      <c r="F429" s="278"/>
      <c r="G429" s="278"/>
      <c r="H429" s="828"/>
    </row>
    <row r="430" spans="1:8" ht="15">
      <c r="A430" s="142"/>
      <c r="B430" s="142"/>
      <c r="C430" s="142"/>
      <c r="D430" s="142"/>
      <c r="E430" s="143"/>
      <c r="F430" s="278"/>
      <c r="G430" s="278"/>
      <c r="H430" s="828"/>
    </row>
    <row r="431" spans="1:8" ht="15">
      <c r="A431" s="142"/>
      <c r="B431" s="142"/>
      <c r="C431" s="142"/>
      <c r="D431" s="142"/>
      <c r="E431" s="143"/>
      <c r="F431" s="278"/>
      <c r="G431" s="278"/>
      <c r="H431" s="828"/>
    </row>
    <row r="432" spans="1:8" ht="15">
      <c r="A432" s="142"/>
      <c r="B432" s="142"/>
      <c r="C432" s="142"/>
      <c r="D432" s="142"/>
      <c r="E432" s="143"/>
      <c r="F432" s="278"/>
      <c r="G432" s="278"/>
      <c r="H432" s="828"/>
    </row>
    <row r="433" spans="1:8" ht="15">
      <c r="A433" s="142"/>
      <c r="B433" s="142"/>
      <c r="C433" s="142"/>
      <c r="D433" s="142"/>
      <c r="E433" s="143"/>
      <c r="F433" s="278"/>
      <c r="G433" s="278"/>
      <c r="H433" s="828"/>
    </row>
    <row r="434" spans="1:8" ht="15">
      <c r="A434" s="142"/>
      <c r="B434" s="142"/>
      <c r="C434" s="142"/>
      <c r="D434" s="142"/>
      <c r="E434" s="143"/>
      <c r="F434" s="278"/>
      <c r="G434" s="278"/>
      <c r="H434" s="828"/>
    </row>
    <row r="435" spans="1:8" ht="15">
      <c r="A435" s="142"/>
      <c r="B435" s="142"/>
      <c r="C435" s="142"/>
      <c r="D435" s="142"/>
      <c r="E435" s="143"/>
      <c r="F435" s="278"/>
      <c r="G435" s="278"/>
      <c r="H435" s="828"/>
    </row>
    <row r="436" spans="1:8" ht="15">
      <c r="A436" s="142"/>
      <c r="B436" s="142"/>
      <c r="C436" s="142"/>
      <c r="D436" s="142"/>
      <c r="E436" s="143"/>
      <c r="F436" s="278"/>
      <c r="G436" s="278"/>
      <c r="H436" s="828"/>
    </row>
    <row r="437" spans="1:8" ht="15">
      <c r="A437" s="142"/>
      <c r="B437" s="142"/>
      <c r="C437" s="142"/>
      <c r="D437" s="142"/>
      <c r="E437" s="143"/>
      <c r="F437" s="278"/>
      <c r="G437" s="278"/>
      <c r="H437" s="828"/>
    </row>
    <row r="438" spans="1:8" ht="15">
      <c r="A438" s="142"/>
      <c r="B438" s="142"/>
      <c r="C438" s="142"/>
      <c r="D438" s="142"/>
      <c r="E438" s="143"/>
      <c r="F438" s="278"/>
      <c r="G438" s="278"/>
      <c r="H438" s="828"/>
    </row>
    <row r="439" spans="1:8" ht="15">
      <c r="A439" s="142"/>
      <c r="B439" s="142"/>
      <c r="C439" s="142"/>
      <c r="D439" s="142"/>
      <c r="E439" s="143"/>
      <c r="F439" s="278"/>
      <c r="G439" s="278"/>
      <c r="H439" s="828"/>
    </row>
    <row r="440" spans="1:8" ht="15">
      <c r="A440" s="142"/>
      <c r="B440" s="142"/>
      <c r="C440" s="142"/>
      <c r="D440" s="142"/>
      <c r="E440" s="143"/>
      <c r="F440" s="278"/>
      <c r="G440" s="278"/>
      <c r="H440" s="828"/>
    </row>
    <row r="441" spans="1:8" ht="15">
      <c r="A441" s="142"/>
      <c r="B441" s="142"/>
      <c r="C441" s="142"/>
      <c r="D441" s="142"/>
      <c r="E441" s="143"/>
      <c r="F441" s="278"/>
      <c r="G441" s="278"/>
      <c r="H441" s="828"/>
    </row>
    <row r="442" spans="1:8" ht="15">
      <c r="A442" s="142"/>
      <c r="B442" s="142"/>
      <c r="C442" s="142"/>
      <c r="D442" s="142"/>
      <c r="E442" s="143"/>
      <c r="F442" s="278"/>
      <c r="G442" s="278"/>
      <c r="H442" s="828"/>
    </row>
    <row r="443" spans="1:8" ht="15">
      <c r="A443" s="142"/>
      <c r="B443" s="142"/>
      <c r="C443" s="142"/>
      <c r="D443" s="142"/>
      <c r="E443" s="143"/>
      <c r="F443" s="278"/>
      <c r="G443" s="278"/>
      <c r="H443" s="828"/>
    </row>
    <row r="444" spans="1:8" ht="15">
      <c r="A444" s="142"/>
      <c r="B444" s="142"/>
      <c r="C444" s="142"/>
      <c r="D444" s="142"/>
      <c r="E444" s="143"/>
      <c r="F444" s="278"/>
      <c r="G444" s="278"/>
      <c r="H444" s="828"/>
    </row>
    <row r="445" spans="1:8" ht="15">
      <c r="A445" s="142"/>
      <c r="B445" s="142"/>
      <c r="C445" s="142"/>
      <c r="D445" s="142"/>
      <c r="E445" s="143"/>
      <c r="F445" s="278"/>
      <c r="G445" s="278"/>
      <c r="H445" s="828"/>
    </row>
    <row r="446" spans="1:8" ht="15">
      <c r="A446" s="142"/>
      <c r="B446" s="142"/>
      <c r="C446" s="142"/>
      <c r="D446" s="142"/>
      <c r="E446" s="143"/>
      <c r="F446" s="278"/>
      <c r="G446" s="278"/>
      <c r="H446" s="828"/>
    </row>
    <row r="447" spans="1:8" ht="15">
      <c r="A447" s="142"/>
      <c r="B447" s="142"/>
      <c r="C447" s="142"/>
      <c r="D447" s="142"/>
      <c r="E447" s="143"/>
      <c r="F447" s="278"/>
      <c r="G447" s="278"/>
      <c r="H447" s="828"/>
    </row>
    <row r="448" spans="1:8" ht="15">
      <c r="A448" s="142"/>
      <c r="B448" s="142"/>
      <c r="C448" s="142"/>
      <c r="D448" s="142"/>
      <c r="E448" s="143"/>
      <c r="F448" s="278"/>
      <c r="G448" s="278"/>
      <c r="H448" s="828"/>
    </row>
    <row r="449" spans="1:8" ht="15">
      <c r="A449" s="142"/>
      <c r="B449" s="142"/>
      <c r="C449" s="142"/>
      <c r="D449" s="142"/>
      <c r="E449" s="143"/>
      <c r="F449" s="278"/>
      <c r="G449" s="278"/>
      <c r="H449" s="828"/>
    </row>
    <row r="450" spans="1:8" ht="15">
      <c r="A450" s="142"/>
      <c r="B450" s="142"/>
      <c r="C450" s="142"/>
      <c r="D450" s="142"/>
      <c r="E450" s="143"/>
      <c r="F450" s="278"/>
      <c r="G450" s="278"/>
      <c r="H450" s="828"/>
    </row>
    <row r="451" spans="1:8" ht="15">
      <c r="A451" s="142"/>
      <c r="B451" s="142"/>
      <c r="C451" s="142"/>
      <c r="D451" s="142"/>
      <c r="E451" s="143"/>
      <c r="F451" s="278"/>
      <c r="G451" s="278"/>
      <c r="H451" s="828"/>
    </row>
    <row r="452" spans="1:8" ht="15">
      <c r="A452" s="142"/>
      <c r="B452" s="142"/>
      <c r="C452" s="142"/>
      <c r="D452" s="142"/>
      <c r="E452" s="143"/>
      <c r="F452" s="278"/>
      <c r="G452" s="278"/>
      <c r="H452" s="828"/>
    </row>
    <row r="453" spans="1:8" ht="15">
      <c r="A453" s="142"/>
      <c r="B453" s="142"/>
      <c r="C453" s="142"/>
      <c r="D453" s="142"/>
      <c r="E453" s="143"/>
      <c r="F453" s="278"/>
      <c r="G453" s="278"/>
      <c r="H453" s="828"/>
    </row>
  </sheetData>
  <dataConsolidate/>
  <mergeCells count="2">
    <mergeCell ref="A1:C1"/>
    <mergeCell ref="A3:E3"/>
  </mergeCells>
  <pageMargins left="0.27559055118110237" right="0.19685039370078741" top="0.23622047244094491" bottom="0.23622047244094491" header="3.937007874015748E-2" footer="7.874015748031496E-2"/>
  <pageSetup paperSize="9" scale="6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CD305"/>
  <sheetViews>
    <sheetView topLeftCell="B1" zoomScale="80" zoomScaleNormal="80" zoomScaleSheetLayoutView="100" workbookViewId="0">
      <selection activeCell="G247" sqref="G247"/>
    </sheetView>
  </sheetViews>
  <sheetFormatPr defaultRowHeight="12.75"/>
  <cols>
    <col min="1" max="1" width="13.7109375" style="147" customWidth="1"/>
    <col min="2" max="2" width="12.7109375" style="147" customWidth="1"/>
    <col min="3" max="3" width="79.7109375" style="147" customWidth="1"/>
    <col min="4" max="4" width="15.7109375" style="147" customWidth="1"/>
    <col min="5" max="6" width="15.85546875" style="219" customWidth="1"/>
    <col min="7" max="7" width="13.28515625" style="147" customWidth="1"/>
    <col min="8" max="8" width="9.140625" style="147"/>
    <col min="9" max="9" width="10.140625" style="147" bestFit="1" customWidth="1"/>
    <col min="10" max="236" width="9.140625" style="147"/>
    <col min="237" max="237" width="13.7109375" style="147" customWidth="1"/>
    <col min="238" max="238" width="12.7109375" style="147" customWidth="1"/>
    <col min="239" max="239" width="79.7109375" style="147" customWidth="1"/>
    <col min="240" max="240" width="15.7109375" style="147" customWidth="1"/>
    <col min="241" max="262" width="15.85546875" style="147" customWidth="1"/>
    <col min="263" max="263" width="13.28515625" style="147" customWidth="1"/>
    <col min="264" max="264" width="9.140625" style="147"/>
    <col min="265" max="265" width="10.140625" style="147" bestFit="1" customWidth="1"/>
    <col min="266" max="492" width="9.140625" style="147"/>
    <col min="493" max="493" width="13.7109375" style="147" customWidth="1"/>
    <col min="494" max="494" width="12.7109375" style="147" customWidth="1"/>
    <col min="495" max="495" width="79.7109375" style="147" customWidth="1"/>
    <col min="496" max="496" width="15.7109375" style="147" customWidth="1"/>
    <col min="497" max="518" width="15.85546875" style="147" customWidth="1"/>
    <col min="519" max="519" width="13.28515625" style="147" customWidth="1"/>
    <col min="520" max="520" width="9.140625" style="147"/>
    <col min="521" max="521" width="10.140625" style="147" bestFit="1" customWidth="1"/>
    <col min="522" max="748" width="9.140625" style="147"/>
    <col min="749" max="749" width="13.7109375" style="147" customWidth="1"/>
    <col min="750" max="750" width="12.7109375" style="147" customWidth="1"/>
    <col min="751" max="751" width="79.7109375" style="147" customWidth="1"/>
    <col min="752" max="752" width="15.7109375" style="147" customWidth="1"/>
    <col min="753" max="774" width="15.85546875" style="147" customWidth="1"/>
    <col min="775" max="775" width="13.28515625" style="147" customWidth="1"/>
    <col min="776" max="776" width="9.140625" style="147"/>
    <col min="777" max="777" width="10.140625" style="147" bestFit="1" customWidth="1"/>
    <col min="778" max="1004" width="9.140625" style="147"/>
    <col min="1005" max="1005" width="13.7109375" style="147" customWidth="1"/>
    <col min="1006" max="1006" width="12.7109375" style="147" customWidth="1"/>
    <col min="1007" max="1007" width="79.7109375" style="147" customWidth="1"/>
    <col min="1008" max="1008" width="15.7109375" style="147" customWidth="1"/>
    <col min="1009" max="1030" width="15.85546875" style="147" customWidth="1"/>
    <col min="1031" max="1031" width="13.28515625" style="147" customWidth="1"/>
    <col min="1032" max="1032" width="9.140625" style="147"/>
    <col min="1033" max="1033" width="10.140625" style="147" bestFit="1" customWidth="1"/>
    <col min="1034" max="1260" width="9.140625" style="147"/>
    <col min="1261" max="1261" width="13.7109375" style="147" customWidth="1"/>
    <col min="1262" max="1262" width="12.7109375" style="147" customWidth="1"/>
    <col min="1263" max="1263" width="79.7109375" style="147" customWidth="1"/>
    <col min="1264" max="1264" width="15.7109375" style="147" customWidth="1"/>
    <col min="1265" max="1286" width="15.85546875" style="147" customWidth="1"/>
    <col min="1287" max="1287" width="13.28515625" style="147" customWidth="1"/>
    <col min="1288" max="1288" width="9.140625" style="147"/>
    <col min="1289" max="1289" width="10.140625" style="147" bestFit="1" customWidth="1"/>
    <col min="1290" max="1516" width="9.140625" style="147"/>
    <col min="1517" max="1517" width="13.7109375" style="147" customWidth="1"/>
    <col min="1518" max="1518" width="12.7109375" style="147" customWidth="1"/>
    <col min="1519" max="1519" width="79.7109375" style="147" customWidth="1"/>
    <col min="1520" max="1520" width="15.7109375" style="147" customWidth="1"/>
    <col min="1521" max="1542" width="15.85546875" style="147" customWidth="1"/>
    <col min="1543" max="1543" width="13.28515625" style="147" customWidth="1"/>
    <col min="1544" max="1544" width="9.140625" style="147"/>
    <col min="1545" max="1545" width="10.140625" style="147" bestFit="1" customWidth="1"/>
    <col min="1546" max="1772" width="9.140625" style="147"/>
    <col min="1773" max="1773" width="13.7109375" style="147" customWidth="1"/>
    <col min="1774" max="1774" width="12.7109375" style="147" customWidth="1"/>
    <col min="1775" max="1775" width="79.7109375" style="147" customWidth="1"/>
    <col min="1776" max="1776" width="15.7109375" style="147" customWidth="1"/>
    <col min="1777" max="1798" width="15.85546875" style="147" customWidth="1"/>
    <col min="1799" max="1799" width="13.28515625" style="147" customWidth="1"/>
    <col min="1800" max="1800" width="9.140625" style="147"/>
    <col min="1801" max="1801" width="10.140625" style="147" bestFit="1" customWidth="1"/>
    <col min="1802" max="2028" width="9.140625" style="147"/>
    <col min="2029" max="2029" width="13.7109375" style="147" customWidth="1"/>
    <col min="2030" max="2030" width="12.7109375" style="147" customWidth="1"/>
    <col min="2031" max="2031" width="79.7109375" style="147" customWidth="1"/>
    <col min="2032" max="2032" width="15.7109375" style="147" customWidth="1"/>
    <col min="2033" max="2054" width="15.85546875" style="147" customWidth="1"/>
    <col min="2055" max="2055" width="13.28515625" style="147" customWidth="1"/>
    <col min="2056" max="2056" width="9.140625" style="147"/>
    <col min="2057" max="2057" width="10.140625" style="147" bestFit="1" customWidth="1"/>
    <col min="2058" max="2284" width="9.140625" style="147"/>
    <col min="2285" max="2285" width="13.7109375" style="147" customWidth="1"/>
    <col min="2286" max="2286" width="12.7109375" style="147" customWidth="1"/>
    <col min="2287" max="2287" width="79.7109375" style="147" customWidth="1"/>
    <col min="2288" max="2288" width="15.7109375" style="147" customWidth="1"/>
    <col min="2289" max="2310" width="15.85546875" style="147" customWidth="1"/>
    <col min="2311" max="2311" width="13.28515625" style="147" customWidth="1"/>
    <col min="2312" max="2312" width="9.140625" style="147"/>
    <col min="2313" max="2313" width="10.140625" style="147" bestFit="1" customWidth="1"/>
    <col min="2314" max="2540" width="9.140625" style="147"/>
    <col min="2541" max="2541" width="13.7109375" style="147" customWidth="1"/>
    <col min="2542" max="2542" width="12.7109375" style="147" customWidth="1"/>
    <col min="2543" max="2543" width="79.7109375" style="147" customWidth="1"/>
    <col min="2544" max="2544" width="15.7109375" style="147" customWidth="1"/>
    <col min="2545" max="2566" width="15.85546875" style="147" customWidth="1"/>
    <col min="2567" max="2567" width="13.28515625" style="147" customWidth="1"/>
    <col min="2568" max="2568" width="9.140625" style="147"/>
    <col min="2569" max="2569" width="10.140625" style="147" bestFit="1" customWidth="1"/>
    <col min="2570" max="2796" width="9.140625" style="147"/>
    <col min="2797" max="2797" width="13.7109375" style="147" customWidth="1"/>
    <col min="2798" max="2798" width="12.7109375" style="147" customWidth="1"/>
    <col min="2799" max="2799" width="79.7109375" style="147" customWidth="1"/>
    <col min="2800" max="2800" width="15.7109375" style="147" customWidth="1"/>
    <col min="2801" max="2822" width="15.85546875" style="147" customWidth="1"/>
    <col min="2823" max="2823" width="13.28515625" style="147" customWidth="1"/>
    <col min="2824" max="2824" width="9.140625" style="147"/>
    <col min="2825" max="2825" width="10.140625" style="147" bestFit="1" customWidth="1"/>
    <col min="2826" max="3052" width="9.140625" style="147"/>
    <col min="3053" max="3053" width="13.7109375" style="147" customWidth="1"/>
    <col min="3054" max="3054" width="12.7109375" style="147" customWidth="1"/>
    <col min="3055" max="3055" width="79.7109375" style="147" customWidth="1"/>
    <col min="3056" max="3056" width="15.7109375" style="147" customWidth="1"/>
    <col min="3057" max="3078" width="15.85546875" style="147" customWidth="1"/>
    <col min="3079" max="3079" width="13.28515625" style="147" customWidth="1"/>
    <col min="3080" max="3080" width="9.140625" style="147"/>
    <col min="3081" max="3081" width="10.140625" style="147" bestFit="1" customWidth="1"/>
    <col min="3082" max="3308" width="9.140625" style="147"/>
    <col min="3309" max="3309" width="13.7109375" style="147" customWidth="1"/>
    <col min="3310" max="3310" width="12.7109375" style="147" customWidth="1"/>
    <col min="3311" max="3311" width="79.7109375" style="147" customWidth="1"/>
    <col min="3312" max="3312" width="15.7109375" style="147" customWidth="1"/>
    <col min="3313" max="3334" width="15.85546875" style="147" customWidth="1"/>
    <col min="3335" max="3335" width="13.28515625" style="147" customWidth="1"/>
    <col min="3336" max="3336" width="9.140625" style="147"/>
    <col min="3337" max="3337" width="10.140625" style="147" bestFit="1" customWidth="1"/>
    <col min="3338" max="3564" width="9.140625" style="147"/>
    <col min="3565" max="3565" width="13.7109375" style="147" customWidth="1"/>
    <col min="3566" max="3566" width="12.7109375" style="147" customWidth="1"/>
    <col min="3567" max="3567" width="79.7109375" style="147" customWidth="1"/>
    <col min="3568" max="3568" width="15.7109375" style="147" customWidth="1"/>
    <col min="3569" max="3590" width="15.85546875" style="147" customWidth="1"/>
    <col min="3591" max="3591" width="13.28515625" style="147" customWidth="1"/>
    <col min="3592" max="3592" width="9.140625" style="147"/>
    <col min="3593" max="3593" width="10.140625" style="147" bestFit="1" customWidth="1"/>
    <col min="3594" max="3820" width="9.140625" style="147"/>
    <col min="3821" max="3821" width="13.7109375" style="147" customWidth="1"/>
    <col min="3822" max="3822" width="12.7109375" style="147" customWidth="1"/>
    <col min="3823" max="3823" width="79.7109375" style="147" customWidth="1"/>
    <col min="3824" max="3824" width="15.7109375" style="147" customWidth="1"/>
    <col min="3825" max="3846" width="15.85546875" style="147" customWidth="1"/>
    <col min="3847" max="3847" width="13.28515625" style="147" customWidth="1"/>
    <col min="3848" max="3848" width="9.140625" style="147"/>
    <col min="3849" max="3849" width="10.140625" style="147" bestFit="1" customWidth="1"/>
    <col min="3850" max="4076" width="9.140625" style="147"/>
    <col min="4077" max="4077" width="13.7109375" style="147" customWidth="1"/>
    <col min="4078" max="4078" width="12.7109375" style="147" customWidth="1"/>
    <col min="4079" max="4079" width="79.7109375" style="147" customWidth="1"/>
    <col min="4080" max="4080" width="15.7109375" style="147" customWidth="1"/>
    <col min="4081" max="4102" width="15.85546875" style="147" customWidth="1"/>
    <col min="4103" max="4103" width="13.28515625" style="147" customWidth="1"/>
    <col min="4104" max="4104" width="9.140625" style="147"/>
    <col min="4105" max="4105" width="10.140625" style="147" bestFit="1" customWidth="1"/>
    <col min="4106" max="4332" width="9.140625" style="147"/>
    <col min="4333" max="4333" width="13.7109375" style="147" customWidth="1"/>
    <col min="4334" max="4334" width="12.7109375" style="147" customWidth="1"/>
    <col min="4335" max="4335" width="79.7109375" style="147" customWidth="1"/>
    <col min="4336" max="4336" width="15.7109375" style="147" customWidth="1"/>
    <col min="4337" max="4358" width="15.85546875" style="147" customWidth="1"/>
    <col min="4359" max="4359" width="13.28515625" style="147" customWidth="1"/>
    <col min="4360" max="4360" width="9.140625" style="147"/>
    <col min="4361" max="4361" width="10.140625" style="147" bestFit="1" customWidth="1"/>
    <col min="4362" max="4588" width="9.140625" style="147"/>
    <col min="4589" max="4589" width="13.7109375" style="147" customWidth="1"/>
    <col min="4590" max="4590" width="12.7109375" style="147" customWidth="1"/>
    <col min="4591" max="4591" width="79.7109375" style="147" customWidth="1"/>
    <col min="4592" max="4592" width="15.7109375" style="147" customWidth="1"/>
    <col min="4593" max="4614" width="15.85546875" style="147" customWidth="1"/>
    <col min="4615" max="4615" width="13.28515625" style="147" customWidth="1"/>
    <col min="4616" max="4616" width="9.140625" style="147"/>
    <col min="4617" max="4617" width="10.140625" style="147" bestFit="1" customWidth="1"/>
    <col min="4618" max="4844" width="9.140625" style="147"/>
    <col min="4845" max="4845" width="13.7109375" style="147" customWidth="1"/>
    <col min="4846" max="4846" width="12.7109375" style="147" customWidth="1"/>
    <col min="4847" max="4847" width="79.7109375" style="147" customWidth="1"/>
    <col min="4848" max="4848" width="15.7109375" style="147" customWidth="1"/>
    <col min="4849" max="4870" width="15.85546875" style="147" customWidth="1"/>
    <col min="4871" max="4871" width="13.28515625" style="147" customWidth="1"/>
    <col min="4872" max="4872" width="9.140625" style="147"/>
    <col min="4873" max="4873" width="10.140625" style="147" bestFit="1" customWidth="1"/>
    <col min="4874" max="5100" width="9.140625" style="147"/>
    <col min="5101" max="5101" width="13.7109375" style="147" customWidth="1"/>
    <col min="5102" max="5102" width="12.7109375" style="147" customWidth="1"/>
    <col min="5103" max="5103" width="79.7109375" style="147" customWidth="1"/>
    <col min="5104" max="5104" width="15.7109375" style="147" customWidth="1"/>
    <col min="5105" max="5126" width="15.85546875" style="147" customWidth="1"/>
    <col min="5127" max="5127" width="13.28515625" style="147" customWidth="1"/>
    <col min="5128" max="5128" width="9.140625" style="147"/>
    <col min="5129" max="5129" width="10.140625" style="147" bestFit="1" customWidth="1"/>
    <col min="5130" max="5356" width="9.140625" style="147"/>
    <col min="5357" max="5357" width="13.7109375" style="147" customWidth="1"/>
    <col min="5358" max="5358" width="12.7109375" style="147" customWidth="1"/>
    <col min="5359" max="5359" width="79.7109375" style="147" customWidth="1"/>
    <col min="5360" max="5360" width="15.7109375" style="147" customWidth="1"/>
    <col min="5361" max="5382" width="15.85546875" style="147" customWidth="1"/>
    <col min="5383" max="5383" width="13.28515625" style="147" customWidth="1"/>
    <col min="5384" max="5384" width="9.140625" style="147"/>
    <col min="5385" max="5385" width="10.140625" style="147" bestFit="1" customWidth="1"/>
    <col min="5386" max="5612" width="9.140625" style="147"/>
    <col min="5613" max="5613" width="13.7109375" style="147" customWidth="1"/>
    <col min="5614" max="5614" width="12.7109375" style="147" customWidth="1"/>
    <col min="5615" max="5615" width="79.7109375" style="147" customWidth="1"/>
    <col min="5616" max="5616" width="15.7109375" style="147" customWidth="1"/>
    <col min="5617" max="5638" width="15.85546875" style="147" customWidth="1"/>
    <col min="5639" max="5639" width="13.28515625" style="147" customWidth="1"/>
    <col min="5640" max="5640" width="9.140625" style="147"/>
    <col min="5641" max="5641" width="10.140625" style="147" bestFit="1" customWidth="1"/>
    <col min="5642" max="5868" width="9.140625" style="147"/>
    <col min="5869" max="5869" width="13.7109375" style="147" customWidth="1"/>
    <col min="5870" max="5870" width="12.7109375" style="147" customWidth="1"/>
    <col min="5871" max="5871" width="79.7109375" style="147" customWidth="1"/>
    <col min="5872" max="5872" width="15.7109375" style="147" customWidth="1"/>
    <col min="5873" max="5894" width="15.85546875" style="147" customWidth="1"/>
    <col min="5895" max="5895" width="13.28515625" style="147" customWidth="1"/>
    <col min="5896" max="5896" width="9.140625" style="147"/>
    <col min="5897" max="5897" width="10.140625" style="147" bestFit="1" customWidth="1"/>
    <col min="5898" max="6124" width="9.140625" style="147"/>
    <col min="6125" max="6125" width="13.7109375" style="147" customWidth="1"/>
    <col min="6126" max="6126" width="12.7109375" style="147" customWidth="1"/>
    <col min="6127" max="6127" width="79.7109375" style="147" customWidth="1"/>
    <col min="6128" max="6128" width="15.7109375" style="147" customWidth="1"/>
    <col min="6129" max="6150" width="15.85546875" style="147" customWidth="1"/>
    <col min="6151" max="6151" width="13.28515625" style="147" customWidth="1"/>
    <col min="6152" max="6152" width="9.140625" style="147"/>
    <col min="6153" max="6153" width="10.140625" style="147" bestFit="1" customWidth="1"/>
    <col min="6154" max="6380" width="9.140625" style="147"/>
    <col min="6381" max="6381" width="13.7109375" style="147" customWidth="1"/>
    <col min="6382" max="6382" width="12.7109375" style="147" customWidth="1"/>
    <col min="6383" max="6383" width="79.7109375" style="147" customWidth="1"/>
    <col min="6384" max="6384" width="15.7109375" style="147" customWidth="1"/>
    <col min="6385" max="6406" width="15.85546875" style="147" customWidth="1"/>
    <col min="6407" max="6407" width="13.28515625" style="147" customWidth="1"/>
    <col min="6408" max="6408" width="9.140625" style="147"/>
    <col min="6409" max="6409" width="10.140625" style="147" bestFit="1" customWidth="1"/>
    <col min="6410" max="6636" width="9.140625" style="147"/>
    <col min="6637" max="6637" width="13.7109375" style="147" customWidth="1"/>
    <col min="6638" max="6638" width="12.7109375" style="147" customWidth="1"/>
    <col min="6639" max="6639" width="79.7109375" style="147" customWidth="1"/>
    <col min="6640" max="6640" width="15.7109375" style="147" customWidth="1"/>
    <col min="6641" max="6662" width="15.85546875" style="147" customWidth="1"/>
    <col min="6663" max="6663" width="13.28515625" style="147" customWidth="1"/>
    <col min="6664" max="6664" width="9.140625" style="147"/>
    <col min="6665" max="6665" width="10.140625" style="147" bestFit="1" customWidth="1"/>
    <col min="6666" max="6892" width="9.140625" style="147"/>
    <col min="6893" max="6893" width="13.7109375" style="147" customWidth="1"/>
    <col min="6894" max="6894" width="12.7109375" style="147" customWidth="1"/>
    <col min="6895" max="6895" width="79.7109375" style="147" customWidth="1"/>
    <col min="6896" max="6896" width="15.7109375" style="147" customWidth="1"/>
    <col min="6897" max="6918" width="15.85546875" style="147" customWidth="1"/>
    <col min="6919" max="6919" width="13.28515625" style="147" customWidth="1"/>
    <col min="6920" max="6920" width="9.140625" style="147"/>
    <col min="6921" max="6921" width="10.140625" style="147" bestFit="1" customWidth="1"/>
    <col min="6922" max="7148" width="9.140625" style="147"/>
    <col min="7149" max="7149" width="13.7109375" style="147" customWidth="1"/>
    <col min="7150" max="7150" width="12.7109375" style="147" customWidth="1"/>
    <col min="7151" max="7151" width="79.7109375" style="147" customWidth="1"/>
    <col min="7152" max="7152" width="15.7109375" style="147" customWidth="1"/>
    <col min="7153" max="7174" width="15.85546875" style="147" customWidth="1"/>
    <col min="7175" max="7175" width="13.28515625" style="147" customWidth="1"/>
    <col min="7176" max="7176" width="9.140625" style="147"/>
    <col min="7177" max="7177" width="10.140625" style="147" bestFit="1" customWidth="1"/>
    <col min="7178" max="7404" width="9.140625" style="147"/>
    <col min="7405" max="7405" width="13.7109375" style="147" customWidth="1"/>
    <col min="7406" max="7406" width="12.7109375" style="147" customWidth="1"/>
    <col min="7407" max="7407" width="79.7109375" style="147" customWidth="1"/>
    <col min="7408" max="7408" width="15.7109375" style="147" customWidth="1"/>
    <col min="7409" max="7430" width="15.85546875" style="147" customWidth="1"/>
    <col min="7431" max="7431" width="13.28515625" style="147" customWidth="1"/>
    <col min="7432" max="7432" width="9.140625" style="147"/>
    <col min="7433" max="7433" width="10.140625" style="147" bestFit="1" customWidth="1"/>
    <col min="7434" max="7660" width="9.140625" style="147"/>
    <col min="7661" max="7661" width="13.7109375" style="147" customWidth="1"/>
    <col min="7662" max="7662" width="12.7109375" style="147" customWidth="1"/>
    <col min="7663" max="7663" width="79.7109375" style="147" customWidth="1"/>
    <col min="7664" max="7664" width="15.7109375" style="147" customWidth="1"/>
    <col min="7665" max="7686" width="15.85546875" style="147" customWidth="1"/>
    <col min="7687" max="7687" width="13.28515625" style="147" customWidth="1"/>
    <col min="7688" max="7688" width="9.140625" style="147"/>
    <col min="7689" max="7689" width="10.140625" style="147" bestFit="1" customWidth="1"/>
    <col min="7690" max="7916" width="9.140625" style="147"/>
    <col min="7917" max="7917" width="13.7109375" style="147" customWidth="1"/>
    <col min="7918" max="7918" width="12.7109375" style="147" customWidth="1"/>
    <col min="7919" max="7919" width="79.7109375" style="147" customWidth="1"/>
    <col min="7920" max="7920" width="15.7109375" style="147" customWidth="1"/>
    <col min="7921" max="7942" width="15.85546875" style="147" customWidth="1"/>
    <col min="7943" max="7943" width="13.28515625" style="147" customWidth="1"/>
    <col min="7944" max="7944" width="9.140625" style="147"/>
    <col min="7945" max="7945" width="10.140625" style="147" bestFit="1" customWidth="1"/>
    <col min="7946" max="8172" width="9.140625" style="147"/>
    <col min="8173" max="8173" width="13.7109375" style="147" customWidth="1"/>
    <col min="8174" max="8174" width="12.7109375" style="147" customWidth="1"/>
    <col min="8175" max="8175" width="79.7109375" style="147" customWidth="1"/>
    <col min="8176" max="8176" width="15.7109375" style="147" customWidth="1"/>
    <col min="8177" max="8198" width="15.85546875" style="147" customWidth="1"/>
    <col min="8199" max="8199" width="13.28515625" style="147" customWidth="1"/>
    <col min="8200" max="8200" width="9.140625" style="147"/>
    <col min="8201" max="8201" width="10.140625" style="147" bestFit="1" customWidth="1"/>
    <col min="8202" max="8428" width="9.140625" style="147"/>
    <col min="8429" max="8429" width="13.7109375" style="147" customWidth="1"/>
    <col min="8430" max="8430" width="12.7109375" style="147" customWidth="1"/>
    <col min="8431" max="8431" width="79.7109375" style="147" customWidth="1"/>
    <col min="8432" max="8432" width="15.7109375" style="147" customWidth="1"/>
    <col min="8433" max="8454" width="15.85546875" style="147" customWidth="1"/>
    <col min="8455" max="8455" width="13.28515625" style="147" customWidth="1"/>
    <col min="8456" max="8456" width="9.140625" style="147"/>
    <col min="8457" max="8457" width="10.140625" style="147" bestFit="1" customWidth="1"/>
    <col min="8458" max="8684" width="9.140625" style="147"/>
    <col min="8685" max="8685" width="13.7109375" style="147" customWidth="1"/>
    <col min="8686" max="8686" width="12.7109375" style="147" customWidth="1"/>
    <col min="8687" max="8687" width="79.7109375" style="147" customWidth="1"/>
    <col min="8688" max="8688" width="15.7109375" style="147" customWidth="1"/>
    <col min="8689" max="8710" width="15.85546875" style="147" customWidth="1"/>
    <col min="8711" max="8711" width="13.28515625" style="147" customWidth="1"/>
    <col min="8712" max="8712" width="9.140625" style="147"/>
    <col min="8713" max="8713" width="10.140625" style="147" bestFit="1" customWidth="1"/>
    <col min="8714" max="8940" width="9.140625" style="147"/>
    <col min="8941" max="8941" width="13.7109375" style="147" customWidth="1"/>
    <col min="8942" max="8942" width="12.7109375" style="147" customWidth="1"/>
    <col min="8943" max="8943" width="79.7109375" style="147" customWidth="1"/>
    <col min="8944" max="8944" width="15.7109375" style="147" customWidth="1"/>
    <col min="8945" max="8966" width="15.85546875" style="147" customWidth="1"/>
    <col min="8967" max="8967" width="13.28515625" style="147" customWidth="1"/>
    <col min="8968" max="8968" width="9.140625" style="147"/>
    <col min="8969" max="8969" width="10.140625" style="147" bestFit="1" customWidth="1"/>
    <col min="8970" max="9196" width="9.140625" style="147"/>
    <col min="9197" max="9197" width="13.7109375" style="147" customWidth="1"/>
    <col min="9198" max="9198" width="12.7109375" style="147" customWidth="1"/>
    <col min="9199" max="9199" width="79.7109375" style="147" customWidth="1"/>
    <col min="9200" max="9200" width="15.7109375" style="147" customWidth="1"/>
    <col min="9201" max="9222" width="15.85546875" style="147" customWidth="1"/>
    <col min="9223" max="9223" width="13.28515625" style="147" customWidth="1"/>
    <col min="9224" max="9224" width="9.140625" style="147"/>
    <col min="9225" max="9225" width="10.140625" style="147" bestFit="1" customWidth="1"/>
    <col min="9226" max="9452" width="9.140625" style="147"/>
    <col min="9453" max="9453" width="13.7109375" style="147" customWidth="1"/>
    <col min="9454" max="9454" width="12.7109375" style="147" customWidth="1"/>
    <col min="9455" max="9455" width="79.7109375" style="147" customWidth="1"/>
    <col min="9456" max="9456" width="15.7109375" style="147" customWidth="1"/>
    <col min="9457" max="9478" width="15.85546875" style="147" customWidth="1"/>
    <col min="9479" max="9479" width="13.28515625" style="147" customWidth="1"/>
    <col min="9480" max="9480" width="9.140625" style="147"/>
    <col min="9481" max="9481" width="10.140625" style="147" bestFit="1" customWidth="1"/>
    <col min="9482" max="9708" width="9.140625" style="147"/>
    <col min="9709" max="9709" width="13.7109375" style="147" customWidth="1"/>
    <col min="9710" max="9710" width="12.7109375" style="147" customWidth="1"/>
    <col min="9711" max="9711" width="79.7109375" style="147" customWidth="1"/>
    <col min="9712" max="9712" width="15.7109375" style="147" customWidth="1"/>
    <col min="9713" max="9734" width="15.85546875" style="147" customWidth="1"/>
    <col min="9735" max="9735" width="13.28515625" style="147" customWidth="1"/>
    <col min="9736" max="9736" width="9.140625" style="147"/>
    <col min="9737" max="9737" width="10.140625" style="147" bestFit="1" customWidth="1"/>
    <col min="9738" max="9964" width="9.140625" style="147"/>
    <col min="9965" max="9965" width="13.7109375" style="147" customWidth="1"/>
    <col min="9966" max="9966" width="12.7109375" style="147" customWidth="1"/>
    <col min="9967" max="9967" width="79.7109375" style="147" customWidth="1"/>
    <col min="9968" max="9968" width="15.7109375" style="147" customWidth="1"/>
    <col min="9969" max="9990" width="15.85546875" style="147" customWidth="1"/>
    <col min="9991" max="9991" width="13.28515625" style="147" customWidth="1"/>
    <col min="9992" max="9992" width="9.140625" style="147"/>
    <col min="9993" max="9993" width="10.140625" style="147" bestFit="1" customWidth="1"/>
    <col min="9994" max="10220" width="9.140625" style="147"/>
    <col min="10221" max="10221" width="13.7109375" style="147" customWidth="1"/>
    <col min="10222" max="10222" width="12.7109375" style="147" customWidth="1"/>
    <col min="10223" max="10223" width="79.7109375" style="147" customWidth="1"/>
    <col min="10224" max="10224" width="15.7109375" style="147" customWidth="1"/>
    <col min="10225" max="10246" width="15.85546875" style="147" customWidth="1"/>
    <col min="10247" max="10247" width="13.28515625" style="147" customWidth="1"/>
    <col min="10248" max="10248" width="9.140625" style="147"/>
    <col min="10249" max="10249" width="10.140625" style="147" bestFit="1" customWidth="1"/>
    <col min="10250" max="10476" width="9.140625" style="147"/>
    <col min="10477" max="10477" width="13.7109375" style="147" customWidth="1"/>
    <col min="10478" max="10478" width="12.7109375" style="147" customWidth="1"/>
    <col min="10479" max="10479" width="79.7109375" style="147" customWidth="1"/>
    <col min="10480" max="10480" width="15.7109375" style="147" customWidth="1"/>
    <col min="10481" max="10502" width="15.85546875" style="147" customWidth="1"/>
    <col min="10503" max="10503" width="13.28515625" style="147" customWidth="1"/>
    <col min="10504" max="10504" width="9.140625" style="147"/>
    <col min="10505" max="10505" width="10.140625" style="147" bestFit="1" customWidth="1"/>
    <col min="10506" max="10732" width="9.140625" style="147"/>
    <col min="10733" max="10733" width="13.7109375" style="147" customWidth="1"/>
    <col min="10734" max="10734" width="12.7109375" style="147" customWidth="1"/>
    <col min="10735" max="10735" width="79.7109375" style="147" customWidth="1"/>
    <col min="10736" max="10736" width="15.7109375" style="147" customWidth="1"/>
    <col min="10737" max="10758" width="15.85546875" style="147" customWidth="1"/>
    <col min="10759" max="10759" width="13.28515625" style="147" customWidth="1"/>
    <col min="10760" max="10760" width="9.140625" style="147"/>
    <col min="10761" max="10761" width="10.140625" style="147" bestFit="1" customWidth="1"/>
    <col min="10762" max="10988" width="9.140625" style="147"/>
    <col min="10989" max="10989" width="13.7109375" style="147" customWidth="1"/>
    <col min="10990" max="10990" width="12.7109375" style="147" customWidth="1"/>
    <col min="10991" max="10991" width="79.7109375" style="147" customWidth="1"/>
    <col min="10992" max="10992" width="15.7109375" style="147" customWidth="1"/>
    <col min="10993" max="11014" width="15.85546875" style="147" customWidth="1"/>
    <col min="11015" max="11015" width="13.28515625" style="147" customWidth="1"/>
    <col min="11016" max="11016" width="9.140625" style="147"/>
    <col min="11017" max="11017" width="10.140625" style="147" bestFit="1" customWidth="1"/>
    <col min="11018" max="11244" width="9.140625" style="147"/>
    <col min="11245" max="11245" width="13.7109375" style="147" customWidth="1"/>
    <col min="11246" max="11246" width="12.7109375" style="147" customWidth="1"/>
    <col min="11247" max="11247" width="79.7109375" style="147" customWidth="1"/>
    <col min="11248" max="11248" width="15.7109375" style="147" customWidth="1"/>
    <col min="11249" max="11270" width="15.85546875" style="147" customWidth="1"/>
    <col min="11271" max="11271" width="13.28515625" style="147" customWidth="1"/>
    <col min="11272" max="11272" width="9.140625" style="147"/>
    <col min="11273" max="11273" width="10.140625" style="147" bestFit="1" customWidth="1"/>
    <col min="11274" max="11500" width="9.140625" style="147"/>
    <col min="11501" max="11501" width="13.7109375" style="147" customWidth="1"/>
    <col min="11502" max="11502" width="12.7109375" style="147" customWidth="1"/>
    <col min="11503" max="11503" width="79.7109375" style="147" customWidth="1"/>
    <col min="11504" max="11504" width="15.7109375" style="147" customWidth="1"/>
    <col min="11505" max="11526" width="15.85546875" style="147" customWidth="1"/>
    <col min="11527" max="11527" width="13.28515625" style="147" customWidth="1"/>
    <col min="11528" max="11528" width="9.140625" style="147"/>
    <col min="11529" max="11529" width="10.140625" style="147" bestFit="1" customWidth="1"/>
    <col min="11530" max="11756" width="9.140625" style="147"/>
    <col min="11757" max="11757" width="13.7109375" style="147" customWidth="1"/>
    <col min="11758" max="11758" width="12.7109375" style="147" customWidth="1"/>
    <col min="11759" max="11759" width="79.7109375" style="147" customWidth="1"/>
    <col min="11760" max="11760" width="15.7109375" style="147" customWidth="1"/>
    <col min="11761" max="11782" width="15.85546875" style="147" customWidth="1"/>
    <col min="11783" max="11783" width="13.28515625" style="147" customWidth="1"/>
    <col min="11784" max="11784" width="9.140625" style="147"/>
    <col min="11785" max="11785" width="10.140625" style="147" bestFit="1" customWidth="1"/>
    <col min="11786" max="12012" width="9.140625" style="147"/>
    <col min="12013" max="12013" width="13.7109375" style="147" customWidth="1"/>
    <col min="12014" max="12014" width="12.7109375" style="147" customWidth="1"/>
    <col min="12015" max="12015" width="79.7109375" style="147" customWidth="1"/>
    <col min="12016" max="12016" width="15.7109375" style="147" customWidth="1"/>
    <col min="12017" max="12038" width="15.85546875" style="147" customWidth="1"/>
    <col min="12039" max="12039" width="13.28515625" style="147" customWidth="1"/>
    <col min="12040" max="12040" width="9.140625" style="147"/>
    <col min="12041" max="12041" width="10.140625" style="147" bestFit="1" customWidth="1"/>
    <col min="12042" max="12268" width="9.140625" style="147"/>
    <col min="12269" max="12269" width="13.7109375" style="147" customWidth="1"/>
    <col min="12270" max="12270" width="12.7109375" style="147" customWidth="1"/>
    <col min="12271" max="12271" width="79.7109375" style="147" customWidth="1"/>
    <col min="12272" max="12272" width="15.7109375" style="147" customWidth="1"/>
    <col min="12273" max="12294" width="15.85546875" style="147" customWidth="1"/>
    <col min="12295" max="12295" width="13.28515625" style="147" customWidth="1"/>
    <col min="12296" max="12296" width="9.140625" style="147"/>
    <col min="12297" max="12297" width="10.140625" style="147" bestFit="1" customWidth="1"/>
    <col min="12298" max="12524" width="9.140625" style="147"/>
    <col min="12525" max="12525" width="13.7109375" style="147" customWidth="1"/>
    <col min="12526" max="12526" width="12.7109375" style="147" customWidth="1"/>
    <col min="12527" max="12527" width="79.7109375" style="147" customWidth="1"/>
    <col min="12528" max="12528" width="15.7109375" style="147" customWidth="1"/>
    <col min="12529" max="12550" width="15.85546875" style="147" customWidth="1"/>
    <col min="12551" max="12551" width="13.28515625" style="147" customWidth="1"/>
    <col min="12552" max="12552" width="9.140625" style="147"/>
    <col min="12553" max="12553" width="10.140625" style="147" bestFit="1" customWidth="1"/>
    <col min="12554" max="12780" width="9.140625" style="147"/>
    <col min="12781" max="12781" width="13.7109375" style="147" customWidth="1"/>
    <col min="12782" max="12782" width="12.7109375" style="147" customWidth="1"/>
    <col min="12783" max="12783" width="79.7109375" style="147" customWidth="1"/>
    <col min="12784" max="12784" width="15.7109375" style="147" customWidth="1"/>
    <col min="12785" max="12806" width="15.85546875" style="147" customWidth="1"/>
    <col min="12807" max="12807" width="13.28515625" style="147" customWidth="1"/>
    <col min="12808" max="12808" width="9.140625" style="147"/>
    <col min="12809" max="12809" width="10.140625" style="147" bestFit="1" customWidth="1"/>
    <col min="12810" max="13036" width="9.140625" style="147"/>
    <col min="13037" max="13037" width="13.7109375" style="147" customWidth="1"/>
    <col min="13038" max="13038" width="12.7109375" style="147" customWidth="1"/>
    <col min="13039" max="13039" width="79.7109375" style="147" customWidth="1"/>
    <col min="13040" max="13040" width="15.7109375" style="147" customWidth="1"/>
    <col min="13041" max="13062" width="15.85546875" style="147" customWidth="1"/>
    <col min="13063" max="13063" width="13.28515625" style="147" customWidth="1"/>
    <col min="13064" max="13064" width="9.140625" style="147"/>
    <col min="13065" max="13065" width="10.140625" style="147" bestFit="1" customWidth="1"/>
    <col min="13066" max="13292" width="9.140625" style="147"/>
    <col min="13293" max="13293" width="13.7109375" style="147" customWidth="1"/>
    <col min="13294" max="13294" width="12.7109375" style="147" customWidth="1"/>
    <col min="13295" max="13295" width="79.7109375" style="147" customWidth="1"/>
    <col min="13296" max="13296" width="15.7109375" style="147" customWidth="1"/>
    <col min="13297" max="13318" width="15.85546875" style="147" customWidth="1"/>
    <col min="13319" max="13319" width="13.28515625" style="147" customWidth="1"/>
    <col min="13320" max="13320" width="9.140625" style="147"/>
    <col min="13321" max="13321" width="10.140625" style="147" bestFit="1" customWidth="1"/>
    <col min="13322" max="13548" width="9.140625" style="147"/>
    <col min="13549" max="13549" width="13.7109375" style="147" customWidth="1"/>
    <col min="13550" max="13550" width="12.7109375" style="147" customWidth="1"/>
    <col min="13551" max="13551" width="79.7109375" style="147" customWidth="1"/>
    <col min="13552" max="13552" width="15.7109375" style="147" customWidth="1"/>
    <col min="13553" max="13574" width="15.85546875" style="147" customWidth="1"/>
    <col min="13575" max="13575" width="13.28515625" style="147" customWidth="1"/>
    <col min="13576" max="13576" width="9.140625" style="147"/>
    <col min="13577" max="13577" width="10.140625" style="147" bestFit="1" customWidth="1"/>
    <col min="13578" max="13804" width="9.140625" style="147"/>
    <col min="13805" max="13805" width="13.7109375" style="147" customWidth="1"/>
    <col min="13806" max="13806" width="12.7109375" style="147" customWidth="1"/>
    <col min="13807" max="13807" width="79.7109375" style="147" customWidth="1"/>
    <col min="13808" max="13808" width="15.7109375" style="147" customWidth="1"/>
    <col min="13809" max="13830" width="15.85546875" style="147" customWidth="1"/>
    <col min="13831" max="13831" width="13.28515625" style="147" customWidth="1"/>
    <col min="13832" max="13832" width="9.140625" style="147"/>
    <col min="13833" max="13833" width="10.140625" style="147" bestFit="1" customWidth="1"/>
    <col min="13834" max="14060" width="9.140625" style="147"/>
    <col min="14061" max="14061" width="13.7109375" style="147" customWidth="1"/>
    <col min="14062" max="14062" width="12.7109375" style="147" customWidth="1"/>
    <col min="14063" max="14063" width="79.7109375" style="147" customWidth="1"/>
    <col min="14064" max="14064" width="15.7109375" style="147" customWidth="1"/>
    <col min="14065" max="14086" width="15.85546875" style="147" customWidth="1"/>
    <col min="14087" max="14087" width="13.28515625" style="147" customWidth="1"/>
    <col min="14088" max="14088" width="9.140625" style="147"/>
    <col min="14089" max="14089" width="10.140625" style="147" bestFit="1" customWidth="1"/>
    <col min="14090" max="14316" width="9.140625" style="147"/>
    <col min="14317" max="14317" width="13.7109375" style="147" customWidth="1"/>
    <col min="14318" max="14318" width="12.7109375" style="147" customWidth="1"/>
    <col min="14319" max="14319" width="79.7109375" style="147" customWidth="1"/>
    <col min="14320" max="14320" width="15.7109375" style="147" customWidth="1"/>
    <col min="14321" max="14342" width="15.85546875" style="147" customWidth="1"/>
    <col min="14343" max="14343" width="13.28515625" style="147" customWidth="1"/>
    <col min="14344" max="14344" width="9.140625" style="147"/>
    <col min="14345" max="14345" width="10.140625" style="147" bestFit="1" customWidth="1"/>
    <col min="14346" max="14572" width="9.140625" style="147"/>
    <col min="14573" max="14573" width="13.7109375" style="147" customWidth="1"/>
    <col min="14574" max="14574" width="12.7109375" style="147" customWidth="1"/>
    <col min="14575" max="14575" width="79.7109375" style="147" customWidth="1"/>
    <col min="14576" max="14576" width="15.7109375" style="147" customWidth="1"/>
    <col min="14577" max="14598" width="15.85546875" style="147" customWidth="1"/>
    <col min="14599" max="14599" width="13.28515625" style="147" customWidth="1"/>
    <col min="14600" max="14600" width="9.140625" style="147"/>
    <col min="14601" max="14601" width="10.140625" style="147" bestFit="1" customWidth="1"/>
    <col min="14602" max="14828" width="9.140625" style="147"/>
    <col min="14829" max="14829" width="13.7109375" style="147" customWidth="1"/>
    <col min="14830" max="14830" width="12.7109375" style="147" customWidth="1"/>
    <col min="14831" max="14831" width="79.7109375" style="147" customWidth="1"/>
    <col min="14832" max="14832" width="15.7109375" style="147" customWidth="1"/>
    <col min="14833" max="14854" width="15.85546875" style="147" customWidth="1"/>
    <col min="14855" max="14855" width="13.28515625" style="147" customWidth="1"/>
    <col min="14856" max="14856" width="9.140625" style="147"/>
    <col min="14857" max="14857" width="10.140625" style="147" bestFit="1" customWidth="1"/>
    <col min="14858" max="15084" width="9.140625" style="147"/>
    <col min="15085" max="15085" width="13.7109375" style="147" customWidth="1"/>
    <col min="15086" max="15086" width="12.7109375" style="147" customWidth="1"/>
    <col min="15087" max="15087" width="79.7109375" style="147" customWidth="1"/>
    <col min="15088" max="15088" width="15.7109375" style="147" customWidth="1"/>
    <col min="15089" max="15110" width="15.85546875" style="147" customWidth="1"/>
    <col min="15111" max="15111" width="13.28515625" style="147" customWidth="1"/>
    <col min="15112" max="15112" width="9.140625" style="147"/>
    <col min="15113" max="15113" width="10.140625" style="147" bestFit="1" customWidth="1"/>
    <col min="15114" max="15340" width="9.140625" style="147"/>
    <col min="15341" max="15341" width="13.7109375" style="147" customWidth="1"/>
    <col min="15342" max="15342" width="12.7109375" style="147" customWidth="1"/>
    <col min="15343" max="15343" width="79.7109375" style="147" customWidth="1"/>
    <col min="15344" max="15344" width="15.7109375" style="147" customWidth="1"/>
    <col min="15345" max="15366" width="15.85546875" style="147" customWidth="1"/>
    <col min="15367" max="15367" width="13.28515625" style="147" customWidth="1"/>
    <col min="15368" max="15368" width="9.140625" style="147"/>
    <col min="15369" max="15369" width="10.140625" style="147" bestFit="1" customWidth="1"/>
    <col min="15370" max="15596" width="9.140625" style="147"/>
    <col min="15597" max="15597" width="13.7109375" style="147" customWidth="1"/>
    <col min="15598" max="15598" width="12.7109375" style="147" customWidth="1"/>
    <col min="15599" max="15599" width="79.7109375" style="147" customWidth="1"/>
    <col min="15600" max="15600" width="15.7109375" style="147" customWidth="1"/>
    <col min="15601" max="15622" width="15.85546875" style="147" customWidth="1"/>
    <col min="15623" max="15623" width="13.28515625" style="147" customWidth="1"/>
    <col min="15624" max="15624" width="9.140625" style="147"/>
    <col min="15625" max="15625" width="10.140625" style="147" bestFit="1" customWidth="1"/>
    <col min="15626" max="15852" width="9.140625" style="147"/>
    <col min="15853" max="15853" width="13.7109375" style="147" customWidth="1"/>
    <col min="15854" max="15854" width="12.7109375" style="147" customWidth="1"/>
    <col min="15855" max="15855" width="79.7109375" style="147" customWidth="1"/>
    <col min="15856" max="15856" width="15.7109375" style="147" customWidth="1"/>
    <col min="15857" max="15878" width="15.85546875" style="147" customWidth="1"/>
    <col min="15879" max="15879" width="13.28515625" style="147" customWidth="1"/>
    <col min="15880" max="15880" width="9.140625" style="147"/>
    <col min="15881" max="15881" width="10.140625" style="147" bestFit="1" customWidth="1"/>
    <col min="15882" max="16108" width="9.140625" style="147"/>
    <col min="16109" max="16109" width="13.7109375" style="147" customWidth="1"/>
    <col min="16110" max="16110" width="12.7109375" style="147" customWidth="1"/>
    <col min="16111" max="16111" width="79.7109375" style="147" customWidth="1"/>
    <col min="16112" max="16112" width="15.7109375" style="147" customWidth="1"/>
    <col min="16113" max="16134" width="15.85546875" style="147" customWidth="1"/>
    <col min="16135" max="16135" width="13.28515625" style="147" customWidth="1"/>
    <col min="16136" max="16136" width="9.140625" style="147"/>
    <col min="16137" max="16137" width="10.140625" style="147" bestFit="1" customWidth="1"/>
    <col min="16138" max="16384" width="9.140625" style="147"/>
  </cols>
  <sheetData>
    <row r="1" spans="1:7" ht="21" customHeight="1">
      <c r="A1" s="43" t="s">
        <v>288</v>
      </c>
      <c r="B1" s="44"/>
      <c r="C1" s="144"/>
      <c r="D1" s="145"/>
      <c r="E1" s="217"/>
      <c r="F1" s="217"/>
      <c r="G1" s="146"/>
    </row>
    <row r="2" spans="1:7" ht="15.75" customHeight="1">
      <c r="A2" s="43"/>
      <c r="B2" s="44"/>
      <c r="C2" s="148"/>
      <c r="E2" s="218"/>
    </row>
    <row r="3" spans="1:7" s="152" customFormat="1" ht="24" customHeight="1">
      <c r="A3" s="149" t="s">
        <v>289</v>
      </c>
      <c r="B3" s="149"/>
      <c r="C3" s="149"/>
      <c r="D3" s="150"/>
      <c r="E3" s="220"/>
      <c r="F3" s="221"/>
      <c r="G3" s="151"/>
    </row>
    <row r="4" spans="1:7" s="142" customFormat="1" ht="12.75" hidden="1" customHeight="1">
      <c r="A4" s="139"/>
      <c r="B4" s="140"/>
      <c r="C4" s="153"/>
      <c r="D4" s="154"/>
      <c r="E4" s="222"/>
      <c r="F4" s="222"/>
      <c r="G4" s="154"/>
    </row>
    <row r="5" spans="1:7" s="142" customFormat="1" ht="12.75" hidden="1" customHeight="1">
      <c r="A5" s="139"/>
      <c r="B5" s="140"/>
      <c r="C5" s="153"/>
      <c r="D5" s="154"/>
      <c r="E5" s="222"/>
      <c r="F5" s="222"/>
      <c r="G5" s="154"/>
    </row>
    <row r="6" spans="1:7" s="142" customFormat="1" ht="15.75" customHeight="1" thickBot="1">
      <c r="B6" s="155"/>
      <c r="E6" s="223"/>
      <c r="F6" s="224" t="s">
        <v>4</v>
      </c>
    </row>
    <row r="7" spans="1:7" s="142" customFormat="1" ht="15.75">
      <c r="A7" s="156" t="s">
        <v>27</v>
      </c>
      <c r="B7" s="157" t="s">
        <v>28</v>
      </c>
      <c r="C7" s="156" t="s">
        <v>30</v>
      </c>
      <c r="D7" s="156" t="s">
        <v>31</v>
      </c>
      <c r="E7" s="225" t="s">
        <v>31</v>
      </c>
      <c r="F7" s="226" t="s">
        <v>8</v>
      </c>
      <c r="G7" s="156" t="s">
        <v>290</v>
      </c>
    </row>
    <row r="8" spans="1:7" s="142" customFormat="1" ht="15.75" customHeight="1" thickBot="1">
      <c r="A8" s="158"/>
      <c r="B8" s="159"/>
      <c r="C8" s="160"/>
      <c r="D8" s="161" t="s">
        <v>33</v>
      </c>
      <c r="E8" s="227" t="s">
        <v>34</v>
      </c>
      <c r="F8" s="228" t="s">
        <v>35</v>
      </c>
      <c r="G8" s="161" t="s">
        <v>291</v>
      </c>
    </row>
    <row r="9" spans="1:7" s="142" customFormat="1" ht="16.5" customHeight="1" thickTop="1">
      <c r="A9" s="162">
        <v>20</v>
      </c>
      <c r="B9" s="163"/>
      <c r="C9" s="58" t="s">
        <v>292</v>
      </c>
      <c r="D9" s="97"/>
      <c r="E9" s="229"/>
      <c r="F9" s="229"/>
      <c r="G9" s="97"/>
    </row>
    <row r="10" spans="1:7" s="142" customFormat="1" ht="16.5" customHeight="1">
      <c r="A10" s="162"/>
      <c r="B10" s="163"/>
      <c r="C10" s="58"/>
      <c r="D10" s="97"/>
      <c r="E10" s="229"/>
      <c r="F10" s="229"/>
      <c r="G10" s="97"/>
    </row>
    <row r="11" spans="1:7" s="142" customFormat="1" ht="15" customHeight="1">
      <c r="A11" s="111"/>
      <c r="B11" s="164"/>
      <c r="C11" s="58" t="s">
        <v>293</v>
      </c>
      <c r="D11" s="114"/>
      <c r="E11" s="230"/>
      <c r="F11" s="230"/>
      <c r="G11" s="114"/>
    </row>
    <row r="12" spans="1:7" s="142" customFormat="1" ht="15">
      <c r="A12" s="61"/>
      <c r="B12" s="165">
        <v>2143</v>
      </c>
      <c r="C12" s="115" t="s">
        <v>294</v>
      </c>
      <c r="D12" s="73">
        <v>0</v>
      </c>
      <c r="E12" s="231">
        <v>35.200000000000003</v>
      </c>
      <c r="F12" s="231">
        <v>35.1</v>
      </c>
      <c r="G12" s="830">
        <f>(F12/E12)*100</f>
        <v>99.715909090909079</v>
      </c>
    </row>
    <row r="13" spans="1:7" s="142" customFormat="1" ht="15">
      <c r="A13" s="61"/>
      <c r="B13" s="165">
        <v>2212</v>
      </c>
      <c r="C13" s="115" t="s">
        <v>295</v>
      </c>
      <c r="D13" s="73">
        <v>28305</v>
      </c>
      <c r="E13" s="231">
        <v>29788.5</v>
      </c>
      <c r="F13" s="231">
        <v>15240.1</v>
      </c>
      <c r="G13" s="830">
        <f t="shared" ref="G13:G57" si="0">(F13/E13)*100</f>
        <v>51.161018513856014</v>
      </c>
    </row>
    <row r="14" spans="1:7" s="142" customFormat="1" ht="15" customHeight="1">
      <c r="A14" s="61"/>
      <c r="B14" s="165">
        <v>2219</v>
      </c>
      <c r="C14" s="115" t="s">
        <v>296</v>
      </c>
      <c r="D14" s="73">
        <v>34231</v>
      </c>
      <c r="E14" s="231">
        <v>43786.8</v>
      </c>
      <c r="F14" s="231">
        <v>22780.400000000001</v>
      </c>
      <c r="G14" s="830">
        <f t="shared" si="0"/>
        <v>52.025724647610694</v>
      </c>
    </row>
    <row r="15" spans="1:7" s="142" customFormat="1" ht="15">
      <c r="A15" s="61"/>
      <c r="B15" s="165">
        <v>2221</v>
      </c>
      <c r="C15" s="115" t="s">
        <v>297</v>
      </c>
      <c r="D15" s="73">
        <v>100</v>
      </c>
      <c r="E15" s="231">
        <v>100</v>
      </c>
      <c r="F15" s="231">
        <v>0</v>
      </c>
      <c r="G15" s="830">
        <f t="shared" si="0"/>
        <v>0</v>
      </c>
    </row>
    <row r="16" spans="1:7" s="142" customFormat="1" ht="15" hidden="1">
      <c r="A16" s="61"/>
      <c r="B16" s="165">
        <v>2229</v>
      </c>
      <c r="C16" s="115" t="s">
        <v>298</v>
      </c>
      <c r="D16" s="73"/>
      <c r="E16" s="231"/>
      <c r="F16" s="231">
        <v>0</v>
      </c>
      <c r="G16" s="830" t="e">
        <f t="shared" si="0"/>
        <v>#DIV/0!</v>
      </c>
    </row>
    <row r="17" spans="1:7" s="142" customFormat="1" ht="15" hidden="1">
      <c r="A17" s="61"/>
      <c r="B17" s="165">
        <v>2241</v>
      </c>
      <c r="C17" s="115" t="s">
        <v>299</v>
      </c>
      <c r="D17" s="73"/>
      <c r="E17" s="231"/>
      <c r="F17" s="231">
        <v>0</v>
      </c>
      <c r="G17" s="830" t="e">
        <f t="shared" si="0"/>
        <v>#DIV/0!</v>
      </c>
    </row>
    <row r="18" spans="1:7" s="166" customFormat="1" ht="15.75" hidden="1">
      <c r="A18" s="61"/>
      <c r="B18" s="165">
        <v>2249</v>
      </c>
      <c r="C18" s="115" t="s">
        <v>300</v>
      </c>
      <c r="D18" s="114"/>
      <c r="E18" s="230"/>
      <c r="F18" s="231">
        <v>0</v>
      </c>
      <c r="G18" s="830" t="e">
        <f t="shared" si="0"/>
        <v>#DIV/0!</v>
      </c>
    </row>
    <row r="19" spans="1:7" s="142" customFormat="1" ht="15">
      <c r="A19" s="61"/>
      <c r="B19" s="165">
        <v>2310</v>
      </c>
      <c r="C19" s="115" t="s">
        <v>301</v>
      </c>
      <c r="D19" s="73">
        <v>0</v>
      </c>
      <c r="E19" s="231">
        <v>0</v>
      </c>
      <c r="F19" s="231">
        <v>0.4</v>
      </c>
      <c r="G19" s="830" t="e">
        <f t="shared" si="0"/>
        <v>#DIV/0!</v>
      </c>
    </row>
    <row r="20" spans="1:7" s="142" customFormat="1" ht="15" hidden="1">
      <c r="A20" s="61"/>
      <c r="B20" s="165">
        <v>2321</v>
      </c>
      <c r="C20" s="115" t="s">
        <v>302</v>
      </c>
      <c r="D20" s="73"/>
      <c r="E20" s="231"/>
      <c r="F20" s="231">
        <v>0</v>
      </c>
      <c r="G20" s="830" t="e">
        <f t="shared" si="0"/>
        <v>#DIV/0!</v>
      </c>
    </row>
    <row r="21" spans="1:7" s="166" customFormat="1" ht="15.75">
      <c r="A21" s="61"/>
      <c r="B21" s="165">
        <v>2331</v>
      </c>
      <c r="C21" s="115" t="s">
        <v>303</v>
      </c>
      <c r="D21" s="114">
        <v>1</v>
      </c>
      <c r="E21" s="230">
        <v>1</v>
      </c>
      <c r="F21" s="231">
        <v>0</v>
      </c>
      <c r="G21" s="830">
        <f t="shared" si="0"/>
        <v>0</v>
      </c>
    </row>
    <row r="22" spans="1:7" s="142" customFormat="1" ht="15">
      <c r="A22" s="61"/>
      <c r="B22" s="165">
        <v>3111</v>
      </c>
      <c r="C22" s="167" t="s">
        <v>304</v>
      </c>
      <c r="D22" s="73">
        <v>1150</v>
      </c>
      <c r="E22" s="231">
        <v>3184.1</v>
      </c>
      <c r="F22" s="231">
        <v>3074.5</v>
      </c>
      <c r="G22" s="830">
        <f t="shared" si="0"/>
        <v>96.557897050972016</v>
      </c>
    </row>
    <row r="23" spans="1:7" s="142" customFormat="1" ht="15">
      <c r="A23" s="61"/>
      <c r="B23" s="165">
        <v>3113</v>
      </c>
      <c r="C23" s="167" t="s">
        <v>305</v>
      </c>
      <c r="D23" s="73">
        <v>6700</v>
      </c>
      <c r="E23" s="231">
        <v>9492.9</v>
      </c>
      <c r="F23" s="231">
        <v>8217.7999999999993</v>
      </c>
      <c r="G23" s="830">
        <f t="shared" si="0"/>
        <v>86.567855976571963</v>
      </c>
    </row>
    <row r="24" spans="1:7" s="166" customFormat="1" ht="15.75" hidden="1">
      <c r="A24" s="61"/>
      <c r="B24" s="165">
        <v>3231</v>
      </c>
      <c r="C24" s="115" t="s">
        <v>306</v>
      </c>
      <c r="D24" s="114"/>
      <c r="E24" s="230"/>
      <c r="F24" s="231">
        <v>0</v>
      </c>
      <c r="G24" s="830" t="e">
        <f t="shared" si="0"/>
        <v>#DIV/0!</v>
      </c>
    </row>
    <row r="25" spans="1:7" s="166" customFormat="1" ht="15.75">
      <c r="A25" s="61"/>
      <c r="B25" s="165">
        <v>3313</v>
      </c>
      <c r="C25" s="115" t="s">
        <v>307</v>
      </c>
      <c r="D25" s="114">
        <v>75</v>
      </c>
      <c r="E25" s="230">
        <v>151.30000000000001</v>
      </c>
      <c r="F25" s="231">
        <v>76.2</v>
      </c>
      <c r="G25" s="830">
        <f t="shared" si="0"/>
        <v>50.363516192994048</v>
      </c>
    </row>
    <row r="26" spans="1:7" s="142" customFormat="1" ht="15">
      <c r="A26" s="67"/>
      <c r="B26" s="165">
        <v>3314</v>
      </c>
      <c r="C26" s="167" t="s">
        <v>308</v>
      </c>
      <c r="D26" s="94">
        <v>1500</v>
      </c>
      <c r="E26" s="232">
        <v>1733.4</v>
      </c>
      <c r="F26" s="231">
        <v>1733.3</v>
      </c>
      <c r="G26" s="830">
        <f t="shared" si="0"/>
        <v>99.994230991115714</v>
      </c>
    </row>
    <row r="27" spans="1:7" s="166" customFormat="1" ht="15.75" hidden="1">
      <c r="A27" s="61"/>
      <c r="B27" s="165">
        <v>3319</v>
      </c>
      <c r="C27" s="167" t="s">
        <v>309</v>
      </c>
      <c r="D27" s="114"/>
      <c r="E27" s="230"/>
      <c r="F27" s="231">
        <v>0</v>
      </c>
      <c r="G27" s="830" t="e">
        <f t="shared" si="0"/>
        <v>#DIV/0!</v>
      </c>
    </row>
    <row r="28" spans="1:7" s="142" customFormat="1" ht="15">
      <c r="A28" s="61"/>
      <c r="B28" s="165">
        <v>3322</v>
      </c>
      <c r="C28" s="167" t="s">
        <v>310</v>
      </c>
      <c r="D28" s="73">
        <v>420</v>
      </c>
      <c r="E28" s="231">
        <v>565</v>
      </c>
      <c r="F28" s="231">
        <v>425.6</v>
      </c>
      <c r="G28" s="830">
        <f t="shared" si="0"/>
        <v>75.327433628318587</v>
      </c>
    </row>
    <row r="29" spans="1:7" s="142" customFormat="1" ht="15">
      <c r="A29" s="61"/>
      <c r="B29" s="165">
        <v>3326</v>
      </c>
      <c r="C29" s="167" t="s">
        <v>311</v>
      </c>
      <c r="D29" s="73">
        <v>0</v>
      </c>
      <c r="E29" s="231">
        <v>50</v>
      </c>
      <c r="F29" s="231">
        <v>0</v>
      </c>
      <c r="G29" s="830">
        <f t="shared" si="0"/>
        <v>0</v>
      </c>
    </row>
    <row r="30" spans="1:7" s="166" customFormat="1" ht="15.75">
      <c r="A30" s="61"/>
      <c r="B30" s="165">
        <v>3392</v>
      </c>
      <c r="C30" s="115" t="s">
        <v>312</v>
      </c>
      <c r="D30" s="114">
        <v>0</v>
      </c>
      <c r="E30" s="230">
        <v>2000</v>
      </c>
      <c r="F30" s="231">
        <v>63.6</v>
      </c>
      <c r="G30" s="830">
        <f t="shared" si="0"/>
        <v>3.18</v>
      </c>
    </row>
    <row r="31" spans="1:7" s="142" customFormat="1" ht="15">
      <c r="A31" s="61"/>
      <c r="B31" s="165">
        <v>3412</v>
      </c>
      <c r="C31" s="167" t="s">
        <v>313</v>
      </c>
      <c r="D31" s="73">
        <v>4500</v>
      </c>
      <c r="E31" s="231">
        <v>5147.8</v>
      </c>
      <c r="F31" s="231">
        <v>1376.9</v>
      </c>
      <c r="G31" s="830">
        <f t="shared" si="0"/>
        <v>26.747348381833021</v>
      </c>
    </row>
    <row r="32" spans="1:7" s="142" customFormat="1" ht="15">
      <c r="A32" s="61"/>
      <c r="B32" s="165">
        <v>3421</v>
      </c>
      <c r="C32" s="167" t="s">
        <v>314</v>
      </c>
      <c r="D32" s="73">
        <v>730</v>
      </c>
      <c r="E32" s="231">
        <v>4746.1000000000004</v>
      </c>
      <c r="F32" s="231">
        <v>778.7</v>
      </c>
      <c r="G32" s="830">
        <f t="shared" si="0"/>
        <v>16.407155348602011</v>
      </c>
    </row>
    <row r="33" spans="1:7" s="142" customFormat="1" ht="15">
      <c r="A33" s="61"/>
      <c r="B33" s="165">
        <v>3612</v>
      </c>
      <c r="C33" s="167" t="s">
        <v>315</v>
      </c>
      <c r="D33" s="73">
        <v>150</v>
      </c>
      <c r="E33" s="231">
        <v>205</v>
      </c>
      <c r="F33" s="231">
        <v>54.5</v>
      </c>
      <c r="G33" s="830">
        <f t="shared" si="0"/>
        <v>26.585365853658537</v>
      </c>
    </row>
    <row r="34" spans="1:7" s="142" customFormat="1" ht="15">
      <c r="A34" s="67"/>
      <c r="B34" s="165">
        <v>3613</v>
      </c>
      <c r="C34" s="167" t="s">
        <v>316</v>
      </c>
      <c r="D34" s="94">
        <v>0</v>
      </c>
      <c r="E34" s="232">
        <v>1572</v>
      </c>
      <c r="F34" s="231">
        <v>0</v>
      </c>
      <c r="G34" s="830">
        <f t="shared" si="0"/>
        <v>0</v>
      </c>
    </row>
    <row r="35" spans="1:7" s="142" customFormat="1" ht="15">
      <c r="A35" s="61"/>
      <c r="B35" s="165">
        <v>3631</v>
      </c>
      <c r="C35" s="167" t="s">
        <v>317</v>
      </c>
      <c r="D35" s="73">
        <v>8222</v>
      </c>
      <c r="E35" s="231">
        <v>9387.4</v>
      </c>
      <c r="F35" s="231">
        <v>5597.4</v>
      </c>
      <c r="G35" s="830">
        <f t="shared" si="0"/>
        <v>59.626733706883698</v>
      </c>
    </row>
    <row r="36" spans="1:7" s="166" customFormat="1" ht="15.75">
      <c r="A36" s="61"/>
      <c r="B36" s="165">
        <v>3632</v>
      </c>
      <c r="C36" s="115" t="s">
        <v>318</v>
      </c>
      <c r="D36" s="114">
        <v>11000</v>
      </c>
      <c r="E36" s="230">
        <v>11000</v>
      </c>
      <c r="F36" s="231">
        <v>881.4</v>
      </c>
      <c r="G36" s="830">
        <f t="shared" si="0"/>
        <v>8.0127272727272736</v>
      </c>
    </row>
    <row r="37" spans="1:7" s="142" customFormat="1" ht="15">
      <c r="A37" s="61"/>
      <c r="B37" s="165">
        <v>3635</v>
      </c>
      <c r="C37" s="167" t="s">
        <v>319</v>
      </c>
      <c r="D37" s="73">
        <v>3484</v>
      </c>
      <c r="E37" s="231">
        <v>2741.3</v>
      </c>
      <c r="F37" s="231">
        <v>137.1</v>
      </c>
      <c r="G37" s="830">
        <f t="shared" si="0"/>
        <v>5.0012767664976465</v>
      </c>
    </row>
    <row r="38" spans="1:7" s="166" customFormat="1" ht="15.75" hidden="1">
      <c r="A38" s="61"/>
      <c r="B38" s="165">
        <v>3639</v>
      </c>
      <c r="C38" s="115" t="s">
        <v>320</v>
      </c>
      <c r="D38" s="114"/>
      <c r="E38" s="230"/>
      <c r="F38" s="231">
        <v>0</v>
      </c>
      <c r="G38" s="830" t="e">
        <f t="shared" si="0"/>
        <v>#DIV/0!</v>
      </c>
    </row>
    <row r="39" spans="1:7" s="142" customFormat="1" ht="15">
      <c r="A39" s="61"/>
      <c r="B39" s="165">
        <v>3699</v>
      </c>
      <c r="C39" s="167" t="s">
        <v>321</v>
      </c>
      <c r="D39" s="94">
        <v>203</v>
      </c>
      <c r="E39" s="232">
        <v>275.7</v>
      </c>
      <c r="F39" s="231">
        <v>227.6</v>
      </c>
      <c r="G39" s="830">
        <f t="shared" si="0"/>
        <v>82.55350018135654</v>
      </c>
    </row>
    <row r="40" spans="1:7" s="142" customFormat="1" ht="15">
      <c r="A40" s="61"/>
      <c r="B40" s="165">
        <v>3722</v>
      </c>
      <c r="C40" s="167" t="s">
        <v>322</v>
      </c>
      <c r="D40" s="73">
        <v>20470</v>
      </c>
      <c r="E40" s="231">
        <v>20470</v>
      </c>
      <c r="F40" s="231">
        <v>17041.900000000001</v>
      </c>
      <c r="G40" s="830">
        <f t="shared" si="0"/>
        <v>83.25305324865657</v>
      </c>
    </row>
    <row r="41" spans="1:7" s="166" customFormat="1" ht="15.75">
      <c r="A41" s="61"/>
      <c r="B41" s="165">
        <v>3725</v>
      </c>
      <c r="C41" s="115" t="s">
        <v>323</v>
      </c>
      <c r="D41" s="114">
        <v>500</v>
      </c>
      <c r="E41" s="230">
        <v>500</v>
      </c>
      <c r="F41" s="231">
        <v>84.7</v>
      </c>
      <c r="G41" s="830">
        <f t="shared" si="0"/>
        <v>16.939999999999998</v>
      </c>
    </row>
    <row r="42" spans="1:7" s="142" customFormat="1" ht="15">
      <c r="A42" s="67"/>
      <c r="B42" s="165">
        <v>3726</v>
      </c>
      <c r="C42" s="167" t="s">
        <v>324</v>
      </c>
      <c r="D42" s="94">
        <v>0</v>
      </c>
      <c r="E42" s="232">
        <v>230</v>
      </c>
      <c r="F42" s="231">
        <v>0</v>
      </c>
      <c r="G42" s="830">
        <f t="shared" si="0"/>
        <v>0</v>
      </c>
    </row>
    <row r="43" spans="1:7" s="166" customFormat="1" ht="15.75">
      <c r="A43" s="61"/>
      <c r="B43" s="165">
        <v>3733</v>
      </c>
      <c r="C43" s="115" t="s">
        <v>325</v>
      </c>
      <c r="D43" s="114">
        <v>40</v>
      </c>
      <c r="E43" s="230">
        <v>40</v>
      </c>
      <c r="F43" s="231">
        <v>30.8</v>
      </c>
      <c r="G43" s="830">
        <f t="shared" si="0"/>
        <v>77</v>
      </c>
    </row>
    <row r="44" spans="1:7" s="166" customFormat="1" ht="15.75">
      <c r="A44" s="61"/>
      <c r="B44" s="165">
        <v>3744</v>
      </c>
      <c r="C44" s="115" t="s">
        <v>326</v>
      </c>
      <c r="D44" s="114">
        <v>4550</v>
      </c>
      <c r="E44" s="230">
        <v>0</v>
      </c>
      <c r="F44" s="231">
        <v>0</v>
      </c>
      <c r="G44" s="830" t="e">
        <f t="shared" si="0"/>
        <v>#DIV/0!</v>
      </c>
    </row>
    <row r="45" spans="1:7" s="166" customFormat="1" ht="15.75">
      <c r="A45" s="61"/>
      <c r="B45" s="165">
        <v>3745</v>
      </c>
      <c r="C45" s="115" t="s">
        <v>327</v>
      </c>
      <c r="D45" s="168">
        <v>21774</v>
      </c>
      <c r="E45" s="230">
        <v>21754.7</v>
      </c>
      <c r="F45" s="231">
        <v>16042.2</v>
      </c>
      <c r="G45" s="830">
        <f t="shared" si="0"/>
        <v>73.741306476301673</v>
      </c>
    </row>
    <row r="46" spans="1:7" s="166" customFormat="1" ht="15.75" hidden="1">
      <c r="A46" s="61"/>
      <c r="B46" s="165">
        <v>4349</v>
      </c>
      <c r="C46" s="115" t="s">
        <v>328</v>
      </c>
      <c r="D46" s="94"/>
      <c r="E46" s="232"/>
      <c r="F46" s="231">
        <v>0</v>
      </c>
      <c r="G46" s="830" t="e">
        <f t="shared" si="0"/>
        <v>#DIV/0!</v>
      </c>
    </row>
    <row r="47" spans="1:7" s="166" customFormat="1" ht="15.75">
      <c r="A47" s="67"/>
      <c r="B47" s="165">
        <v>4351</v>
      </c>
      <c r="C47" s="167" t="s">
        <v>329</v>
      </c>
      <c r="D47" s="94">
        <v>300</v>
      </c>
      <c r="E47" s="232">
        <v>300</v>
      </c>
      <c r="F47" s="231">
        <v>0</v>
      </c>
      <c r="G47" s="830">
        <f t="shared" si="0"/>
        <v>0</v>
      </c>
    </row>
    <row r="48" spans="1:7" s="166" customFormat="1" ht="15.75">
      <c r="A48" s="67"/>
      <c r="B48" s="165">
        <v>4357</v>
      </c>
      <c r="C48" s="167" t="s">
        <v>330</v>
      </c>
      <c r="D48" s="94">
        <v>6160</v>
      </c>
      <c r="E48" s="232">
        <v>7831.2</v>
      </c>
      <c r="F48" s="231">
        <v>892.9</v>
      </c>
      <c r="G48" s="830">
        <f t="shared" si="0"/>
        <v>11.401828583103484</v>
      </c>
    </row>
    <row r="49" spans="1:7" s="166" customFormat="1" ht="15.75">
      <c r="A49" s="67"/>
      <c r="B49" s="165">
        <v>4359</v>
      </c>
      <c r="C49" s="167" t="s">
        <v>331</v>
      </c>
      <c r="D49" s="94">
        <v>0</v>
      </c>
      <c r="E49" s="232">
        <v>82.3</v>
      </c>
      <c r="F49" s="231">
        <v>81.599999999999994</v>
      </c>
      <c r="G49" s="830">
        <f t="shared" si="0"/>
        <v>99.149453219927096</v>
      </c>
    </row>
    <row r="50" spans="1:7" s="166" customFormat="1" ht="15.75">
      <c r="A50" s="67"/>
      <c r="B50" s="165">
        <v>4374</v>
      </c>
      <c r="C50" s="167" t="s">
        <v>332</v>
      </c>
      <c r="D50" s="94">
        <v>200</v>
      </c>
      <c r="E50" s="232">
        <v>207.3</v>
      </c>
      <c r="F50" s="231">
        <v>7.3</v>
      </c>
      <c r="G50" s="830">
        <f t="shared" si="0"/>
        <v>3.5214664737095993</v>
      </c>
    </row>
    <row r="51" spans="1:7" s="142" customFormat="1" ht="15">
      <c r="A51" s="67"/>
      <c r="B51" s="165">
        <v>5311</v>
      </c>
      <c r="C51" s="167" t="s">
        <v>333</v>
      </c>
      <c r="D51" s="94">
        <v>0</v>
      </c>
      <c r="E51" s="232">
        <v>6.1</v>
      </c>
      <c r="F51" s="231">
        <v>6.1</v>
      </c>
      <c r="G51" s="830">
        <f t="shared" si="0"/>
        <v>100</v>
      </c>
    </row>
    <row r="52" spans="1:7" s="142" customFormat="1" ht="15">
      <c r="A52" s="67"/>
      <c r="B52" s="165">
        <v>5512</v>
      </c>
      <c r="C52" s="167" t="s">
        <v>334</v>
      </c>
      <c r="D52" s="94">
        <v>0</v>
      </c>
      <c r="E52" s="232">
        <v>100</v>
      </c>
      <c r="F52" s="231">
        <v>2.9</v>
      </c>
      <c r="G52" s="830">
        <f t="shared" si="0"/>
        <v>2.9</v>
      </c>
    </row>
    <row r="53" spans="1:7" s="142" customFormat="1" ht="15" hidden="1">
      <c r="A53" s="67"/>
      <c r="B53" s="165">
        <v>6223</v>
      </c>
      <c r="C53" s="167" t="s">
        <v>335</v>
      </c>
      <c r="D53" s="94"/>
      <c r="E53" s="232"/>
      <c r="F53" s="231">
        <v>0</v>
      </c>
      <c r="G53" s="830" t="e">
        <f t="shared" si="0"/>
        <v>#DIV/0!</v>
      </c>
    </row>
    <row r="54" spans="1:7" s="142" customFormat="1" ht="15">
      <c r="A54" s="67"/>
      <c r="B54" s="165">
        <v>6171</v>
      </c>
      <c r="C54" s="167" t="s">
        <v>336</v>
      </c>
      <c r="D54" s="94">
        <v>0</v>
      </c>
      <c r="E54" s="232">
        <v>2606.1</v>
      </c>
      <c r="F54" s="231">
        <v>6.1</v>
      </c>
      <c r="G54" s="830">
        <f t="shared" si="0"/>
        <v>0.23406622923141857</v>
      </c>
    </row>
    <row r="55" spans="1:7" s="142" customFormat="1" ht="15" hidden="1">
      <c r="A55" s="67"/>
      <c r="B55" s="165">
        <v>6399</v>
      </c>
      <c r="C55" s="167" t="s">
        <v>337</v>
      </c>
      <c r="D55" s="94"/>
      <c r="E55" s="232"/>
      <c r="F55" s="231">
        <v>0</v>
      </c>
      <c r="G55" s="830" t="e">
        <f t="shared" si="0"/>
        <v>#DIV/0!</v>
      </c>
    </row>
    <row r="56" spans="1:7" s="142" customFormat="1" ht="15">
      <c r="A56" s="67"/>
      <c r="B56" s="165">
        <v>6402</v>
      </c>
      <c r="C56" s="169" t="s">
        <v>338</v>
      </c>
      <c r="D56" s="94">
        <v>0</v>
      </c>
      <c r="E56" s="232">
        <v>187.5</v>
      </c>
      <c r="F56" s="231">
        <v>187.5</v>
      </c>
      <c r="G56" s="830">
        <f t="shared" si="0"/>
        <v>100</v>
      </c>
    </row>
    <row r="57" spans="1:7" s="142" customFormat="1" ht="15">
      <c r="A57" s="67">
        <v>6409</v>
      </c>
      <c r="B57" s="165">
        <v>6409</v>
      </c>
      <c r="C57" s="167" t="s">
        <v>339</v>
      </c>
      <c r="D57" s="94">
        <v>2400</v>
      </c>
      <c r="E57" s="232">
        <v>267.7</v>
      </c>
      <c r="F57" s="231">
        <v>0</v>
      </c>
      <c r="G57" s="830">
        <f t="shared" si="0"/>
        <v>0</v>
      </c>
    </row>
    <row r="58" spans="1:7" s="166" customFormat="1" ht="16.5" customHeight="1">
      <c r="A58" s="61"/>
      <c r="B58" s="165"/>
      <c r="C58" s="115"/>
      <c r="D58" s="114"/>
      <c r="E58" s="230"/>
      <c r="F58" s="230"/>
      <c r="G58" s="830"/>
    </row>
    <row r="59" spans="1:7" s="166" customFormat="1" ht="15" customHeight="1" thickBot="1">
      <c r="A59" s="170"/>
      <c r="B59" s="171"/>
      <c r="C59" s="172"/>
      <c r="D59" s="173"/>
      <c r="E59" s="233"/>
      <c r="F59" s="233"/>
      <c r="G59" s="831"/>
    </row>
    <row r="60" spans="1:7" s="142" customFormat="1" ht="18.75" customHeight="1" thickTop="1" thickBot="1">
      <c r="A60" s="174"/>
      <c r="B60" s="175"/>
      <c r="C60" s="176" t="s">
        <v>340</v>
      </c>
      <c r="D60" s="177">
        <f t="shared" ref="D60:F60" si="1">SUM(D12:D59)</f>
        <v>157165</v>
      </c>
      <c r="E60" s="234">
        <f t="shared" si="1"/>
        <v>180546.40000000002</v>
      </c>
      <c r="F60" s="234">
        <f t="shared" si="1"/>
        <v>95084.6</v>
      </c>
      <c r="G60" s="832">
        <f>(F60/E60)*100</f>
        <v>52.664910516077853</v>
      </c>
    </row>
    <row r="61" spans="1:7" s="166" customFormat="1" ht="16.5" customHeight="1">
      <c r="A61" s="153"/>
      <c r="B61" s="178"/>
      <c r="C61" s="153"/>
      <c r="D61" s="154"/>
      <c r="E61" s="235"/>
      <c r="F61" s="217"/>
      <c r="G61" s="833"/>
    </row>
    <row r="62" spans="1:7" s="142" customFormat="1" ht="12.75" hidden="1" customHeight="1">
      <c r="A62" s="139"/>
      <c r="B62" s="140"/>
      <c r="C62" s="153"/>
      <c r="D62" s="154"/>
      <c r="E62" s="222"/>
      <c r="F62" s="222"/>
      <c r="G62" s="834"/>
    </row>
    <row r="63" spans="1:7" s="142" customFormat="1" ht="12.75" hidden="1" customHeight="1">
      <c r="A63" s="139"/>
      <c r="B63" s="140"/>
      <c r="C63" s="153"/>
      <c r="D63" s="154"/>
      <c r="E63" s="222"/>
      <c r="F63" s="222"/>
      <c r="G63" s="834"/>
    </row>
    <row r="64" spans="1:7" s="142" customFormat="1" ht="12.75" hidden="1" customHeight="1">
      <c r="A64" s="139"/>
      <c r="B64" s="140"/>
      <c r="C64" s="153"/>
      <c r="D64" s="154"/>
      <c r="E64" s="222"/>
      <c r="F64" s="222"/>
      <c r="G64" s="834"/>
    </row>
    <row r="65" spans="1:7" s="142" customFormat="1" ht="12.75" hidden="1" customHeight="1">
      <c r="A65" s="139"/>
      <c r="B65" s="140"/>
      <c r="C65" s="153"/>
      <c r="D65" s="154"/>
      <c r="E65" s="222"/>
      <c r="F65" s="222"/>
      <c r="G65" s="834"/>
    </row>
    <row r="66" spans="1:7" s="142" customFormat="1" ht="12.75" hidden="1" customHeight="1">
      <c r="A66" s="139"/>
      <c r="B66" s="140"/>
      <c r="C66" s="153"/>
      <c r="D66" s="154"/>
      <c r="E66" s="222"/>
      <c r="F66" s="222"/>
      <c r="G66" s="834"/>
    </row>
    <row r="67" spans="1:7" s="142" customFormat="1" ht="12.75" hidden="1" customHeight="1">
      <c r="A67" s="139"/>
      <c r="B67" s="140"/>
      <c r="C67" s="153"/>
      <c r="D67" s="154"/>
      <c r="E67" s="222"/>
      <c r="F67" s="222"/>
      <c r="G67" s="834"/>
    </row>
    <row r="68" spans="1:7" s="142" customFormat="1" ht="15.75" customHeight="1" thickBot="1">
      <c r="A68" s="139"/>
      <c r="B68" s="140"/>
      <c r="C68" s="153"/>
      <c r="D68" s="154"/>
      <c r="E68" s="221"/>
      <c r="F68" s="221"/>
      <c r="G68" s="835"/>
    </row>
    <row r="69" spans="1:7" s="142" customFormat="1" ht="15.75">
      <c r="A69" s="156" t="s">
        <v>27</v>
      </c>
      <c r="B69" s="157" t="s">
        <v>28</v>
      </c>
      <c r="C69" s="156" t="s">
        <v>30</v>
      </c>
      <c r="D69" s="156" t="s">
        <v>31</v>
      </c>
      <c r="E69" s="225" t="s">
        <v>31</v>
      </c>
      <c r="F69" s="226" t="s">
        <v>8</v>
      </c>
      <c r="G69" s="836" t="s">
        <v>290</v>
      </c>
    </row>
    <row r="70" spans="1:7" s="142" customFormat="1" ht="15.75" customHeight="1" thickBot="1">
      <c r="A70" s="158"/>
      <c r="B70" s="159"/>
      <c r="C70" s="160"/>
      <c r="D70" s="161" t="s">
        <v>33</v>
      </c>
      <c r="E70" s="227" t="s">
        <v>34</v>
      </c>
      <c r="F70" s="228" t="s">
        <v>35</v>
      </c>
      <c r="G70" s="837" t="s">
        <v>291</v>
      </c>
    </row>
    <row r="71" spans="1:7" s="142" customFormat="1" ht="16.5" customHeight="1" thickTop="1">
      <c r="A71" s="162">
        <v>30</v>
      </c>
      <c r="B71" s="162"/>
      <c r="C71" s="92" t="s">
        <v>79</v>
      </c>
      <c r="D71" s="97"/>
      <c r="E71" s="229"/>
      <c r="F71" s="229"/>
      <c r="G71" s="838"/>
    </row>
    <row r="72" spans="1:7" s="142" customFormat="1" ht="16.5" customHeight="1">
      <c r="A72" s="179">
        <v>31</v>
      </c>
      <c r="B72" s="179"/>
      <c r="C72" s="92"/>
      <c r="D72" s="114"/>
      <c r="E72" s="230"/>
      <c r="F72" s="230"/>
      <c r="G72" s="830"/>
    </row>
    <row r="73" spans="1:7" s="142" customFormat="1" ht="15">
      <c r="A73" s="61"/>
      <c r="B73" s="180">
        <v>3341</v>
      </c>
      <c r="C73" s="139" t="s">
        <v>341</v>
      </c>
      <c r="D73" s="114">
        <v>30</v>
      </c>
      <c r="E73" s="230">
        <v>30</v>
      </c>
      <c r="F73" s="230">
        <v>0</v>
      </c>
      <c r="G73" s="830">
        <f t="shared" ref="G73:G87" si="2">(F73/E73)*100</f>
        <v>0</v>
      </c>
    </row>
    <row r="74" spans="1:7" s="142" customFormat="1" ht="15.75" customHeight="1">
      <c r="A74" s="61"/>
      <c r="B74" s="180">
        <v>3349</v>
      </c>
      <c r="C74" s="115" t="s">
        <v>342</v>
      </c>
      <c r="D74" s="114">
        <v>720</v>
      </c>
      <c r="E74" s="230">
        <v>720</v>
      </c>
      <c r="F74" s="230">
        <v>562.70000000000005</v>
      </c>
      <c r="G74" s="830">
        <f t="shared" si="2"/>
        <v>78.152777777777786</v>
      </c>
    </row>
    <row r="75" spans="1:7" s="142" customFormat="1" ht="15.75" customHeight="1">
      <c r="A75" s="61"/>
      <c r="B75" s="180">
        <v>5212</v>
      </c>
      <c r="C75" s="61" t="s">
        <v>343</v>
      </c>
      <c r="D75" s="181">
        <v>20</v>
      </c>
      <c r="E75" s="236">
        <v>20</v>
      </c>
      <c r="F75" s="230">
        <v>0</v>
      </c>
      <c r="G75" s="830">
        <f t="shared" si="2"/>
        <v>0</v>
      </c>
    </row>
    <row r="76" spans="1:7" s="142" customFormat="1" ht="15.75" customHeight="1">
      <c r="A76" s="61"/>
      <c r="B76" s="180">
        <v>5272</v>
      </c>
      <c r="C76" s="61" t="s">
        <v>344</v>
      </c>
      <c r="D76" s="181">
        <v>50</v>
      </c>
      <c r="E76" s="236">
        <v>50</v>
      </c>
      <c r="F76" s="230">
        <v>0</v>
      </c>
      <c r="G76" s="830">
        <f t="shared" si="2"/>
        <v>0</v>
      </c>
    </row>
    <row r="77" spans="1:7" s="142" customFormat="1" ht="15.75" customHeight="1">
      <c r="A77" s="61"/>
      <c r="B77" s="180">
        <v>5279</v>
      </c>
      <c r="C77" s="61" t="s">
        <v>345</v>
      </c>
      <c r="D77" s="181">
        <v>50</v>
      </c>
      <c r="E77" s="236">
        <v>50</v>
      </c>
      <c r="F77" s="230">
        <v>0</v>
      </c>
      <c r="G77" s="830">
        <f t="shared" si="2"/>
        <v>0</v>
      </c>
    </row>
    <row r="78" spans="1:7" s="142" customFormat="1" ht="15">
      <c r="A78" s="61"/>
      <c r="B78" s="180">
        <v>5512</v>
      </c>
      <c r="C78" s="139" t="s">
        <v>346</v>
      </c>
      <c r="D78" s="114">
        <v>1823</v>
      </c>
      <c r="E78" s="230">
        <v>1515.5</v>
      </c>
      <c r="F78" s="230">
        <v>824.5</v>
      </c>
      <c r="G78" s="830">
        <f t="shared" si="2"/>
        <v>54.404486967997357</v>
      </c>
    </row>
    <row r="79" spans="1:7" s="142" customFormat="1" ht="15.75" customHeight="1">
      <c r="A79" s="61"/>
      <c r="B79" s="180">
        <v>6112</v>
      </c>
      <c r="C79" s="115" t="s">
        <v>347</v>
      </c>
      <c r="D79" s="114">
        <v>5331</v>
      </c>
      <c r="E79" s="230">
        <v>5631</v>
      </c>
      <c r="F79" s="230">
        <v>4722.3</v>
      </c>
      <c r="G79" s="830">
        <f t="shared" si="2"/>
        <v>83.862546616941941</v>
      </c>
    </row>
    <row r="80" spans="1:7" s="142" customFormat="1" ht="15.75" hidden="1" customHeight="1">
      <c r="A80" s="61"/>
      <c r="B80" s="180">
        <v>6114</v>
      </c>
      <c r="C80" s="115" t="s">
        <v>348</v>
      </c>
      <c r="D80" s="114"/>
      <c r="E80" s="230"/>
      <c r="F80" s="230">
        <v>0</v>
      </c>
      <c r="G80" s="830" t="e">
        <f t="shared" si="2"/>
        <v>#DIV/0!</v>
      </c>
    </row>
    <row r="81" spans="1:7" s="142" customFormat="1" ht="15.75" customHeight="1">
      <c r="A81" s="61"/>
      <c r="B81" s="180">
        <v>6115</v>
      </c>
      <c r="C81" s="115" t="s">
        <v>349</v>
      </c>
      <c r="D81" s="114">
        <v>0</v>
      </c>
      <c r="E81" s="230">
        <v>609</v>
      </c>
      <c r="F81" s="230">
        <v>49.9</v>
      </c>
      <c r="G81" s="830">
        <f t="shared" si="2"/>
        <v>8.19376026272578</v>
      </c>
    </row>
    <row r="82" spans="1:7" s="142" customFormat="1" ht="15.75" hidden="1" customHeight="1">
      <c r="A82" s="61"/>
      <c r="B82" s="180">
        <v>6117</v>
      </c>
      <c r="C82" s="115" t="s">
        <v>350</v>
      </c>
      <c r="D82" s="114"/>
      <c r="E82" s="230"/>
      <c r="F82" s="230">
        <v>0</v>
      </c>
      <c r="G82" s="830" t="e">
        <f t="shared" si="2"/>
        <v>#DIV/0!</v>
      </c>
    </row>
    <row r="83" spans="1:7" s="142" customFormat="1" ht="15.75" hidden="1" customHeight="1">
      <c r="A83" s="61"/>
      <c r="B83" s="180">
        <v>6118</v>
      </c>
      <c r="C83" s="115" t="s">
        <v>351</v>
      </c>
      <c r="D83" s="181"/>
      <c r="E83" s="236"/>
      <c r="F83" s="230">
        <v>0</v>
      </c>
      <c r="G83" s="830" t="e">
        <f t="shared" si="2"/>
        <v>#DIV/0!</v>
      </c>
    </row>
    <row r="84" spans="1:7" s="142" customFormat="1" ht="15.75" hidden="1" customHeight="1">
      <c r="A84" s="61"/>
      <c r="B84" s="180">
        <v>6149</v>
      </c>
      <c r="C84" s="115" t="s">
        <v>352</v>
      </c>
      <c r="D84" s="181"/>
      <c r="E84" s="236"/>
      <c r="F84" s="230">
        <v>0</v>
      </c>
      <c r="G84" s="830" t="e">
        <f t="shared" si="2"/>
        <v>#DIV/0!</v>
      </c>
    </row>
    <row r="85" spans="1:7" s="142" customFormat="1" ht="17.25" customHeight="1">
      <c r="A85" s="180" t="s">
        <v>353</v>
      </c>
      <c r="B85" s="180">
        <v>6171</v>
      </c>
      <c r="C85" s="115" t="s">
        <v>354</v>
      </c>
      <c r="D85" s="114">
        <v>101435</v>
      </c>
      <c r="E85" s="230">
        <v>108415.7</v>
      </c>
      <c r="F85" s="230">
        <v>78819.899999999994</v>
      </c>
      <c r="G85" s="830">
        <f t="shared" si="2"/>
        <v>72.70155521755612</v>
      </c>
    </row>
    <row r="86" spans="1:7" s="142" customFormat="1" ht="15.75" customHeight="1">
      <c r="A86" s="61"/>
      <c r="B86" s="180">
        <v>6173</v>
      </c>
      <c r="C86" s="61" t="s">
        <v>355</v>
      </c>
      <c r="D86" s="181">
        <v>0</v>
      </c>
      <c r="E86" s="236">
        <v>280</v>
      </c>
      <c r="F86" s="230">
        <v>104.7</v>
      </c>
      <c r="G86" s="830">
        <f t="shared" si="2"/>
        <v>37.392857142857146</v>
      </c>
    </row>
    <row r="87" spans="1:7" s="142" customFormat="1" ht="17.25" customHeight="1">
      <c r="A87" s="180"/>
      <c r="B87" s="180">
        <v>6402</v>
      </c>
      <c r="C87" s="169" t="s">
        <v>338</v>
      </c>
      <c r="D87" s="114">
        <v>0</v>
      </c>
      <c r="E87" s="230">
        <v>29.9</v>
      </c>
      <c r="F87" s="230">
        <v>29.8</v>
      </c>
      <c r="G87" s="830">
        <f t="shared" si="2"/>
        <v>99.665551839464896</v>
      </c>
    </row>
    <row r="88" spans="1:7" s="142" customFormat="1" ht="15.75" customHeight="1" thickBot="1">
      <c r="A88" s="182"/>
      <c r="B88" s="183"/>
      <c r="C88" s="184"/>
      <c r="D88" s="181"/>
      <c r="E88" s="236"/>
      <c r="F88" s="236"/>
      <c r="G88" s="839"/>
    </row>
    <row r="89" spans="1:7" s="142" customFormat="1" ht="18.75" customHeight="1" thickTop="1" thickBot="1">
      <c r="A89" s="174"/>
      <c r="B89" s="185"/>
      <c r="C89" s="186" t="s">
        <v>356</v>
      </c>
      <c r="D89" s="177">
        <f t="shared" ref="D89:F89" si="3">SUM(D73:D88)</f>
        <v>109459</v>
      </c>
      <c r="E89" s="234">
        <f t="shared" si="3"/>
        <v>117351.09999999999</v>
      </c>
      <c r="F89" s="234">
        <f t="shared" si="3"/>
        <v>85113.799999999988</v>
      </c>
      <c r="G89" s="832">
        <f>(F89/E89)*100</f>
        <v>72.529188051922816</v>
      </c>
    </row>
    <row r="90" spans="1:7" s="142" customFormat="1" ht="15.75" customHeight="1">
      <c r="A90" s="139"/>
      <c r="B90" s="140"/>
      <c r="C90" s="153"/>
      <c r="D90" s="154"/>
      <c r="E90" s="237"/>
      <c r="F90" s="222"/>
      <c r="G90" s="834"/>
    </row>
    <row r="91" spans="1:7" s="142" customFormat="1" ht="12.75" hidden="1" customHeight="1">
      <c r="A91" s="139"/>
      <c r="B91" s="140"/>
      <c r="C91" s="153"/>
      <c r="D91" s="154"/>
      <c r="E91" s="222"/>
      <c r="F91" s="222"/>
      <c r="G91" s="834"/>
    </row>
    <row r="92" spans="1:7" s="142" customFormat="1" ht="12.75" hidden="1" customHeight="1">
      <c r="A92" s="139"/>
      <c r="B92" s="140"/>
      <c r="C92" s="153"/>
      <c r="D92" s="154"/>
      <c r="E92" s="222"/>
      <c r="F92" s="222"/>
      <c r="G92" s="834"/>
    </row>
    <row r="93" spans="1:7" s="142" customFormat="1" ht="12.75" hidden="1" customHeight="1">
      <c r="A93" s="139"/>
      <c r="B93" s="140"/>
      <c r="C93" s="153"/>
      <c r="D93" s="154"/>
      <c r="E93" s="222"/>
      <c r="F93" s="222"/>
      <c r="G93" s="834"/>
    </row>
    <row r="94" spans="1:7" s="142" customFormat="1" ht="12.75" hidden="1" customHeight="1">
      <c r="A94" s="139"/>
      <c r="B94" s="140"/>
      <c r="C94" s="153"/>
      <c r="D94" s="154"/>
      <c r="E94" s="222"/>
      <c r="F94" s="222"/>
      <c r="G94" s="834"/>
    </row>
    <row r="95" spans="1:7" s="142" customFormat="1" ht="15.75" customHeight="1" thickBot="1">
      <c r="A95" s="139"/>
      <c r="B95" s="140"/>
      <c r="C95" s="153"/>
      <c r="D95" s="154"/>
      <c r="E95" s="222"/>
      <c r="F95" s="222"/>
      <c r="G95" s="834"/>
    </row>
    <row r="96" spans="1:7" s="142" customFormat="1" ht="15.75">
      <c r="A96" s="156" t="s">
        <v>27</v>
      </c>
      <c r="B96" s="157" t="s">
        <v>28</v>
      </c>
      <c r="C96" s="156" t="s">
        <v>30</v>
      </c>
      <c r="D96" s="156" t="s">
        <v>31</v>
      </c>
      <c r="E96" s="225" t="s">
        <v>31</v>
      </c>
      <c r="F96" s="226" t="s">
        <v>8</v>
      </c>
      <c r="G96" s="836" t="s">
        <v>290</v>
      </c>
    </row>
    <row r="97" spans="1:7" s="142" customFormat="1" ht="15.75" customHeight="1" thickBot="1">
      <c r="A97" s="158"/>
      <c r="B97" s="159"/>
      <c r="C97" s="160"/>
      <c r="D97" s="161" t="s">
        <v>33</v>
      </c>
      <c r="E97" s="227" t="s">
        <v>34</v>
      </c>
      <c r="F97" s="228" t="s">
        <v>35</v>
      </c>
      <c r="G97" s="837" t="s">
        <v>291</v>
      </c>
    </row>
    <row r="98" spans="1:7" s="142" customFormat="1" ht="16.5" thickTop="1">
      <c r="A98" s="162">
        <v>50</v>
      </c>
      <c r="B98" s="163"/>
      <c r="C98" s="187" t="s">
        <v>357</v>
      </c>
      <c r="D98" s="97"/>
      <c r="E98" s="229"/>
      <c r="F98" s="229"/>
      <c r="G98" s="838"/>
    </row>
    <row r="99" spans="1:7" s="142" customFormat="1" ht="15.75">
      <c r="A99" s="162"/>
      <c r="B99" s="163"/>
      <c r="C99" s="67" t="s">
        <v>358</v>
      </c>
      <c r="D99" s="97"/>
      <c r="E99" s="229"/>
      <c r="F99" s="229"/>
      <c r="G99" s="838"/>
    </row>
    <row r="100" spans="1:7" s="142" customFormat="1" ht="14.25" customHeight="1">
      <c r="A100" s="162"/>
      <c r="B100" s="163"/>
      <c r="C100" s="187"/>
      <c r="D100" s="97"/>
      <c r="E100" s="229"/>
      <c r="F100" s="229"/>
      <c r="G100" s="838"/>
    </row>
    <row r="101" spans="1:7" s="142" customFormat="1" ht="15">
      <c r="A101" s="61"/>
      <c r="B101" s="165">
        <v>2143</v>
      </c>
      <c r="C101" s="61" t="s">
        <v>359</v>
      </c>
      <c r="D101" s="73">
        <v>665</v>
      </c>
      <c r="E101" s="231">
        <v>662</v>
      </c>
      <c r="F101" s="231">
        <v>524.20000000000005</v>
      </c>
      <c r="G101" s="830">
        <f t="shared" ref="G101:G139" si="4">(F101/E101)*100</f>
        <v>79.184290030211486</v>
      </c>
    </row>
    <row r="102" spans="1:7" s="142" customFormat="1" ht="15">
      <c r="A102" s="61"/>
      <c r="B102" s="165">
        <v>3111</v>
      </c>
      <c r="C102" s="61" t="s">
        <v>360</v>
      </c>
      <c r="D102" s="73">
        <v>7900</v>
      </c>
      <c r="E102" s="231">
        <v>8103.2</v>
      </c>
      <c r="F102" s="231">
        <v>6813.1</v>
      </c>
      <c r="G102" s="830">
        <f t="shared" si="4"/>
        <v>84.079129232895653</v>
      </c>
    </row>
    <row r="103" spans="1:7" s="142" customFormat="1" ht="15">
      <c r="A103" s="61"/>
      <c r="B103" s="165">
        <v>3113</v>
      </c>
      <c r="C103" s="61" t="s">
        <v>361</v>
      </c>
      <c r="D103" s="73">
        <v>29350</v>
      </c>
      <c r="E103" s="231">
        <v>29405.3</v>
      </c>
      <c r="F103" s="231">
        <v>24551.5</v>
      </c>
      <c r="G103" s="830">
        <f t="shared" si="4"/>
        <v>83.493451860718991</v>
      </c>
    </row>
    <row r="104" spans="1:7" s="142" customFormat="1" ht="15" hidden="1">
      <c r="A104" s="61"/>
      <c r="B104" s="165">
        <v>3114</v>
      </c>
      <c r="C104" s="61" t="s">
        <v>362</v>
      </c>
      <c r="D104" s="73"/>
      <c r="E104" s="231"/>
      <c r="F104" s="231">
        <v>0</v>
      </c>
      <c r="G104" s="830" t="e">
        <f t="shared" si="4"/>
        <v>#DIV/0!</v>
      </c>
    </row>
    <row r="105" spans="1:7" s="142" customFormat="1" ht="15" hidden="1">
      <c r="A105" s="61"/>
      <c r="B105" s="165">
        <v>3122</v>
      </c>
      <c r="C105" s="61" t="s">
        <v>363</v>
      </c>
      <c r="D105" s="73"/>
      <c r="E105" s="231"/>
      <c r="F105" s="231">
        <v>0</v>
      </c>
      <c r="G105" s="830" t="e">
        <f t="shared" si="4"/>
        <v>#DIV/0!</v>
      </c>
    </row>
    <row r="106" spans="1:7" s="142" customFormat="1" ht="15">
      <c r="A106" s="61"/>
      <c r="B106" s="165">
        <v>3231</v>
      </c>
      <c r="C106" s="61" t="s">
        <v>364</v>
      </c>
      <c r="D106" s="73">
        <v>600</v>
      </c>
      <c r="E106" s="231">
        <v>600</v>
      </c>
      <c r="F106" s="231">
        <v>500</v>
      </c>
      <c r="G106" s="830">
        <f t="shared" si="4"/>
        <v>83.333333333333343</v>
      </c>
    </row>
    <row r="107" spans="1:7" s="142" customFormat="1" ht="15">
      <c r="A107" s="61"/>
      <c r="B107" s="165">
        <v>3313</v>
      </c>
      <c r="C107" s="61" t="s">
        <v>365</v>
      </c>
      <c r="D107" s="73">
        <v>1400</v>
      </c>
      <c r="E107" s="231">
        <v>1320</v>
      </c>
      <c r="F107" s="231">
        <v>1238.9000000000001</v>
      </c>
      <c r="G107" s="830">
        <f t="shared" si="4"/>
        <v>93.856060606060609</v>
      </c>
    </row>
    <row r="108" spans="1:7" s="142" customFormat="1" ht="15">
      <c r="A108" s="61"/>
      <c r="B108" s="165">
        <v>3314</v>
      </c>
      <c r="C108" s="61" t="s">
        <v>366</v>
      </c>
      <c r="D108" s="73">
        <v>7760</v>
      </c>
      <c r="E108" s="231">
        <v>8633</v>
      </c>
      <c r="F108" s="231">
        <v>7123</v>
      </c>
      <c r="G108" s="830">
        <f t="shared" si="4"/>
        <v>82.508977180586115</v>
      </c>
    </row>
    <row r="109" spans="1:7" s="142" customFormat="1" ht="15">
      <c r="A109" s="61"/>
      <c r="B109" s="165">
        <v>3315</v>
      </c>
      <c r="C109" s="61" t="s">
        <v>367</v>
      </c>
      <c r="D109" s="73">
        <v>14501</v>
      </c>
      <c r="E109" s="231">
        <v>14997.7</v>
      </c>
      <c r="F109" s="231">
        <v>12596.7</v>
      </c>
      <c r="G109" s="830">
        <f t="shared" si="4"/>
        <v>83.990878601385546</v>
      </c>
    </row>
    <row r="110" spans="1:7" s="142" customFormat="1" ht="15">
      <c r="A110" s="61"/>
      <c r="B110" s="165">
        <v>3319</v>
      </c>
      <c r="C110" s="61" t="s">
        <v>368</v>
      </c>
      <c r="D110" s="73">
        <v>260</v>
      </c>
      <c r="E110" s="231">
        <v>600</v>
      </c>
      <c r="F110" s="231">
        <v>423.9</v>
      </c>
      <c r="G110" s="830">
        <f t="shared" si="4"/>
        <v>70.650000000000006</v>
      </c>
    </row>
    <row r="111" spans="1:7" s="142" customFormat="1" ht="15">
      <c r="A111" s="61"/>
      <c r="B111" s="165">
        <v>3322</v>
      </c>
      <c r="C111" s="61" t="s">
        <v>369</v>
      </c>
      <c r="D111" s="73">
        <v>20</v>
      </c>
      <c r="E111" s="231">
        <v>19.8</v>
      </c>
      <c r="F111" s="231">
        <v>0</v>
      </c>
      <c r="G111" s="830">
        <f t="shared" si="4"/>
        <v>0</v>
      </c>
    </row>
    <row r="112" spans="1:7" s="142" customFormat="1" ht="15">
      <c r="A112" s="61"/>
      <c r="B112" s="165">
        <v>3326</v>
      </c>
      <c r="C112" s="61" t="s">
        <v>370</v>
      </c>
      <c r="D112" s="73">
        <v>20</v>
      </c>
      <c r="E112" s="231">
        <v>20</v>
      </c>
      <c r="F112" s="231">
        <v>0</v>
      </c>
      <c r="G112" s="830">
        <f t="shared" si="4"/>
        <v>0</v>
      </c>
    </row>
    <row r="113" spans="1:7" s="142" customFormat="1" ht="15">
      <c r="A113" s="61"/>
      <c r="B113" s="165">
        <v>3330</v>
      </c>
      <c r="C113" s="61" t="s">
        <v>371</v>
      </c>
      <c r="D113" s="73">
        <v>100</v>
      </c>
      <c r="E113" s="231">
        <v>150</v>
      </c>
      <c r="F113" s="231">
        <v>97</v>
      </c>
      <c r="G113" s="830">
        <f t="shared" si="4"/>
        <v>64.666666666666657</v>
      </c>
    </row>
    <row r="114" spans="1:7" s="142" customFormat="1" ht="15">
      <c r="A114" s="61"/>
      <c r="B114" s="165">
        <v>3392</v>
      </c>
      <c r="C114" s="61" t="s">
        <v>372</v>
      </c>
      <c r="D114" s="73">
        <v>800</v>
      </c>
      <c r="E114" s="231">
        <v>857.9</v>
      </c>
      <c r="F114" s="231">
        <v>856.7</v>
      </c>
      <c r="G114" s="830">
        <f t="shared" si="4"/>
        <v>99.86012355752419</v>
      </c>
    </row>
    <row r="115" spans="1:7" s="142" customFormat="1" ht="15">
      <c r="A115" s="61"/>
      <c r="B115" s="165">
        <v>3412</v>
      </c>
      <c r="C115" s="61" t="s">
        <v>373</v>
      </c>
      <c r="D115" s="73">
        <v>24860</v>
      </c>
      <c r="E115" s="231">
        <v>26924</v>
      </c>
      <c r="F115" s="231">
        <v>23646.6</v>
      </c>
      <c r="G115" s="830">
        <f t="shared" si="4"/>
        <v>87.827217352547905</v>
      </c>
    </row>
    <row r="116" spans="1:7" s="142" customFormat="1" ht="15">
      <c r="A116" s="61"/>
      <c r="B116" s="165">
        <v>3419</v>
      </c>
      <c r="C116" s="61" t="s">
        <v>374</v>
      </c>
      <c r="D116" s="73">
        <v>2350</v>
      </c>
      <c r="E116" s="231">
        <v>2225</v>
      </c>
      <c r="F116" s="231">
        <v>1765</v>
      </c>
      <c r="G116" s="830">
        <f t="shared" si="4"/>
        <v>79.325842696629209</v>
      </c>
    </row>
    <row r="117" spans="1:7" s="142" customFormat="1" ht="15">
      <c r="A117" s="61"/>
      <c r="B117" s="165">
        <v>3421</v>
      </c>
      <c r="C117" s="61" t="s">
        <v>375</v>
      </c>
      <c r="D117" s="73">
        <v>9000</v>
      </c>
      <c r="E117" s="231">
        <v>9592</v>
      </c>
      <c r="F117" s="231">
        <v>9415</v>
      </c>
      <c r="G117" s="830">
        <f t="shared" si="4"/>
        <v>98.154712260216854</v>
      </c>
    </row>
    <row r="118" spans="1:7" s="142" customFormat="1" ht="15">
      <c r="A118" s="61"/>
      <c r="B118" s="165">
        <v>3429</v>
      </c>
      <c r="C118" s="61" t="s">
        <v>376</v>
      </c>
      <c r="D118" s="73">
        <v>2000</v>
      </c>
      <c r="E118" s="231">
        <v>1789.2</v>
      </c>
      <c r="F118" s="231">
        <v>1603.1</v>
      </c>
      <c r="G118" s="830">
        <f t="shared" si="4"/>
        <v>89.598703331097695</v>
      </c>
    </row>
    <row r="119" spans="1:7" s="142" customFormat="1" ht="15">
      <c r="A119" s="61"/>
      <c r="B119" s="165">
        <v>3541</v>
      </c>
      <c r="C119" s="61" t="s">
        <v>377</v>
      </c>
      <c r="D119" s="73">
        <v>512</v>
      </c>
      <c r="E119" s="231">
        <v>512</v>
      </c>
      <c r="F119" s="231">
        <v>474.4</v>
      </c>
      <c r="G119" s="830">
        <f t="shared" si="4"/>
        <v>92.65625</v>
      </c>
    </row>
    <row r="120" spans="1:7" s="142" customFormat="1" ht="15">
      <c r="A120" s="61"/>
      <c r="B120" s="165">
        <v>3599</v>
      </c>
      <c r="C120" s="61" t="s">
        <v>378</v>
      </c>
      <c r="D120" s="73">
        <v>5</v>
      </c>
      <c r="E120" s="231">
        <v>5</v>
      </c>
      <c r="F120" s="231">
        <v>1.6</v>
      </c>
      <c r="G120" s="830">
        <f t="shared" si="4"/>
        <v>32</v>
      </c>
    </row>
    <row r="121" spans="1:7" s="142" customFormat="1" ht="15" hidden="1">
      <c r="A121" s="61"/>
      <c r="B121" s="165">
        <v>4193</v>
      </c>
      <c r="C121" s="61" t="s">
        <v>379</v>
      </c>
      <c r="D121" s="73"/>
      <c r="E121" s="231"/>
      <c r="F121" s="231">
        <v>0</v>
      </c>
      <c r="G121" s="830" t="e">
        <f t="shared" si="4"/>
        <v>#DIV/0!</v>
      </c>
    </row>
    <row r="122" spans="1:7" s="142" customFormat="1" ht="15">
      <c r="A122" s="188"/>
      <c r="B122" s="165">
        <v>4312</v>
      </c>
      <c r="C122" s="61" t="s">
        <v>380</v>
      </c>
      <c r="D122" s="73">
        <v>561</v>
      </c>
      <c r="E122" s="231">
        <v>1133.0999999999999</v>
      </c>
      <c r="F122" s="231">
        <v>572</v>
      </c>
      <c r="G122" s="830">
        <f t="shared" si="4"/>
        <v>50.480981378519104</v>
      </c>
    </row>
    <row r="123" spans="1:7" s="142" customFormat="1" ht="15">
      <c r="A123" s="188"/>
      <c r="B123" s="165">
        <v>4329</v>
      </c>
      <c r="C123" s="61" t="s">
        <v>381</v>
      </c>
      <c r="D123" s="73">
        <v>40</v>
      </c>
      <c r="E123" s="231">
        <v>40</v>
      </c>
      <c r="F123" s="231">
        <v>40</v>
      </c>
      <c r="G123" s="830">
        <f t="shared" si="4"/>
        <v>100</v>
      </c>
    </row>
    <row r="124" spans="1:7" s="142" customFormat="1" ht="15">
      <c r="A124" s="61"/>
      <c r="B124" s="165">
        <v>4333</v>
      </c>
      <c r="C124" s="61" t="s">
        <v>382</v>
      </c>
      <c r="D124" s="73">
        <v>878</v>
      </c>
      <c r="E124" s="231">
        <v>878</v>
      </c>
      <c r="F124" s="231">
        <v>736.8</v>
      </c>
      <c r="G124" s="830">
        <f t="shared" si="4"/>
        <v>83.917995444191334</v>
      </c>
    </row>
    <row r="125" spans="1:7" s="142" customFormat="1" ht="15" customHeight="1">
      <c r="A125" s="61"/>
      <c r="B125" s="165">
        <v>4339</v>
      </c>
      <c r="C125" s="61" t="s">
        <v>383</v>
      </c>
      <c r="D125" s="73">
        <v>0</v>
      </c>
      <c r="E125" s="231">
        <v>1134.2</v>
      </c>
      <c r="F125" s="231">
        <v>0</v>
      </c>
      <c r="G125" s="830">
        <f t="shared" si="4"/>
        <v>0</v>
      </c>
    </row>
    <row r="126" spans="1:7" s="142" customFormat="1" ht="15">
      <c r="A126" s="61"/>
      <c r="B126" s="165">
        <v>4342</v>
      </c>
      <c r="C126" s="61" t="s">
        <v>384</v>
      </c>
      <c r="D126" s="73">
        <v>20</v>
      </c>
      <c r="E126" s="231">
        <v>20</v>
      </c>
      <c r="F126" s="231">
        <v>0</v>
      </c>
      <c r="G126" s="830">
        <f t="shared" si="4"/>
        <v>0</v>
      </c>
    </row>
    <row r="127" spans="1:7" s="142" customFormat="1" ht="15">
      <c r="A127" s="61"/>
      <c r="B127" s="165">
        <v>4343</v>
      </c>
      <c r="C127" s="61" t="s">
        <v>385</v>
      </c>
      <c r="D127" s="73">
        <v>50</v>
      </c>
      <c r="E127" s="231">
        <v>50</v>
      </c>
      <c r="F127" s="231">
        <v>0</v>
      </c>
      <c r="G127" s="830">
        <f t="shared" si="4"/>
        <v>0</v>
      </c>
    </row>
    <row r="128" spans="1:7" s="142" customFormat="1" ht="15">
      <c r="A128" s="61"/>
      <c r="B128" s="165">
        <v>4349</v>
      </c>
      <c r="C128" s="61" t="s">
        <v>386</v>
      </c>
      <c r="D128" s="73">
        <v>1052</v>
      </c>
      <c r="E128" s="231">
        <v>1771</v>
      </c>
      <c r="F128" s="231">
        <v>1719</v>
      </c>
      <c r="G128" s="830">
        <f t="shared" si="4"/>
        <v>97.063805759457935</v>
      </c>
    </row>
    <row r="129" spans="1:7" s="142" customFormat="1" ht="15">
      <c r="A129" s="188"/>
      <c r="B129" s="189">
        <v>4351</v>
      </c>
      <c r="C129" s="188" t="s">
        <v>387</v>
      </c>
      <c r="D129" s="73">
        <v>2782</v>
      </c>
      <c r="E129" s="231">
        <v>2785</v>
      </c>
      <c r="F129" s="231">
        <v>2221</v>
      </c>
      <c r="G129" s="830">
        <f t="shared" si="4"/>
        <v>79.748653500897674</v>
      </c>
    </row>
    <row r="130" spans="1:7" s="142" customFormat="1" ht="15">
      <c r="A130" s="188"/>
      <c r="B130" s="189">
        <v>4356</v>
      </c>
      <c r="C130" s="188" t="s">
        <v>388</v>
      </c>
      <c r="D130" s="73">
        <v>988</v>
      </c>
      <c r="E130" s="231">
        <v>1678.4</v>
      </c>
      <c r="F130" s="231">
        <v>969.3</v>
      </c>
      <c r="G130" s="830">
        <f t="shared" si="4"/>
        <v>57.751429933269769</v>
      </c>
    </row>
    <row r="131" spans="1:7" s="142" customFormat="1" ht="15">
      <c r="A131" s="188"/>
      <c r="B131" s="189">
        <v>4357</v>
      </c>
      <c r="C131" s="188" t="s">
        <v>389</v>
      </c>
      <c r="D131" s="73">
        <v>14290</v>
      </c>
      <c r="E131" s="231">
        <v>33396.5</v>
      </c>
      <c r="F131" s="231">
        <v>26910.1</v>
      </c>
      <c r="G131" s="830">
        <f t="shared" si="4"/>
        <v>80.577605437695567</v>
      </c>
    </row>
    <row r="132" spans="1:7" s="142" customFormat="1" ht="15">
      <c r="A132" s="188"/>
      <c r="B132" s="189">
        <v>4359</v>
      </c>
      <c r="C132" s="190" t="s">
        <v>390</v>
      </c>
      <c r="D132" s="73">
        <v>714</v>
      </c>
      <c r="E132" s="231">
        <v>1066.7</v>
      </c>
      <c r="F132" s="231">
        <v>474.9</v>
      </c>
      <c r="G132" s="830">
        <f t="shared" si="4"/>
        <v>44.520483734883278</v>
      </c>
    </row>
    <row r="133" spans="1:7" s="142" customFormat="1" ht="15">
      <c r="A133" s="61"/>
      <c r="B133" s="165">
        <v>4371</v>
      </c>
      <c r="C133" s="191" t="s">
        <v>391</v>
      </c>
      <c r="D133" s="73">
        <v>583</v>
      </c>
      <c r="E133" s="231">
        <v>583</v>
      </c>
      <c r="F133" s="231">
        <v>388.6</v>
      </c>
      <c r="G133" s="830">
        <f t="shared" si="4"/>
        <v>66.655231560891949</v>
      </c>
    </row>
    <row r="134" spans="1:7" s="142" customFormat="1" ht="15">
      <c r="A134" s="61"/>
      <c r="B134" s="165">
        <v>4374</v>
      </c>
      <c r="C134" s="61" t="s">
        <v>392</v>
      </c>
      <c r="D134" s="73">
        <v>657</v>
      </c>
      <c r="E134" s="231">
        <v>669</v>
      </c>
      <c r="F134" s="231">
        <v>669</v>
      </c>
      <c r="G134" s="830">
        <f t="shared" si="4"/>
        <v>100</v>
      </c>
    </row>
    <row r="135" spans="1:7" s="142" customFormat="1" ht="15">
      <c r="A135" s="188"/>
      <c r="B135" s="189">
        <v>4399</v>
      </c>
      <c r="C135" s="188" t="s">
        <v>393</v>
      </c>
      <c r="D135" s="192">
        <v>55</v>
      </c>
      <c r="E135" s="238">
        <v>55</v>
      </c>
      <c r="F135" s="231">
        <v>36.200000000000003</v>
      </c>
      <c r="G135" s="830">
        <f t="shared" si="4"/>
        <v>65.818181818181813</v>
      </c>
    </row>
    <row r="136" spans="1:7" s="142" customFormat="1" ht="15" hidden="1">
      <c r="A136" s="188"/>
      <c r="B136" s="189">
        <v>6402</v>
      </c>
      <c r="C136" s="188" t="s">
        <v>394</v>
      </c>
      <c r="D136" s="181"/>
      <c r="E136" s="236"/>
      <c r="F136" s="231">
        <v>0</v>
      </c>
      <c r="G136" s="830" t="e">
        <f t="shared" si="4"/>
        <v>#DIV/0!</v>
      </c>
    </row>
    <row r="137" spans="1:7" s="142" customFormat="1" ht="15" hidden="1" customHeight="1">
      <c r="A137" s="188"/>
      <c r="B137" s="189">
        <v>6409</v>
      </c>
      <c r="C137" s="188" t="s">
        <v>395</v>
      </c>
      <c r="D137" s="181"/>
      <c r="E137" s="236"/>
      <c r="F137" s="231">
        <v>0</v>
      </c>
      <c r="G137" s="830" t="e">
        <f t="shared" si="4"/>
        <v>#DIV/0!</v>
      </c>
    </row>
    <row r="138" spans="1:7" s="142" customFormat="1" ht="15">
      <c r="A138" s="61"/>
      <c r="B138" s="165">
        <v>6223</v>
      </c>
      <c r="C138" s="61" t="s">
        <v>396</v>
      </c>
      <c r="D138" s="73">
        <v>70</v>
      </c>
      <c r="E138" s="231">
        <v>70</v>
      </c>
      <c r="F138" s="231">
        <v>0</v>
      </c>
      <c r="G138" s="830">
        <f t="shared" si="4"/>
        <v>0</v>
      </c>
    </row>
    <row r="139" spans="1:7" s="142" customFormat="1" ht="15">
      <c r="A139" s="61"/>
      <c r="B139" s="165">
        <v>6402</v>
      </c>
      <c r="C139" s="61" t="s">
        <v>397</v>
      </c>
      <c r="D139" s="73">
        <v>0</v>
      </c>
      <c r="E139" s="231">
        <v>133.69999999999999</v>
      </c>
      <c r="F139" s="231">
        <v>133.6</v>
      </c>
      <c r="G139" s="830">
        <f t="shared" si="4"/>
        <v>99.925205684367995</v>
      </c>
    </row>
    <row r="140" spans="1:7" s="142" customFormat="1" ht="15" customHeight="1" thickBot="1">
      <c r="A140" s="188"/>
      <c r="B140" s="189"/>
      <c r="C140" s="188"/>
      <c r="D140" s="181"/>
      <c r="E140" s="236"/>
      <c r="F140" s="236"/>
      <c r="G140" s="830"/>
    </row>
    <row r="141" spans="1:7" s="142" customFormat="1" ht="18.75" customHeight="1" thickTop="1" thickBot="1">
      <c r="A141" s="174"/>
      <c r="B141" s="175"/>
      <c r="C141" s="193" t="s">
        <v>398</v>
      </c>
      <c r="D141" s="177">
        <f t="shared" ref="D141:F141" si="5">SUM(D101:D140)</f>
        <v>124843</v>
      </c>
      <c r="E141" s="234">
        <f t="shared" si="5"/>
        <v>151879.70000000001</v>
      </c>
      <c r="F141" s="234">
        <f t="shared" si="5"/>
        <v>126501.2</v>
      </c>
      <c r="G141" s="832">
        <f>(F141/E141)*100</f>
        <v>83.290393647077252</v>
      </c>
    </row>
    <row r="142" spans="1:7" s="142" customFormat="1" ht="15.75" customHeight="1">
      <c r="A142" s="139"/>
      <c r="B142" s="140"/>
      <c r="C142" s="153"/>
      <c r="D142" s="194"/>
      <c r="E142" s="239"/>
      <c r="F142" s="239"/>
      <c r="G142" s="834"/>
    </row>
    <row r="143" spans="1:7" s="142" customFormat="1" ht="15.75" hidden="1" customHeight="1">
      <c r="A143" s="139"/>
      <c r="B143" s="140"/>
      <c r="C143" s="153"/>
      <c r="D143" s="154"/>
      <c r="E143" s="222"/>
      <c r="F143" s="222"/>
      <c r="G143" s="834"/>
    </row>
    <row r="144" spans="1:7" s="142" customFormat="1" ht="12.75" hidden="1" customHeight="1">
      <c r="A144" s="139"/>
      <c r="C144" s="140"/>
      <c r="D144" s="154"/>
      <c r="E144" s="222"/>
      <c r="F144" s="222"/>
      <c r="G144" s="834"/>
    </row>
    <row r="145" spans="1:7" s="142" customFormat="1" ht="12.75" hidden="1" customHeight="1">
      <c r="A145" s="139"/>
      <c r="B145" s="140"/>
      <c r="C145" s="153"/>
      <c r="D145" s="154"/>
      <c r="E145" s="222"/>
      <c r="F145" s="222"/>
      <c r="G145" s="834"/>
    </row>
    <row r="146" spans="1:7" s="142" customFormat="1" ht="12.75" hidden="1" customHeight="1">
      <c r="A146" s="139"/>
      <c r="B146" s="140"/>
      <c r="C146" s="153"/>
      <c r="D146" s="154"/>
      <c r="E146" s="222"/>
      <c r="F146" s="222"/>
      <c r="G146" s="834"/>
    </row>
    <row r="147" spans="1:7" s="142" customFormat="1" ht="12.75" hidden="1" customHeight="1">
      <c r="A147" s="139"/>
      <c r="B147" s="140"/>
      <c r="C147" s="153"/>
      <c r="D147" s="154"/>
      <c r="E147" s="222"/>
      <c r="F147" s="222"/>
      <c r="G147" s="834"/>
    </row>
    <row r="148" spans="1:7" s="142" customFormat="1" ht="12.75" hidden="1" customHeight="1">
      <c r="A148" s="139"/>
      <c r="B148" s="140"/>
      <c r="C148" s="153"/>
      <c r="D148" s="154"/>
      <c r="E148" s="222"/>
      <c r="F148" s="222"/>
      <c r="G148" s="834"/>
    </row>
    <row r="149" spans="1:7" s="142" customFormat="1" ht="12.75" hidden="1" customHeight="1">
      <c r="A149" s="139"/>
      <c r="B149" s="140"/>
      <c r="C149" s="153"/>
      <c r="D149" s="154"/>
      <c r="E149" s="222"/>
      <c r="F149" s="222"/>
      <c r="G149" s="834"/>
    </row>
    <row r="150" spans="1:7" s="142" customFormat="1" ht="12.75" hidden="1" customHeight="1">
      <c r="A150" s="139"/>
      <c r="B150" s="140"/>
      <c r="C150" s="153"/>
      <c r="D150" s="154"/>
      <c r="E150" s="217"/>
      <c r="F150" s="217"/>
      <c r="G150" s="833"/>
    </row>
    <row r="151" spans="1:7" s="142" customFormat="1" ht="12.75" hidden="1" customHeight="1">
      <c r="A151" s="139"/>
      <c r="B151" s="140"/>
      <c r="C151" s="153"/>
      <c r="D151" s="154"/>
      <c r="E151" s="222"/>
      <c r="F151" s="222"/>
      <c r="G151" s="834"/>
    </row>
    <row r="152" spans="1:7" s="142" customFormat="1" ht="12.75" hidden="1" customHeight="1">
      <c r="A152" s="139"/>
      <c r="B152" s="140"/>
      <c r="C152" s="153"/>
      <c r="D152" s="154"/>
      <c r="E152" s="222"/>
      <c r="F152" s="222"/>
      <c r="G152" s="834"/>
    </row>
    <row r="153" spans="1:7" s="142" customFormat="1" ht="18" hidden="1" customHeight="1">
      <c r="A153" s="139"/>
      <c r="B153" s="140"/>
      <c r="C153" s="153"/>
      <c r="D153" s="154"/>
      <c r="E153" s="217"/>
      <c r="F153" s="217"/>
      <c r="G153" s="833"/>
    </row>
    <row r="154" spans="1:7" s="142" customFormat="1" ht="15.75" customHeight="1" thickBot="1">
      <c r="A154" s="139"/>
      <c r="B154" s="140"/>
      <c r="C154" s="153"/>
      <c r="D154" s="154"/>
      <c r="E154" s="221"/>
      <c r="F154" s="221"/>
      <c r="G154" s="835"/>
    </row>
    <row r="155" spans="1:7" s="142" customFormat="1" ht="15.75">
      <c r="A155" s="156" t="s">
        <v>27</v>
      </c>
      <c r="B155" s="157" t="s">
        <v>28</v>
      </c>
      <c r="C155" s="156" t="s">
        <v>30</v>
      </c>
      <c r="D155" s="156" t="s">
        <v>31</v>
      </c>
      <c r="E155" s="225" t="s">
        <v>31</v>
      </c>
      <c r="F155" s="226" t="s">
        <v>8</v>
      </c>
      <c r="G155" s="836" t="s">
        <v>290</v>
      </c>
    </row>
    <row r="156" spans="1:7" s="142" customFormat="1" ht="15.75" customHeight="1" thickBot="1">
      <c r="A156" s="158"/>
      <c r="B156" s="159"/>
      <c r="C156" s="160"/>
      <c r="D156" s="161" t="s">
        <v>33</v>
      </c>
      <c r="E156" s="227" t="s">
        <v>34</v>
      </c>
      <c r="F156" s="228" t="s">
        <v>35</v>
      </c>
      <c r="G156" s="837" t="s">
        <v>291</v>
      </c>
    </row>
    <row r="157" spans="1:7" s="142" customFormat="1" ht="16.5" thickTop="1">
      <c r="A157" s="162">
        <v>60</v>
      </c>
      <c r="B157" s="163"/>
      <c r="C157" s="187" t="s">
        <v>160</v>
      </c>
      <c r="D157" s="97"/>
      <c r="E157" s="229"/>
      <c r="F157" s="229"/>
      <c r="G157" s="838"/>
    </row>
    <row r="158" spans="1:7" s="142" customFormat="1" ht="15.75">
      <c r="A158" s="111"/>
      <c r="B158" s="164"/>
      <c r="C158" s="111"/>
      <c r="D158" s="114"/>
      <c r="E158" s="230"/>
      <c r="F158" s="230"/>
      <c r="G158" s="830"/>
    </row>
    <row r="159" spans="1:7" s="142" customFormat="1" ht="15">
      <c r="A159" s="61"/>
      <c r="B159" s="165">
        <v>1014</v>
      </c>
      <c r="C159" s="61" t="s">
        <v>399</v>
      </c>
      <c r="D159" s="62">
        <v>650</v>
      </c>
      <c r="E159" s="231">
        <v>620</v>
      </c>
      <c r="F159" s="231">
        <v>382.5</v>
      </c>
      <c r="G159" s="830">
        <f t="shared" ref="G159:G170" si="6">(F159/E159)*100</f>
        <v>61.693548387096776</v>
      </c>
    </row>
    <row r="160" spans="1:7" s="142" customFormat="1" ht="15" hidden="1" customHeight="1">
      <c r="A160" s="188"/>
      <c r="B160" s="189">
        <v>1031</v>
      </c>
      <c r="C160" s="188" t="s">
        <v>400</v>
      </c>
      <c r="D160" s="77"/>
      <c r="E160" s="238"/>
      <c r="F160" s="231">
        <v>0</v>
      </c>
      <c r="G160" s="830" t="e">
        <f t="shared" si="6"/>
        <v>#DIV/0!</v>
      </c>
    </row>
    <row r="161" spans="1:7" s="142" customFormat="1" ht="15">
      <c r="A161" s="61"/>
      <c r="B161" s="165">
        <v>1036</v>
      </c>
      <c r="C161" s="61" t="s">
        <v>401</v>
      </c>
      <c r="D161" s="62">
        <v>0</v>
      </c>
      <c r="E161" s="231">
        <v>100.9</v>
      </c>
      <c r="F161" s="231">
        <v>100.9</v>
      </c>
      <c r="G161" s="830">
        <f t="shared" si="6"/>
        <v>100</v>
      </c>
    </row>
    <row r="162" spans="1:7" s="142" customFormat="1" ht="15" customHeight="1">
      <c r="A162" s="188"/>
      <c r="B162" s="189">
        <v>1037</v>
      </c>
      <c r="C162" s="188" t="s">
        <v>402</v>
      </c>
      <c r="D162" s="77">
        <v>0</v>
      </c>
      <c r="E162" s="238">
        <v>107.4</v>
      </c>
      <c r="F162" s="231">
        <v>107.4</v>
      </c>
      <c r="G162" s="830">
        <f t="shared" si="6"/>
        <v>100</v>
      </c>
    </row>
    <row r="163" spans="1:7" s="142" customFormat="1" ht="15" hidden="1">
      <c r="A163" s="188"/>
      <c r="B163" s="189">
        <v>1039</v>
      </c>
      <c r="C163" s="188" t="s">
        <v>403</v>
      </c>
      <c r="D163" s="77"/>
      <c r="E163" s="238"/>
      <c r="F163" s="231">
        <v>0</v>
      </c>
      <c r="G163" s="830" t="e">
        <f t="shared" si="6"/>
        <v>#DIV/0!</v>
      </c>
    </row>
    <row r="164" spans="1:7" s="142" customFormat="1" ht="15">
      <c r="A164" s="188"/>
      <c r="B164" s="189">
        <v>1070</v>
      </c>
      <c r="C164" s="188" t="s">
        <v>404</v>
      </c>
      <c r="D164" s="77">
        <v>7</v>
      </c>
      <c r="E164" s="238">
        <v>7</v>
      </c>
      <c r="F164" s="231">
        <v>7</v>
      </c>
      <c r="G164" s="830">
        <f t="shared" si="6"/>
        <v>100</v>
      </c>
    </row>
    <row r="165" spans="1:7" s="142" customFormat="1" ht="15" hidden="1">
      <c r="A165" s="188"/>
      <c r="B165" s="189">
        <v>2331</v>
      </c>
      <c r="C165" s="188" t="s">
        <v>405</v>
      </c>
      <c r="D165" s="77"/>
      <c r="E165" s="238"/>
      <c r="F165" s="231">
        <v>0</v>
      </c>
      <c r="G165" s="830" t="e">
        <f t="shared" si="6"/>
        <v>#DIV/0!</v>
      </c>
    </row>
    <row r="166" spans="1:7" s="142" customFormat="1" ht="15">
      <c r="A166" s="188"/>
      <c r="B166" s="189">
        <v>3322</v>
      </c>
      <c r="C166" s="188" t="s">
        <v>406</v>
      </c>
      <c r="D166" s="62">
        <v>30</v>
      </c>
      <c r="E166" s="231">
        <v>30</v>
      </c>
      <c r="F166" s="231">
        <v>0</v>
      </c>
      <c r="G166" s="830">
        <f t="shared" si="6"/>
        <v>0</v>
      </c>
    </row>
    <row r="167" spans="1:7" s="142" customFormat="1" ht="15">
      <c r="A167" s="188"/>
      <c r="B167" s="189">
        <v>3739</v>
      </c>
      <c r="C167" s="188" t="s">
        <v>407</v>
      </c>
      <c r="D167" s="62">
        <v>50</v>
      </c>
      <c r="E167" s="231">
        <v>50</v>
      </c>
      <c r="F167" s="231">
        <v>0</v>
      </c>
      <c r="G167" s="830">
        <f t="shared" si="6"/>
        <v>0</v>
      </c>
    </row>
    <row r="168" spans="1:7" s="142" customFormat="1" ht="15">
      <c r="A168" s="61"/>
      <c r="B168" s="165">
        <v>3749</v>
      </c>
      <c r="C168" s="61" t="s">
        <v>408</v>
      </c>
      <c r="D168" s="62">
        <v>70</v>
      </c>
      <c r="E168" s="231">
        <v>130</v>
      </c>
      <c r="F168" s="231">
        <v>46</v>
      </c>
      <c r="G168" s="830">
        <f t="shared" si="6"/>
        <v>35.384615384615387</v>
      </c>
    </row>
    <row r="169" spans="1:7" s="142" customFormat="1" ht="15">
      <c r="A169" s="61"/>
      <c r="B169" s="165">
        <v>6171</v>
      </c>
      <c r="C169" s="61" t="s">
        <v>409</v>
      </c>
      <c r="D169" s="62">
        <v>10</v>
      </c>
      <c r="E169" s="231">
        <v>10</v>
      </c>
      <c r="F169" s="231">
        <v>3</v>
      </c>
      <c r="G169" s="830">
        <f t="shared" si="6"/>
        <v>30</v>
      </c>
    </row>
    <row r="170" spans="1:7" s="142" customFormat="1" ht="15">
      <c r="A170" s="61"/>
      <c r="B170" s="165">
        <v>6402</v>
      </c>
      <c r="C170" s="169" t="s">
        <v>338</v>
      </c>
      <c r="D170" s="62">
        <v>0</v>
      </c>
      <c r="E170" s="231">
        <v>108.4</v>
      </c>
      <c r="F170" s="231">
        <v>108.2</v>
      </c>
      <c r="G170" s="830">
        <f t="shared" si="6"/>
        <v>99.815498154981555</v>
      </c>
    </row>
    <row r="171" spans="1:7" s="142" customFormat="1" ht="15.75" thickBot="1">
      <c r="A171" s="195"/>
      <c r="B171" s="196"/>
      <c r="C171" s="195"/>
      <c r="D171" s="181"/>
      <c r="E171" s="236"/>
      <c r="F171" s="236"/>
      <c r="G171" s="839"/>
    </row>
    <row r="172" spans="1:7" s="142" customFormat="1" ht="18.75" customHeight="1" thickTop="1" thickBot="1">
      <c r="A172" s="197"/>
      <c r="B172" s="198"/>
      <c r="C172" s="199" t="s">
        <v>410</v>
      </c>
      <c r="D172" s="177">
        <f>SUM(D157:D171)</f>
        <v>817</v>
      </c>
      <c r="E172" s="234">
        <f>SUM(E157:E171)</f>
        <v>1163.7</v>
      </c>
      <c r="F172" s="234">
        <f t="shared" ref="F172" si="7">SUM(F157:F171)</f>
        <v>755</v>
      </c>
      <c r="G172" s="832">
        <f>(F172/E172)*100</f>
        <v>64.879264415227283</v>
      </c>
    </row>
    <row r="173" spans="1:7" s="142" customFormat="1" ht="12.75" customHeight="1">
      <c r="A173" s="139"/>
      <c r="B173" s="140"/>
      <c r="C173" s="153"/>
      <c r="D173" s="154"/>
      <c r="E173" s="222"/>
      <c r="F173" s="222"/>
      <c r="G173" s="834"/>
    </row>
    <row r="174" spans="1:7" s="142" customFormat="1" ht="12.75" hidden="1" customHeight="1">
      <c r="A174" s="139"/>
      <c r="B174" s="140"/>
      <c r="C174" s="153"/>
      <c r="D174" s="154"/>
      <c r="E174" s="222"/>
      <c r="F174" s="222"/>
      <c r="G174" s="834"/>
    </row>
    <row r="175" spans="1:7" s="142" customFormat="1" ht="12.75" hidden="1" customHeight="1">
      <c r="A175" s="139"/>
      <c r="B175" s="140"/>
      <c r="C175" s="153"/>
      <c r="D175" s="154"/>
      <c r="E175" s="222"/>
      <c r="F175" s="222"/>
      <c r="G175" s="834"/>
    </row>
    <row r="176" spans="1:7" s="142" customFormat="1" ht="12.75" hidden="1" customHeight="1">
      <c r="A176" s="139"/>
      <c r="B176" s="140"/>
      <c r="C176" s="153"/>
      <c r="D176" s="154"/>
      <c r="E176" s="222"/>
      <c r="F176" s="222"/>
      <c r="G176" s="834"/>
    </row>
    <row r="177" spans="1:82" s="142" customFormat="1" ht="12.75" hidden="1" customHeight="1">
      <c r="B177" s="155"/>
      <c r="E177" s="223"/>
      <c r="F177" s="223"/>
      <c r="G177" s="828"/>
    </row>
    <row r="178" spans="1:82" s="142" customFormat="1" ht="12.75" customHeight="1">
      <c r="B178" s="155"/>
      <c r="E178" s="223"/>
      <c r="F178" s="223"/>
      <c r="G178" s="828"/>
    </row>
    <row r="179" spans="1:82" s="142" customFormat="1" ht="12.75" customHeight="1" thickBot="1">
      <c r="B179" s="155"/>
      <c r="E179" s="223"/>
      <c r="F179" s="223"/>
      <c r="G179" s="828"/>
    </row>
    <row r="180" spans="1:82" s="142" customFormat="1" ht="15.75">
      <c r="A180" s="156" t="s">
        <v>27</v>
      </c>
      <c r="B180" s="157" t="s">
        <v>28</v>
      </c>
      <c r="C180" s="156" t="s">
        <v>30</v>
      </c>
      <c r="D180" s="156" t="s">
        <v>31</v>
      </c>
      <c r="E180" s="225" t="s">
        <v>31</v>
      </c>
      <c r="F180" s="226" t="s">
        <v>8</v>
      </c>
      <c r="G180" s="836" t="s">
        <v>290</v>
      </c>
    </row>
    <row r="181" spans="1:82" s="142" customFormat="1" ht="15.75" customHeight="1" thickBot="1">
      <c r="A181" s="158"/>
      <c r="B181" s="159"/>
      <c r="C181" s="160"/>
      <c r="D181" s="161" t="s">
        <v>33</v>
      </c>
      <c r="E181" s="227" t="s">
        <v>34</v>
      </c>
      <c r="F181" s="228" t="s">
        <v>35</v>
      </c>
      <c r="G181" s="837" t="s">
        <v>291</v>
      </c>
    </row>
    <row r="182" spans="1:82" s="142" customFormat="1" ht="16.5" thickTop="1">
      <c r="A182" s="162">
        <v>80</v>
      </c>
      <c r="B182" s="162"/>
      <c r="C182" s="187" t="s">
        <v>179</v>
      </c>
      <c r="D182" s="97"/>
      <c r="E182" s="229"/>
      <c r="F182" s="229"/>
      <c r="G182" s="838"/>
    </row>
    <row r="183" spans="1:82" s="142" customFormat="1" ht="15.75">
      <c r="A183" s="111"/>
      <c r="B183" s="179"/>
      <c r="C183" s="111"/>
      <c r="D183" s="114"/>
      <c r="E183" s="230"/>
      <c r="F183" s="230"/>
      <c r="G183" s="830"/>
    </row>
    <row r="184" spans="1:82" s="142" customFormat="1" ht="15">
      <c r="A184" s="61"/>
      <c r="B184" s="180">
        <v>2219</v>
      </c>
      <c r="C184" s="61" t="s">
        <v>411</v>
      </c>
      <c r="D184" s="117">
        <v>400</v>
      </c>
      <c r="E184" s="231">
        <v>405</v>
      </c>
      <c r="F184" s="231">
        <v>260</v>
      </c>
      <c r="G184" s="830">
        <f t="shared" ref="G184:G189" si="8">(F184/E184)*100</f>
        <v>64.197530864197532</v>
      </c>
    </row>
    <row r="185" spans="1:82" s="139" customFormat="1" ht="15">
      <c r="A185" s="61"/>
      <c r="B185" s="180">
        <v>2221</v>
      </c>
      <c r="C185" s="61" t="s">
        <v>412</v>
      </c>
      <c r="D185" s="117">
        <v>19347</v>
      </c>
      <c r="E185" s="231">
        <v>19347</v>
      </c>
      <c r="F185" s="231">
        <v>16224.2</v>
      </c>
      <c r="G185" s="830">
        <f t="shared" si="8"/>
        <v>83.858996226805189</v>
      </c>
      <c r="H185" s="142"/>
      <c r="I185" s="142"/>
      <c r="J185" s="142"/>
      <c r="K185" s="142"/>
      <c r="L185" s="142"/>
      <c r="M185" s="142"/>
      <c r="N185" s="142"/>
      <c r="O185" s="142"/>
      <c r="P185" s="142"/>
      <c r="Q185" s="142"/>
      <c r="R185" s="142"/>
      <c r="S185" s="142"/>
      <c r="T185" s="142"/>
      <c r="U185" s="142"/>
      <c r="V185" s="142"/>
      <c r="W185" s="142"/>
      <c r="X185" s="142"/>
      <c r="Y185" s="142"/>
      <c r="Z185" s="142"/>
      <c r="AA185" s="142"/>
      <c r="AB185" s="142"/>
      <c r="AC185" s="142"/>
      <c r="AD185" s="142"/>
      <c r="AE185" s="142"/>
      <c r="AF185" s="142"/>
      <c r="AG185" s="142"/>
      <c r="AH185" s="142"/>
      <c r="AI185" s="142"/>
      <c r="AJ185" s="142"/>
      <c r="AK185" s="142"/>
      <c r="AL185" s="142"/>
      <c r="AM185" s="142"/>
      <c r="AN185" s="142"/>
      <c r="AO185" s="142"/>
      <c r="AP185" s="142"/>
      <c r="AQ185" s="142"/>
      <c r="AR185" s="142"/>
      <c r="AS185" s="142"/>
      <c r="AT185" s="142"/>
      <c r="AU185" s="142"/>
      <c r="AV185" s="142"/>
      <c r="AW185" s="142"/>
      <c r="AX185" s="142"/>
      <c r="AY185" s="142"/>
      <c r="AZ185" s="142"/>
      <c r="BA185" s="142"/>
      <c r="BB185" s="142"/>
      <c r="BC185" s="142"/>
      <c r="BD185" s="142"/>
      <c r="BE185" s="142"/>
      <c r="BF185" s="142"/>
      <c r="BG185" s="142"/>
      <c r="BH185" s="142"/>
      <c r="BI185" s="142"/>
      <c r="BJ185" s="142"/>
      <c r="BK185" s="142"/>
      <c r="BL185" s="142"/>
      <c r="BM185" s="142"/>
      <c r="BN185" s="142"/>
      <c r="BO185" s="142"/>
      <c r="BP185" s="142"/>
      <c r="BQ185" s="142"/>
      <c r="BR185" s="142"/>
      <c r="BS185" s="142"/>
      <c r="BT185" s="142"/>
      <c r="BU185" s="142"/>
      <c r="BV185" s="142"/>
      <c r="BW185" s="142"/>
      <c r="BX185" s="142"/>
      <c r="BY185" s="142"/>
      <c r="BZ185" s="142"/>
      <c r="CA185" s="142"/>
      <c r="CB185" s="142"/>
      <c r="CC185" s="142"/>
      <c r="CD185" s="142"/>
    </row>
    <row r="186" spans="1:82" s="139" customFormat="1" ht="15">
      <c r="A186" s="61"/>
      <c r="B186" s="180">
        <v>2229</v>
      </c>
      <c r="C186" s="61" t="s">
        <v>298</v>
      </c>
      <c r="D186" s="117">
        <v>0</v>
      </c>
      <c r="E186" s="231">
        <v>125</v>
      </c>
      <c r="F186" s="231">
        <v>124.3</v>
      </c>
      <c r="G186" s="830">
        <f t="shared" si="8"/>
        <v>99.44</v>
      </c>
      <c r="H186" s="142"/>
      <c r="I186" s="142"/>
      <c r="J186" s="142"/>
      <c r="K186" s="142"/>
      <c r="L186" s="142"/>
      <c r="M186" s="142"/>
      <c r="N186" s="142"/>
      <c r="O186" s="142"/>
      <c r="P186" s="142"/>
      <c r="Q186" s="142"/>
      <c r="R186" s="142"/>
      <c r="S186" s="142"/>
      <c r="T186" s="142"/>
      <c r="U186" s="142"/>
      <c r="V186" s="142"/>
      <c r="W186" s="142"/>
      <c r="X186" s="142"/>
      <c r="Y186" s="142"/>
      <c r="Z186" s="142"/>
      <c r="AA186" s="142"/>
      <c r="AB186" s="142"/>
      <c r="AC186" s="142"/>
      <c r="AD186" s="142"/>
      <c r="AE186" s="142"/>
      <c r="AF186" s="142"/>
      <c r="AG186" s="142"/>
      <c r="AH186" s="142"/>
      <c r="AI186" s="142"/>
      <c r="AJ186" s="142"/>
      <c r="AK186" s="142"/>
      <c r="AL186" s="142"/>
      <c r="AM186" s="142"/>
      <c r="AN186" s="142"/>
      <c r="AO186" s="142"/>
      <c r="AP186" s="142"/>
      <c r="AQ186" s="142"/>
      <c r="AR186" s="142"/>
      <c r="AS186" s="142"/>
      <c r="AT186" s="142"/>
      <c r="AU186" s="142"/>
      <c r="AV186" s="142"/>
      <c r="AW186" s="142"/>
      <c r="AX186" s="142"/>
      <c r="AY186" s="142"/>
      <c r="AZ186" s="142"/>
      <c r="BA186" s="142"/>
      <c r="BB186" s="142"/>
      <c r="BC186" s="142"/>
      <c r="BD186" s="142"/>
      <c r="BE186" s="142"/>
      <c r="BF186" s="142"/>
      <c r="BG186" s="142"/>
      <c r="BH186" s="142"/>
      <c r="BI186" s="142"/>
      <c r="BJ186" s="142"/>
      <c r="BK186" s="142"/>
      <c r="BL186" s="142"/>
      <c r="BM186" s="142"/>
      <c r="BN186" s="142"/>
      <c r="BO186" s="142"/>
      <c r="BP186" s="142"/>
      <c r="BQ186" s="142"/>
      <c r="BR186" s="142"/>
      <c r="BS186" s="142"/>
      <c r="BT186" s="142"/>
      <c r="BU186" s="142"/>
      <c r="BV186" s="142"/>
      <c r="BW186" s="142"/>
      <c r="BX186" s="142"/>
      <c r="BY186" s="142"/>
      <c r="BZ186" s="142"/>
      <c r="CA186" s="142"/>
      <c r="CB186" s="142"/>
      <c r="CC186" s="142"/>
      <c r="CD186" s="142"/>
    </row>
    <row r="187" spans="1:82" s="139" customFormat="1" ht="15">
      <c r="A187" s="61"/>
      <c r="B187" s="180">
        <v>2299</v>
      </c>
      <c r="C187" s="61" t="s">
        <v>413</v>
      </c>
      <c r="D187" s="62">
        <v>0</v>
      </c>
      <c r="E187" s="231">
        <v>0</v>
      </c>
      <c r="F187" s="231">
        <v>1</v>
      </c>
      <c r="G187" s="830" t="e">
        <f t="shared" si="8"/>
        <v>#DIV/0!</v>
      </c>
      <c r="H187" s="142"/>
      <c r="I187" s="142"/>
      <c r="J187" s="142"/>
      <c r="K187" s="142"/>
      <c r="L187" s="142"/>
      <c r="M187" s="142"/>
      <c r="N187" s="142"/>
      <c r="O187" s="142"/>
      <c r="P187" s="142"/>
      <c r="Q187" s="142"/>
      <c r="R187" s="142"/>
      <c r="S187" s="142"/>
      <c r="T187" s="142"/>
      <c r="U187" s="142"/>
      <c r="V187" s="142"/>
      <c r="W187" s="142"/>
      <c r="X187" s="142"/>
      <c r="Y187" s="142"/>
      <c r="Z187" s="142"/>
      <c r="AA187" s="142"/>
      <c r="AB187" s="142"/>
      <c r="AC187" s="142"/>
      <c r="AD187" s="142"/>
      <c r="AE187" s="142"/>
      <c r="AF187" s="142"/>
      <c r="AG187" s="142"/>
      <c r="AH187" s="142"/>
      <c r="AI187" s="142"/>
      <c r="AJ187" s="142"/>
      <c r="AK187" s="142"/>
      <c r="AL187" s="142"/>
      <c r="AM187" s="142"/>
      <c r="AN187" s="142"/>
      <c r="AO187" s="142"/>
      <c r="AP187" s="142"/>
      <c r="AQ187" s="142"/>
      <c r="AR187" s="142"/>
      <c r="AS187" s="142"/>
      <c r="AT187" s="142"/>
      <c r="AU187" s="142"/>
      <c r="AV187" s="142"/>
      <c r="AW187" s="142"/>
      <c r="AX187" s="142"/>
      <c r="AY187" s="142"/>
      <c r="AZ187" s="142"/>
      <c r="BA187" s="142"/>
      <c r="BB187" s="142"/>
      <c r="BC187" s="142"/>
      <c r="BD187" s="142"/>
      <c r="BE187" s="142"/>
      <c r="BF187" s="142"/>
      <c r="BG187" s="142"/>
      <c r="BH187" s="142"/>
      <c r="BI187" s="142"/>
      <c r="BJ187" s="142"/>
      <c r="BK187" s="142"/>
      <c r="BL187" s="142"/>
      <c r="BM187" s="142"/>
      <c r="BN187" s="142"/>
      <c r="BO187" s="142"/>
      <c r="BP187" s="142"/>
      <c r="BQ187" s="142"/>
      <c r="BR187" s="142"/>
      <c r="BS187" s="142"/>
      <c r="BT187" s="142"/>
      <c r="BU187" s="142"/>
      <c r="BV187" s="142"/>
      <c r="BW187" s="142"/>
      <c r="BX187" s="142"/>
      <c r="BY187" s="142"/>
      <c r="BZ187" s="142"/>
      <c r="CA187" s="142"/>
      <c r="CB187" s="142"/>
      <c r="CC187" s="142"/>
      <c r="CD187" s="142"/>
    </row>
    <row r="188" spans="1:82" s="139" customFormat="1" ht="15">
      <c r="A188" s="188"/>
      <c r="B188" s="200">
        <v>3399</v>
      </c>
      <c r="C188" s="188" t="s">
        <v>414</v>
      </c>
      <c r="D188" s="114">
        <v>150</v>
      </c>
      <c r="E188" s="230">
        <v>150</v>
      </c>
      <c r="F188" s="231">
        <v>108.3</v>
      </c>
      <c r="G188" s="830">
        <f t="shared" si="8"/>
        <v>72.2</v>
      </c>
      <c r="H188" s="142"/>
      <c r="I188" s="142"/>
      <c r="J188" s="142"/>
      <c r="K188" s="142"/>
      <c r="L188" s="142"/>
      <c r="M188" s="142"/>
      <c r="N188" s="142"/>
      <c r="O188" s="142"/>
      <c r="P188" s="142"/>
      <c r="Q188" s="142"/>
      <c r="R188" s="142"/>
      <c r="S188" s="142"/>
      <c r="T188" s="142"/>
      <c r="U188" s="142"/>
      <c r="V188" s="142"/>
      <c r="W188" s="142"/>
      <c r="X188" s="142"/>
      <c r="Y188" s="142"/>
      <c r="Z188" s="142"/>
      <c r="AA188" s="142"/>
      <c r="AB188" s="142"/>
      <c r="AC188" s="142"/>
      <c r="AD188" s="142"/>
      <c r="AE188" s="142"/>
      <c r="AF188" s="142"/>
      <c r="AG188" s="142"/>
      <c r="AH188" s="142"/>
      <c r="AI188" s="142"/>
      <c r="AJ188" s="142"/>
      <c r="AK188" s="142"/>
      <c r="AL188" s="142"/>
      <c r="AM188" s="142"/>
      <c r="AN188" s="142"/>
      <c r="AO188" s="142"/>
      <c r="AP188" s="142"/>
      <c r="AQ188" s="142"/>
      <c r="AR188" s="142"/>
      <c r="AS188" s="142"/>
      <c r="AT188" s="142"/>
      <c r="AU188" s="142"/>
      <c r="AV188" s="142"/>
      <c r="AW188" s="142"/>
      <c r="AX188" s="142"/>
      <c r="AY188" s="142"/>
      <c r="AZ188" s="142"/>
      <c r="BA188" s="142"/>
      <c r="BB188" s="142"/>
      <c r="BC188" s="142"/>
      <c r="BD188" s="142"/>
      <c r="BE188" s="142"/>
      <c r="BF188" s="142"/>
      <c r="BG188" s="142"/>
      <c r="BH188" s="142"/>
      <c r="BI188" s="142"/>
      <c r="BJ188" s="142"/>
      <c r="BK188" s="142"/>
      <c r="BL188" s="142"/>
      <c r="BM188" s="142"/>
      <c r="BN188" s="142"/>
      <c r="BO188" s="142"/>
      <c r="BP188" s="142"/>
      <c r="BQ188" s="142"/>
      <c r="BR188" s="142"/>
      <c r="BS188" s="142"/>
      <c r="BT188" s="142"/>
      <c r="BU188" s="142"/>
      <c r="BV188" s="142"/>
      <c r="BW188" s="142"/>
      <c r="BX188" s="142"/>
      <c r="BY188" s="142"/>
      <c r="BZ188" s="142"/>
      <c r="CA188" s="142"/>
      <c r="CB188" s="142"/>
      <c r="CC188" s="142"/>
      <c r="CD188" s="142"/>
    </row>
    <row r="189" spans="1:82" s="139" customFormat="1" ht="15">
      <c r="A189" s="188"/>
      <c r="B189" s="200">
        <v>6171</v>
      </c>
      <c r="C189" s="188" t="s">
        <v>415</v>
      </c>
      <c r="D189" s="114">
        <v>0</v>
      </c>
      <c r="E189" s="230">
        <v>1</v>
      </c>
      <c r="F189" s="231">
        <v>28.5</v>
      </c>
      <c r="G189" s="830">
        <f t="shared" si="8"/>
        <v>2850</v>
      </c>
      <c r="H189" s="142"/>
      <c r="I189" s="142"/>
      <c r="J189" s="142"/>
      <c r="K189" s="142"/>
      <c r="L189" s="142"/>
      <c r="M189" s="142"/>
      <c r="N189" s="142"/>
      <c r="O189" s="142"/>
      <c r="P189" s="142"/>
      <c r="Q189" s="142"/>
      <c r="R189" s="142"/>
      <c r="S189" s="142"/>
      <c r="T189" s="142"/>
      <c r="U189" s="142"/>
      <c r="V189" s="142"/>
      <c r="W189" s="142"/>
      <c r="X189" s="142"/>
      <c r="Y189" s="142"/>
      <c r="Z189" s="142"/>
      <c r="AA189" s="142"/>
      <c r="AB189" s="142"/>
      <c r="AC189" s="142"/>
      <c r="AD189" s="142"/>
      <c r="AE189" s="142"/>
      <c r="AF189" s="142"/>
      <c r="AG189" s="142"/>
      <c r="AH189" s="142"/>
      <c r="AI189" s="142"/>
      <c r="AJ189" s="142"/>
      <c r="AK189" s="142"/>
      <c r="AL189" s="142"/>
      <c r="AM189" s="142"/>
      <c r="AN189" s="142"/>
      <c r="AO189" s="142"/>
      <c r="AP189" s="142"/>
      <c r="AQ189" s="142"/>
      <c r="AR189" s="142"/>
      <c r="AS189" s="142"/>
      <c r="AT189" s="142"/>
      <c r="AU189" s="142"/>
      <c r="AV189" s="142"/>
      <c r="AW189" s="142"/>
      <c r="AX189" s="142"/>
      <c r="AY189" s="142"/>
      <c r="AZ189" s="142"/>
      <c r="BA189" s="142"/>
      <c r="BB189" s="142"/>
      <c r="BC189" s="142"/>
      <c r="BD189" s="142"/>
      <c r="BE189" s="142"/>
      <c r="BF189" s="142"/>
      <c r="BG189" s="142"/>
      <c r="BH189" s="142"/>
      <c r="BI189" s="142"/>
      <c r="BJ189" s="142"/>
      <c r="BK189" s="142"/>
      <c r="BL189" s="142"/>
      <c r="BM189" s="142"/>
      <c r="BN189" s="142"/>
      <c r="BO189" s="142"/>
      <c r="BP189" s="142"/>
      <c r="BQ189" s="142"/>
      <c r="BR189" s="142"/>
      <c r="BS189" s="142"/>
      <c r="BT189" s="142"/>
      <c r="BU189" s="142"/>
      <c r="BV189" s="142"/>
      <c r="BW189" s="142"/>
      <c r="BX189" s="142"/>
      <c r="BY189" s="142"/>
      <c r="BZ189" s="142"/>
      <c r="CA189" s="142"/>
      <c r="CB189" s="142"/>
      <c r="CC189" s="142"/>
      <c r="CD189" s="142"/>
    </row>
    <row r="190" spans="1:82" s="139" customFormat="1" ht="15" hidden="1">
      <c r="A190" s="188"/>
      <c r="B190" s="200">
        <v>6402</v>
      </c>
      <c r="C190" s="188" t="s">
        <v>416</v>
      </c>
      <c r="D190" s="114"/>
      <c r="E190" s="230"/>
      <c r="F190" s="231">
        <v>0</v>
      </c>
      <c r="G190" s="830" t="e">
        <f>(#REF!/E190)*100</f>
        <v>#REF!</v>
      </c>
      <c r="H190" s="142"/>
      <c r="I190" s="142"/>
      <c r="J190" s="142"/>
      <c r="K190" s="142"/>
      <c r="L190" s="142"/>
      <c r="M190" s="142"/>
      <c r="N190" s="142"/>
      <c r="O190" s="142"/>
      <c r="P190" s="142"/>
      <c r="Q190" s="142"/>
      <c r="R190" s="142"/>
      <c r="S190" s="142"/>
      <c r="T190" s="142"/>
      <c r="U190" s="142"/>
      <c r="V190" s="142"/>
      <c r="W190" s="142"/>
      <c r="X190" s="142"/>
      <c r="Y190" s="142"/>
      <c r="Z190" s="142"/>
      <c r="AA190" s="142"/>
      <c r="AB190" s="142"/>
      <c r="AC190" s="142"/>
      <c r="AD190" s="142"/>
      <c r="AE190" s="142"/>
      <c r="AF190" s="142"/>
      <c r="AG190" s="142"/>
      <c r="AH190" s="142"/>
      <c r="AI190" s="142"/>
      <c r="AJ190" s="142"/>
      <c r="AK190" s="142"/>
      <c r="AL190" s="142"/>
      <c r="AM190" s="142"/>
      <c r="AN190" s="142"/>
      <c r="AO190" s="142"/>
      <c r="AP190" s="142"/>
      <c r="AQ190" s="142"/>
      <c r="AR190" s="142"/>
      <c r="AS190" s="142"/>
      <c r="AT190" s="142"/>
      <c r="AU190" s="142"/>
      <c r="AV190" s="142"/>
      <c r="AW190" s="142"/>
      <c r="AX190" s="142"/>
      <c r="AY190" s="142"/>
      <c r="AZ190" s="142"/>
      <c r="BA190" s="142"/>
      <c r="BB190" s="142"/>
      <c r="BC190" s="142"/>
      <c r="BD190" s="142"/>
      <c r="BE190" s="142"/>
      <c r="BF190" s="142"/>
      <c r="BG190" s="142"/>
      <c r="BH190" s="142"/>
      <c r="BI190" s="142"/>
      <c r="BJ190" s="142"/>
      <c r="BK190" s="142"/>
      <c r="BL190" s="142"/>
      <c r="BM190" s="142"/>
      <c r="BN190" s="142"/>
      <c r="BO190" s="142"/>
      <c r="BP190" s="142"/>
      <c r="BQ190" s="142"/>
      <c r="BR190" s="142"/>
      <c r="BS190" s="142"/>
      <c r="BT190" s="142"/>
      <c r="BU190" s="142"/>
      <c r="BV190" s="142"/>
      <c r="BW190" s="142"/>
      <c r="BX190" s="142"/>
      <c r="BY190" s="142"/>
      <c r="BZ190" s="142"/>
      <c r="CA190" s="142"/>
      <c r="CB190" s="142"/>
      <c r="CC190" s="142"/>
      <c r="CD190" s="142"/>
    </row>
    <row r="191" spans="1:82" s="139" customFormat="1" ht="15" hidden="1">
      <c r="A191" s="188"/>
      <c r="B191" s="200">
        <v>6409</v>
      </c>
      <c r="C191" s="188" t="s">
        <v>417</v>
      </c>
      <c r="D191" s="114"/>
      <c r="E191" s="230"/>
      <c r="F191" s="231">
        <v>0</v>
      </c>
      <c r="G191" s="830" t="e">
        <f>(#REF!/E191)*100</f>
        <v>#REF!</v>
      </c>
      <c r="H191" s="142"/>
      <c r="I191" s="142"/>
      <c r="J191" s="142"/>
      <c r="K191" s="142"/>
      <c r="L191" s="142"/>
      <c r="M191" s="142"/>
      <c r="N191" s="142"/>
      <c r="O191" s="142"/>
      <c r="P191" s="142"/>
      <c r="Q191" s="142"/>
      <c r="R191" s="142"/>
      <c r="S191" s="142"/>
      <c r="T191" s="142"/>
      <c r="U191" s="142"/>
      <c r="V191" s="142"/>
      <c r="W191" s="142"/>
      <c r="X191" s="142"/>
      <c r="Y191" s="142"/>
      <c r="Z191" s="142"/>
      <c r="AA191" s="142"/>
      <c r="AB191" s="142"/>
      <c r="AC191" s="142"/>
      <c r="AD191" s="142"/>
      <c r="AE191" s="142"/>
      <c r="AF191" s="142"/>
      <c r="AG191" s="142"/>
      <c r="AH191" s="142"/>
      <c r="AI191" s="142"/>
      <c r="AJ191" s="142"/>
      <c r="AK191" s="142"/>
      <c r="AL191" s="142"/>
      <c r="AM191" s="142"/>
      <c r="AN191" s="142"/>
      <c r="AO191" s="142"/>
      <c r="AP191" s="142"/>
      <c r="AQ191" s="142"/>
      <c r="AR191" s="142"/>
      <c r="AS191" s="142"/>
      <c r="AT191" s="142"/>
      <c r="AU191" s="142"/>
      <c r="AV191" s="142"/>
      <c r="AW191" s="142"/>
      <c r="AX191" s="142"/>
      <c r="AY191" s="142"/>
      <c r="AZ191" s="142"/>
      <c r="BA191" s="142"/>
      <c r="BB191" s="142"/>
      <c r="BC191" s="142"/>
      <c r="BD191" s="142"/>
      <c r="BE191" s="142"/>
      <c r="BF191" s="142"/>
      <c r="BG191" s="142"/>
      <c r="BH191" s="142"/>
      <c r="BI191" s="142"/>
      <c r="BJ191" s="142"/>
      <c r="BK191" s="142"/>
      <c r="BL191" s="142"/>
      <c r="BM191" s="142"/>
      <c r="BN191" s="142"/>
      <c r="BO191" s="142"/>
      <c r="BP191" s="142"/>
      <c r="BQ191" s="142"/>
      <c r="BR191" s="142"/>
      <c r="BS191" s="142"/>
      <c r="BT191" s="142"/>
      <c r="BU191" s="142"/>
      <c r="BV191" s="142"/>
      <c r="BW191" s="142"/>
      <c r="BX191" s="142"/>
      <c r="BY191" s="142"/>
      <c r="BZ191" s="142"/>
      <c r="CA191" s="142"/>
      <c r="CB191" s="142"/>
      <c r="CC191" s="142"/>
      <c r="CD191" s="142"/>
    </row>
    <row r="192" spans="1:82" s="139" customFormat="1" ht="15.75" thickBot="1">
      <c r="A192" s="184"/>
      <c r="B192" s="183"/>
      <c r="C192" s="184"/>
      <c r="D192" s="201"/>
      <c r="E192" s="240"/>
      <c r="F192" s="240"/>
      <c r="G192" s="840"/>
      <c r="H192" s="142"/>
      <c r="I192" s="142"/>
      <c r="J192" s="142"/>
      <c r="K192" s="142"/>
      <c r="L192" s="142"/>
      <c r="M192" s="142"/>
      <c r="N192" s="142"/>
      <c r="O192" s="142"/>
      <c r="P192" s="142"/>
      <c r="Q192" s="142"/>
      <c r="R192" s="142"/>
      <c r="S192" s="142"/>
      <c r="T192" s="142"/>
      <c r="U192" s="142"/>
      <c r="V192" s="142"/>
      <c r="W192" s="142"/>
      <c r="X192" s="142"/>
      <c r="Y192" s="142"/>
      <c r="Z192" s="142"/>
      <c r="AA192" s="142"/>
      <c r="AB192" s="142"/>
      <c r="AC192" s="142"/>
      <c r="AD192" s="142"/>
      <c r="AE192" s="142"/>
      <c r="AF192" s="142"/>
      <c r="AG192" s="142"/>
      <c r="AH192" s="142"/>
      <c r="AI192" s="142"/>
      <c r="AJ192" s="142"/>
      <c r="AK192" s="142"/>
      <c r="AL192" s="142"/>
      <c r="AM192" s="142"/>
      <c r="AN192" s="142"/>
      <c r="AO192" s="142"/>
      <c r="AP192" s="142"/>
      <c r="AQ192" s="142"/>
      <c r="AR192" s="142"/>
      <c r="AS192" s="142"/>
      <c r="AT192" s="142"/>
      <c r="AU192" s="142"/>
      <c r="AV192" s="142"/>
      <c r="AW192" s="142"/>
      <c r="AX192" s="142"/>
      <c r="AY192" s="142"/>
      <c r="AZ192" s="142"/>
      <c r="BA192" s="142"/>
      <c r="BB192" s="142"/>
      <c r="BC192" s="142"/>
      <c r="BD192" s="142"/>
      <c r="BE192" s="142"/>
      <c r="BF192" s="142"/>
      <c r="BG192" s="142"/>
      <c r="BH192" s="142"/>
      <c r="BI192" s="142"/>
      <c r="BJ192" s="142"/>
      <c r="BK192" s="142"/>
      <c r="BL192" s="142"/>
      <c r="BM192" s="142"/>
      <c r="BN192" s="142"/>
      <c r="BO192" s="142"/>
      <c r="BP192" s="142"/>
      <c r="BQ192" s="142"/>
      <c r="BR192" s="142"/>
      <c r="BS192" s="142"/>
      <c r="BT192" s="142"/>
      <c r="BU192" s="142"/>
      <c r="BV192" s="142"/>
      <c r="BW192" s="142"/>
      <c r="BX192" s="142"/>
      <c r="BY192" s="142"/>
      <c r="BZ192" s="142"/>
      <c r="CA192" s="142"/>
      <c r="CB192" s="142"/>
      <c r="CC192" s="142"/>
      <c r="CD192" s="142"/>
    </row>
    <row r="193" spans="1:82" s="139" customFormat="1" ht="18.75" customHeight="1" thickTop="1" thickBot="1">
      <c r="A193" s="197"/>
      <c r="B193" s="202"/>
      <c r="C193" s="199" t="s">
        <v>418</v>
      </c>
      <c r="D193" s="177">
        <f t="shared" ref="D193:F193" si="9">SUM(D184:D191)</f>
        <v>19897</v>
      </c>
      <c r="E193" s="234">
        <f t="shared" si="9"/>
        <v>20028</v>
      </c>
      <c r="F193" s="234">
        <f t="shared" si="9"/>
        <v>16746.3</v>
      </c>
      <c r="G193" s="832">
        <f>(F193/E193)*100</f>
        <v>83.614439784301979</v>
      </c>
      <c r="H193" s="142"/>
      <c r="I193" s="142"/>
      <c r="J193" s="142"/>
      <c r="K193" s="142"/>
      <c r="L193" s="142"/>
      <c r="M193" s="142"/>
      <c r="N193" s="142"/>
      <c r="O193" s="142"/>
      <c r="P193" s="142"/>
      <c r="Q193" s="142"/>
      <c r="R193" s="142"/>
      <c r="S193" s="142"/>
      <c r="T193" s="142"/>
      <c r="U193" s="142"/>
      <c r="V193" s="142"/>
      <c r="W193" s="142"/>
      <c r="X193" s="142"/>
      <c r="Y193" s="142"/>
      <c r="Z193" s="142"/>
      <c r="AA193" s="142"/>
      <c r="AB193" s="142"/>
      <c r="AC193" s="142"/>
      <c r="AD193" s="142"/>
      <c r="AE193" s="142"/>
      <c r="AF193" s="142"/>
      <c r="AG193" s="142"/>
      <c r="AH193" s="142"/>
      <c r="AI193" s="142"/>
      <c r="AJ193" s="142"/>
      <c r="AK193" s="142"/>
      <c r="AL193" s="142"/>
      <c r="AM193" s="142"/>
      <c r="AN193" s="142"/>
      <c r="AO193" s="142"/>
      <c r="AP193" s="142"/>
      <c r="AQ193" s="142"/>
      <c r="AR193" s="142"/>
      <c r="AS193" s="142"/>
      <c r="AT193" s="142"/>
      <c r="AU193" s="142"/>
      <c r="AV193" s="142"/>
      <c r="AW193" s="142"/>
      <c r="AX193" s="142"/>
      <c r="AY193" s="142"/>
      <c r="AZ193" s="142"/>
      <c r="BA193" s="142"/>
      <c r="BB193" s="142"/>
      <c r="BC193" s="142"/>
      <c r="BD193" s="142"/>
      <c r="BE193" s="142"/>
      <c r="BF193" s="142"/>
      <c r="BG193" s="142"/>
      <c r="BH193" s="142"/>
      <c r="BI193" s="142"/>
      <c r="BJ193" s="142"/>
      <c r="BK193" s="142"/>
      <c r="BL193" s="142"/>
      <c r="BM193" s="142"/>
      <c r="BN193" s="142"/>
      <c r="BO193" s="142"/>
      <c r="BP193" s="142"/>
      <c r="BQ193" s="142"/>
      <c r="BR193" s="142"/>
      <c r="BS193" s="142"/>
      <c r="BT193" s="142"/>
      <c r="BU193" s="142"/>
      <c r="BV193" s="142"/>
      <c r="BW193" s="142"/>
      <c r="BX193" s="142"/>
      <c r="BY193" s="142"/>
      <c r="BZ193" s="142"/>
      <c r="CA193" s="142"/>
      <c r="CB193" s="142"/>
      <c r="CC193" s="142"/>
      <c r="CD193" s="142"/>
    </row>
    <row r="194" spans="1:82" s="139" customFormat="1" ht="15.75" customHeight="1">
      <c r="B194" s="140"/>
      <c r="C194" s="153"/>
      <c r="D194" s="154"/>
      <c r="E194" s="222"/>
      <c r="F194" s="222"/>
      <c r="G194" s="834"/>
      <c r="H194" s="142"/>
      <c r="I194" s="142"/>
      <c r="J194" s="142"/>
      <c r="K194" s="142"/>
      <c r="L194" s="142"/>
      <c r="M194" s="142"/>
      <c r="N194" s="142"/>
      <c r="O194" s="142"/>
      <c r="P194" s="142"/>
      <c r="Q194" s="142"/>
      <c r="R194" s="142"/>
      <c r="S194" s="142"/>
      <c r="T194" s="142"/>
      <c r="U194" s="142"/>
      <c r="V194" s="142"/>
      <c r="W194" s="142"/>
      <c r="X194" s="142"/>
      <c r="Y194" s="142"/>
      <c r="Z194" s="142"/>
      <c r="AA194" s="142"/>
      <c r="AB194" s="142"/>
      <c r="AC194" s="142"/>
      <c r="AD194" s="142"/>
      <c r="AE194" s="142"/>
      <c r="AF194" s="142"/>
      <c r="AG194" s="142"/>
      <c r="AH194" s="142"/>
      <c r="AI194" s="142"/>
      <c r="AJ194" s="142"/>
      <c r="AK194" s="142"/>
      <c r="AL194" s="142"/>
      <c r="AM194" s="142"/>
      <c r="AN194" s="142"/>
      <c r="AO194" s="142"/>
      <c r="AP194" s="142"/>
      <c r="AQ194" s="142"/>
      <c r="AR194" s="142"/>
      <c r="AS194" s="142"/>
      <c r="AT194" s="142"/>
      <c r="AU194" s="142"/>
      <c r="AV194" s="142"/>
      <c r="AW194" s="142"/>
      <c r="AX194" s="142"/>
      <c r="AY194" s="142"/>
      <c r="AZ194" s="142"/>
      <c r="BA194" s="142"/>
      <c r="BB194" s="142"/>
      <c r="BC194" s="142"/>
      <c r="BD194" s="142"/>
      <c r="BE194" s="142"/>
      <c r="BF194" s="142"/>
      <c r="BG194" s="142"/>
      <c r="BH194" s="142"/>
      <c r="BI194" s="142"/>
      <c r="BJ194" s="142"/>
      <c r="BK194" s="142"/>
      <c r="BL194" s="142"/>
      <c r="BM194" s="142"/>
      <c r="BN194" s="142"/>
      <c r="BO194" s="142"/>
      <c r="BP194" s="142"/>
      <c r="BQ194" s="142"/>
      <c r="BR194" s="142"/>
      <c r="BS194" s="142"/>
      <c r="BT194" s="142"/>
      <c r="BU194" s="142"/>
      <c r="BV194" s="142"/>
      <c r="BW194" s="142"/>
      <c r="BX194" s="142"/>
      <c r="BY194" s="142"/>
      <c r="BZ194" s="142"/>
      <c r="CA194" s="142"/>
      <c r="CB194" s="142"/>
      <c r="CC194" s="142"/>
      <c r="CD194" s="142"/>
    </row>
    <row r="195" spans="1:82" s="139" customFormat="1" ht="12.75" hidden="1" customHeight="1">
      <c r="B195" s="140"/>
      <c r="C195" s="153"/>
      <c r="D195" s="154"/>
      <c r="E195" s="222"/>
      <c r="F195" s="222"/>
      <c r="G195" s="834"/>
      <c r="H195" s="142"/>
      <c r="I195" s="142"/>
      <c r="J195" s="142"/>
      <c r="K195" s="142"/>
      <c r="L195" s="142"/>
      <c r="M195" s="142"/>
      <c r="N195" s="142"/>
      <c r="O195" s="142"/>
      <c r="P195" s="142"/>
      <c r="Q195" s="142"/>
      <c r="R195" s="142"/>
      <c r="S195" s="142"/>
      <c r="T195" s="142"/>
      <c r="U195" s="142"/>
      <c r="V195" s="142"/>
      <c r="W195" s="142"/>
      <c r="X195" s="142"/>
      <c r="Y195" s="142"/>
      <c r="Z195" s="142"/>
      <c r="AA195" s="142"/>
      <c r="AB195" s="142"/>
      <c r="AC195" s="142"/>
      <c r="AD195" s="142"/>
      <c r="AE195" s="142"/>
      <c r="AF195" s="142"/>
      <c r="AG195" s="142"/>
      <c r="AH195" s="142"/>
      <c r="AI195" s="142"/>
      <c r="AJ195" s="142"/>
      <c r="AK195" s="142"/>
      <c r="AL195" s="142"/>
      <c r="AM195" s="142"/>
      <c r="AN195" s="142"/>
      <c r="AO195" s="142"/>
      <c r="AP195" s="142"/>
      <c r="AQ195" s="142"/>
      <c r="AR195" s="142"/>
      <c r="AS195" s="142"/>
      <c r="AT195" s="142"/>
      <c r="AU195" s="142"/>
      <c r="AV195" s="142"/>
      <c r="AW195" s="142"/>
      <c r="AX195" s="142"/>
      <c r="AY195" s="142"/>
      <c r="AZ195" s="142"/>
      <c r="BA195" s="142"/>
      <c r="BB195" s="142"/>
      <c r="BC195" s="142"/>
      <c r="BD195" s="142"/>
      <c r="BE195" s="142"/>
      <c r="BF195" s="142"/>
      <c r="BG195" s="142"/>
      <c r="BH195" s="142"/>
      <c r="BI195" s="142"/>
      <c r="BJ195" s="142"/>
      <c r="BK195" s="142"/>
      <c r="BL195" s="142"/>
      <c r="BM195" s="142"/>
      <c r="BN195" s="142"/>
      <c r="BO195" s="142"/>
      <c r="BP195" s="142"/>
      <c r="BQ195" s="142"/>
      <c r="BR195" s="142"/>
      <c r="BS195" s="142"/>
      <c r="BT195" s="142"/>
      <c r="BU195" s="142"/>
      <c r="BV195" s="142"/>
      <c r="BW195" s="142"/>
      <c r="BX195" s="142"/>
      <c r="BY195" s="142"/>
      <c r="BZ195" s="142"/>
      <c r="CA195" s="142"/>
      <c r="CB195" s="142"/>
      <c r="CC195" s="142"/>
      <c r="CD195" s="142"/>
    </row>
    <row r="196" spans="1:82" s="139" customFormat="1" ht="12.75" hidden="1" customHeight="1">
      <c r="B196" s="140"/>
      <c r="C196" s="153"/>
      <c r="D196" s="154"/>
      <c r="E196" s="222"/>
      <c r="F196" s="222"/>
      <c r="G196" s="834"/>
      <c r="H196" s="142"/>
      <c r="I196" s="142"/>
      <c r="J196" s="142"/>
      <c r="K196" s="142"/>
      <c r="L196" s="142"/>
      <c r="M196" s="142"/>
      <c r="N196" s="142"/>
      <c r="O196" s="142"/>
      <c r="P196" s="142"/>
      <c r="Q196" s="142"/>
      <c r="R196" s="142"/>
      <c r="S196" s="142"/>
      <c r="T196" s="142"/>
      <c r="U196" s="142"/>
      <c r="V196" s="142"/>
      <c r="W196" s="142"/>
      <c r="X196" s="142"/>
      <c r="Y196" s="142"/>
      <c r="Z196" s="142"/>
      <c r="AA196" s="142"/>
      <c r="AB196" s="142"/>
      <c r="AC196" s="142"/>
      <c r="AD196" s="142"/>
      <c r="AE196" s="142"/>
      <c r="AF196" s="142"/>
      <c r="AG196" s="142"/>
      <c r="AH196" s="142"/>
      <c r="AI196" s="142"/>
      <c r="AJ196" s="142"/>
      <c r="AK196" s="142"/>
      <c r="AL196" s="142"/>
      <c r="AM196" s="142"/>
      <c r="AN196" s="142"/>
      <c r="AO196" s="142"/>
      <c r="AP196" s="142"/>
      <c r="AQ196" s="142"/>
      <c r="AR196" s="142"/>
      <c r="AS196" s="142"/>
      <c r="AT196" s="142"/>
      <c r="AU196" s="142"/>
      <c r="AV196" s="142"/>
      <c r="AW196" s="142"/>
      <c r="AX196" s="142"/>
      <c r="AY196" s="142"/>
      <c r="AZ196" s="142"/>
      <c r="BA196" s="142"/>
      <c r="BB196" s="142"/>
      <c r="BC196" s="142"/>
      <c r="BD196" s="142"/>
      <c r="BE196" s="142"/>
      <c r="BF196" s="142"/>
      <c r="BG196" s="142"/>
      <c r="BH196" s="142"/>
      <c r="BI196" s="142"/>
      <c r="BJ196" s="142"/>
      <c r="BK196" s="142"/>
      <c r="BL196" s="142"/>
      <c r="BM196" s="142"/>
      <c r="BN196" s="142"/>
      <c r="BO196" s="142"/>
      <c r="BP196" s="142"/>
      <c r="BQ196" s="142"/>
      <c r="BR196" s="142"/>
      <c r="BS196" s="142"/>
      <c r="BT196" s="142"/>
      <c r="BU196" s="142"/>
      <c r="BV196" s="142"/>
      <c r="BW196" s="142"/>
      <c r="BX196" s="142"/>
      <c r="BY196" s="142"/>
      <c r="BZ196" s="142"/>
      <c r="CA196" s="142"/>
      <c r="CB196" s="142"/>
      <c r="CC196" s="142"/>
      <c r="CD196" s="142"/>
    </row>
    <row r="197" spans="1:82" s="139" customFormat="1" ht="12.75" hidden="1" customHeight="1">
      <c r="B197" s="140"/>
      <c r="C197" s="153"/>
      <c r="D197" s="154"/>
      <c r="E197" s="222"/>
      <c r="F197" s="222"/>
      <c r="G197" s="834"/>
      <c r="H197" s="142"/>
      <c r="I197" s="142"/>
      <c r="J197" s="142"/>
      <c r="K197" s="142"/>
      <c r="L197" s="142"/>
      <c r="M197" s="142"/>
      <c r="N197" s="142"/>
      <c r="O197" s="142"/>
      <c r="P197" s="142"/>
      <c r="Q197" s="142"/>
      <c r="R197" s="142"/>
      <c r="S197" s="142"/>
      <c r="T197" s="142"/>
      <c r="U197" s="142"/>
      <c r="V197" s="142"/>
      <c r="W197" s="142"/>
      <c r="X197" s="142"/>
      <c r="Y197" s="142"/>
      <c r="Z197" s="142"/>
      <c r="AA197" s="142"/>
      <c r="AB197" s="142"/>
      <c r="AC197" s="142"/>
      <c r="AD197" s="142"/>
      <c r="AE197" s="142"/>
      <c r="AF197" s="142"/>
      <c r="AG197" s="142"/>
      <c r="AH197" s="142"/>
      <c r="AI197" s="142"/>
      <c r="AJ197" s="142"/>
      <c r="AK197" s="142"/>
      <c r="AL197" s="142"/>
      <c r="AM197" s="142"/>
      <c r="AN197" s="142"/>
      <c r="AO197" s="142"/>
      <c r="AP197" s="142"/>
      <c r="AQ197" s="142"/>
      <c r="AR197" s="142"/>
      <c r="AS197" s="142"/>
      <c r="AT197" s="142"/>
      <c r="AU197" s="142"/>
      <c r="AV197" s="142"/>
      <c r="AW197" s="142"/>
      <c r="AX197" s="142"/>
      <c r="AY197" s="142"/>
      <c r="AZ197" s="142"/>
      <c r="BA197" s="142"/>
      <c r="BB197" s="142"/>
      <c r="BC197" s="142"/>
      <c r="BD197" s="142"/>
      <c r="BE197" s="142"/>
      <c r="BF197" s="142"/>
      <c r="BG197" s="142"/>
      <c r="BH197" s="142"/>
      <c r="BI197" s="142"/>
      <c r="BJ197" s="142"/>
      <c r="BK197" s="142"/>
      <c r="BL197" s="142"/>
      <c r="BM197" s="142"/>
      <c r="BN197" s="142"/>
      <c r="BO197" s="142"/>
      <c r="BP197" s="142"/>
      <c r="BQ197" s="142"/>
      <c r="BR197" s="142"/>
      <c r="BS197" s="142"/>
      <c r="BT197" s="142"/>
      <c r="BU197" s="142"/>
      <c r="BV197" s="142"/>
      <c r="BW197" s="142"/>
      <c r="BX197" s="142"/>
      <c r="BY197" s="142"/>
      <c r="BZ197" s="142"/>
      <c r="CA197" s="142"/>
      <c r="CB197" s="142"/>
      <c r="CC197" s="142"/>
      <c r="CD197" s="142"/>
    </row>
    <row r="198" spans="1:82" s="139" customFormat="1" ht="12.75" hidden="1" customHeight="1">
      <c r="B198" s="140"/>
      <c r="C198" s="153"/>
      <c r="D198" s="154"/>
      <c r="E198" s="222"/>
      <c r="F198" s="222"/>
      <c r="G198" s="834"/>
      <c r="H198" s="142"/>
      <c r="I198" s="142"/>
      <c r="J198" s="142"/>
      <c r="K198" s="142"/>
      <c r="L198" s="142"/>
      <c r="M198" s="142"/>
      <c r="N198" s="142"/>
      <c r="O198" s="142"/>
      <c r="P198" s="142"/>
      <c r="Q198" s="142"/>
      <c r="R198" s="142"/>
      <c r="S198" s="142"/>
      <c r="T198" s="142"/>
      <c r="U198" s="142"/>
      <c r="V198" s="142"/>
      <c r="W198" s="142"/>
      <c r="X198" s="142"/>
      <c r="Y198" s="142"/>
      <c r="Z198" s="142"/>
      <c r="AA198" s="142"/>
      <c r="AB198" s="142"/>
      <c r="AC198" s="142"/>
      <c r="AD198" s="142"/>
      <c r="AE198" s="142"/>
      <c r="AF198" s="142"/>
      <c r="AG198" s="142"/>
      <c r="AH198" s="142"/>
      <c r="AI198" s="142"/>
      <c r="AJ198" s="142"/>
      <c r="AK198" s="142"/>
      <c r="AL198" s="142"/>
      <c r="AM198" s="142"/>
      <c r="AN198" s="142"/>
      <c r="AO198" s="142"/>
      <c r="AP198" s="142"/>
      <c r="AQ198" s="142"/>
      <c r="AR198" s="142"/>
      <c r="AS198" s="142"/>
      <c r="AT198" s="142"/>
      <c r="AU198" s="142"/>
      <c r="AV198" s="142"/>
      <c r="AW198" s="142"/>
      <c r="AX198" s="142"/>
      <c r="AY198" s="142"/>
      <c r="AZ198" s="142"/>
      <c r="BA198" s="142"/>
      <c r="BB198" s="142"/>
      <c r="BC198" s="142"/>
      <c r="BD198" s="142"/>
      <c r="BE198" s="142"/>
      <c r="BF198" s="142"/>
      <c r="BG198" s="142"/>
      <c r="BH198" s="142"/>
      <c r="BI198" s="142"/>
      <c r="BJ198" s="142"/>
      <c r="BK198" s="142"/>
      <c r="BL198" s="142"/>
      <c r="BM198" s="142"/>
      <c r="BN198" s="142"/>
      <c r="BO198" s="142"/>
      <c r="BP198" s="142"/>
      <c r="BQ198" s="142"/>
      <c r="BR198" s="142"/>
      <c r="BS198" s="142"/>
      <c r="BT198" s="142"/>
      <c r="BU198" s="142"/>
      <c r="BV198" s="142"/>
      <c r="BW198" s="142"/>
      <c r="BX198" s="142"/>
      <c r="BY198" s="142"/>
      <c r="BZ198" s="142"/>
      <c r="CA198" s="142"/>
      <c r="CB198" s="142"/>
      <c r="CC198" s="142"/>
      <c r="CD198" s="142"/>
    </row>
    <row r="199" spans="1:82" s="139" customFormat="1" ht="12.75" hidden="1" customHeight="1">
      <c r="B199" s="140"/>
      <c r="C199" s="153"/>
      <c r="D199" s="154"/>
      <c r="E199" s="222"/>
      <c r="F199" s="222"/>
      <c r="G199" s="834"/>
      <c r="H199" s="142"/>
      <c r="I199" s="142"/>
      <c r="J199" s="142"/>
      <c r="K199" s="142"/>
      <c r="L199" s="142"/>
      <c r="M199" s="142"/>
      <c r="N199" s="142"/>
      <c r="O199" s="142"/>
      <c r="P199" s="142"/>
      <c r="Q199" s="142"/>
      <c r="R199" s="142"/>
      <c r="S199" s="142"/>
      <c r="T199" s="142"/>
      <c r="U199" s="142"/>
      <c r="V199" s="142"/>
      <c r="W199" s="142"/>
      <c r="X199" s="142"/>
      <c r="Y199" s="142"/>
      <c r="Z199" s="142"/>
      <c r="AA199" s="142"/>
      <c r="AB199" s="142"/>
      <c r="AC199" s="142"/>
      <c r="AD199" s="142"/>
      <c r="AE199" s="142"/>
      <c r="AF199" s="142"/>
      <c r="AG199" s="142"/>
      <c r="AH199" s="142"/>
      <c r="AI199" s="142"/>
      <c r="AJ199" s="142"/>
      <c r="AK199" s="142"/>
      <c r="AL199" s="142"/>
      <c r="AM199" s="142"/>
      <c r="AN199" s="142"/>
      <c r="AO199" s="142"/>
      <c r="AP199" s="142"/>
      <c r="AQ199" s="142"/>
      <c r="AR199" s="142"/>
      <c r="AS199" s="142"/>
      <c r="AT199" s="142"/>
      <c r="AU199" s="142"/>
      <c r="AV199" s="142"/>
      <c r="AW199" s="142"/>
      <c r="AX199" s="142"/>
      <c r="AY199" s="142"/>
      <c r="AZ199" s="142"/>
      <c r="BA199" s="142"/>
      <c r="BB199" s="142"/>
      <c r="BC199" s="142"/>
      <c r="BD199" s="142"/>
      <c r="BE199" s="142"/>
      <c r="BF199" s="142"/>
      <c r="BG199" s="142"/>
      <c r="BH199" s="142"/>
      <c r="BI199" s="142"/>
      <c r="BJ199" s="142"/>
      <c r="BK199" s="142"/>
      <c r="BL199" s="142"/>
      <c r="BM199" s="142"/>
      <c r="BN199" s="142"/>
      <c r="BO199" s="142"/>
      <c r="BP199" s="142"/>
      <c r="BQ199" s="142"/>
      <c r="BR199" s="142"/>
      <c r="BS199" s="142"/>
      <c r="BT199" s="142"/>
      <c r="BU199" s="142"/>
      <c r="BV199" s="142"/>
      <c r="BW199" s="142"/>
      <c r="BX199" s="142"/>
      <c r="BY199" s="142"/>
      <c r="BZ199" s="142"/>
      <c r="CA199" s="142"/>
      <c r="CB199" s="142"/>
      <c r="CC199" s="142"/>
      <c r="CD199" s="142"/>
    </row>
    <row r="200" spans="1:82" s="139" customFormat="1" ht="12.75" hidden="1" customHeight="1">
      <c r="B200" s="140"/>
      <c r="C200" s="153"/>
      <c r="D200" s="154"/>
      <c r="E200" s="222"/>
      <c r="F200" s="222"/>
      <c r="G200" s="834"/>
      <c r="H200" s="142"/>
      <c r="I200" s="142"/>
      <c r="J200" s="142"/>
      <c r="K200" s="142"/>
      <c r="L200" s="142"/>
      <c r="M200" s="142"/>
      <c r="N200" s="142"/>
      <c r="O200" s="142"/>
      <c r="P200" s="142"/>
      <c r="Q200" s="142"/>
      <c r="R200" s="142"/>
      <c r="S200" s="142"/>
      <c r="T200" s="142"/>
      <c r="U200" s="142"/>
      <c r="V200" s="142"/>
      <c r="W200" s="142"/>
      <c r="X200" s="142"/>
      <c r="Y200" s="142"/>
      <c r="Z200" s="142"/>
      <c r="AA200" s="142"/>
      <c r="AB200" s="142"/>
      <c r="AC200" s="142"/>
      <c r="AD200" s="142"/>
      <c r="AE200" s="142"/>
      <c r="AF200" s="142"/>
      <c r="AG200" s="142"/>
      <c r="AH200" s="142"/>
      <c r="AI200" s="142"/>
      <c r="AJ200" s="142"/>
      <c r="AK200" s="142"/>
      <c r="AL200" s="142"/>
      <c r="AM200" s="142"/>
      <c r="AN200" s="142"/>
      <c r="AO200" s="142"/>
      <c r="AP200" s="142"/>
      <c r="AQ200" s="142"/>
      <c r="AR200" s="142"/>
      <c r="AS200" s="142"/>
      <c r="AT200" s="142"/>
      <c r="AU200" s="142"/>
      <c r="AV200" s="142"/>
      <c r="AW200" s="142"/>
      <c r="AX200" s="142"/>
      <c r="AY200" s="142"/>
      <c r="AZ200" s="142"/>
      <c r="BA200" s="142"/>
      <c r="BB200" s="142"/>
      <c r="BC200" s="142"/>
      <c r="BD200" s="142"/>
      <c r="BE200" s="142"/>
      <c r="BF200" s="142"/>
      <c r="BG200" s="142"/>
      <c r="BH200" s="142"/>
      <c r="BI200" s="142"/>
      <c r="BJ200" s="142"/>
      <c r="BK200" s="142"/>
      <c r="BL200" s="142"/>
      <c r="BM200" s="142"/>
      <c r="BN200" s="142"/>
      <c r="BO200" s="142"/>
      <c r="BP200" s="142"/>
      <c r="BQ200" s="142"/>
      <c r="BR200" s="142"/>
      <c r="BS200" s="142"/>
      <c r="BT200" s="142"/>
      <c r="BU200" s="142"/>
      <c r="BV200" s="142"/>
      <c r="BW200" s="142"/>
      <c r="BX200" s="142"/>
      <c r="BY200" s="142"/>
      <c r="BZ200" s="142"/>
      <c r="CA200" s="142"/>
      <c r="CB200" s="142"/>
      <c r="CC200" s="142"/>
      <c r="CD200" s="142"/>
    </row>
    <row r="201" spans="1:82" s="139" customFormat="1" ht="12.75" customHeight="1">
      <c r="B201" s="140"/>
      <c r="C201" s="153"/>
      <c r="D201" s="154"/>
      <c r="E201" s="222"/>
      <c r="F201" s="222"/>
      <c r="G201" s="834"/>
      <c r="H201" s="142"/>
      <c r="I201" s="142"/>
      <c r="J201" s="142"/>
      <c r="K201" s="142"/>
      <c r="L201" s="142"/>
      <c r="M201" s="142"/>
      <c r="N201" s="142"/>
      <c r="O201" s="142"/>
      <c r="P201" s="142"/>
      <c r="Q201" s="142"/>
      <c r="R201" s="142"/>
      <c r="S201" s="142"/>
      <c r="T201" s="142"/>
      <c r="U201" s="142"/>
      <c r="V201" s="142"/>
      <c r="W201" s="142"/>
      <c r="X201" s="142"/>
      <c r="Y201" s="142"/>
      <c r="Z201" s="142"/>
      <c r="AA201" s="142"/>
      <c r="AB201" s="142"/>
      <c r="AC201" s="142"/>
      <c r="AD201" s="142"/>
      <c r="AE201" s="142"/>
      <c r="AF201" s="142"/>
      <c r="AG201" s="142"/>
      <c r="AH201" s="142"/>
      <c r="AI201" s="142"/>
      <c r="AJ201" s="142"/>
      <c r="AK201" s="142"/>
      <c r="AL201" s="142"/>
      <c r="AM201" s="142"/>
      <c r="AN201" s="142"/>
      <c r="AO201" s="142"/>
      <c r="AP201" s="142"/>
      <c r="AQ201" s="142"/>
      <c r="AR201" s="142"/>
      <c r="AS201" s="142"/>
      <c r="AT201" s="142"/>
      <c r="AU201" s="142"/>
      <c r="AV201" s="142"/>
      <c r="AW201" s="142"/>
      <c r="AX201" s="142"/>
      <c r="AY201" s="142"/>
      <c r="AZ201" s="142"/>
      <c r="BA201" s="142"/>
      <c r="BB201" s="142"/>
      <c r="BC201" s="142"/>
      <c r="BD201" s="142"/>
      <c r="BE201" s="142"/>
      <c r="BF201" s="142"/>
      <c r="BG201" s="142"/>
      <c r="BH201" s="142"/>
      <c r="BI201" s="142"/>
      <c r="BJ201" s="142"/>
      <c r="BK201" s="142"/>
      <c r="BL201" s="142"/>
      <c r="BM201" s="142"/>
      <c r="BN201" s="142"/>
      <c r="BO201" s="142"/>
      <c r="BP201" s="142"/>
      <c r="BQ201" s="142"/>
      <c r="BR201" s="142"/>
      <c r="BS201" s="142"/>
      <c r="BT201" s="142"/>
      <c r="BU201" s="142"/>
      <c r="BV201" s="142"/>
      <c r="BW201" s="142"/>
      <c r="BX201" s="142"/>
      <c r="BY201" s="142"/>
      <c r="BZ201" s="142"/>
      <c r="CA201" s="142"/>
      <c r="CB201" s="142"/>
      <c r="CC201" s="142"/>
      <c r="CD201" s="142"/>
    </row>
    <row r="202" spans="1:82" s="139" customFormat="1" ht="15.75" customHeight="1" thickBot="1">
      <c r="B202" s="140"/>
      <c r="C202" s="153"/>
      <c r="D202" s="154"/>
      <c r="E202" s="217"/>
      <c r="F202" s="217"/>
      <c r="G202" s="833"/>
      <c r="H202" s="142"/>
      <c r="I202" s="142"/>
      <c r="J202" s="142"/>
      <c r="K202" s="142"/>
      <c r="L202" s="142"/>
      <c r="M202" s="142"/>
      <c r="N202" s="142"/>
      <c r="O202" s="142"/>
      <c r="P202" s="142"/>
      <c r="Q202" s="142"/>
      <c r="R202" s="142"/>
      <c r="S202" s="142"/>
      <c r="T202" s="142"/>
      <c r="U202" s="142"/>
      <c r="V202" s="142"/>
      <c r="W202" s="142"/>
      <c r="X202" s="142"/>
      <c r="Y202" s="142"/>
      <c r="Z202" s="142"/>
      <c r="AA202" s="142"/>
      <c r="AB202" s="142"/>
      <c r="AC202" s="142"/>
      <c r="AD202" s="142"/>
      <c r="AE202" s="142"/>
      <c r="AF202" s="142"/>
      <c r="AG202" s="142"/>
      <c r="AH202" s="142"/>
      <c r="AI202" s="142"/>
      <c r="AJ202" s="142"/>
      <c r="AK202" s="142"/>
      <c r="AL202" s="142"/>
      <c r="AM202" s="142"/>
      <c r="AN202" s="142"/>
      <c r="AO202" s="142"/>
      <c r="AP202" s="142"/>
      <c r="AQ202" s="142"/>
      <c r="AR202" s="142"/>
      <c r="AS202" s="142"/>
      <c r="AT202" s="142"/>
      <c r="AU202" s="142"/>
      <c r="AV202" s="142"/>
      <c r="AW202" s="142"/>
      <c r="AX202" s="142"/>
      <c r="AY202" s="142"/>
      <c r="AZ202" s="142"/>
      <c r="BA202" s="142"/>
      <c r="BB202" s="142"/>
      <c r="BC202" s="142"/>
      <c r="BD202" s="142"/>
      <c r="BE202" s="142"/>
      <c r="BF202" s="142"/>
      <c r="BG202" s="142"/>
      <c r="BH202" s="142"/>
      <c r="BI202" s="142"/>
      <c r="BJ202" s="142"/>
      <c r="BK202" s="142"/>
      <c r="BL202" s="142"/>
      <c r="BM202" s="142"/>
      <c r="BN202" s="142"/>
      <c r="BO202" s="142"/>
      <c r="BP202" s="142"/>
      <c r="BQ202" s="142"/>
      <c r="BR202" s="142"/>
      <c r="BS202" s="142"/>
      <c r="BT202" s="142"/>
      <c r="BU202" s="142"/>
      <c r="BV202" s="142"/>
      <c r="BW202" s="142"/>
      <c r="BX202" s="142"/>
      <c r="BY202" s="142"/>
      <c r="BZ202" s="142"/>
      <c r="CA202" s="142"/>
      <c r="CB202" s="142"/>
      <c r="CC202" s="142"/>
      <c r="CD202" s="142"/>
    </row>
    <row r="203" spans="1:82" s="139" customFormat="1" ht="15.75" customHeight="1">
      <c r="A203" s="156" t="s">
        <v>27</v>
      </c>
      <c r="B203" s="157" t="s">
        <v>28</v>
      </c>
      <c r="C203" s="156" t="s">
        <v>30</v>
      </c>
      <c r="D203" s="156" t="s">
        <v>31</v>
      </c>
      <c r="E203" s="225" t="s">
        <v>31</v>
      </c>
      <c r="F203" s="226" t="s">
        <v>8</v>
      </c>
      <c r="G203" s="836" t="s">
        <v>290</v>
      </c>
      <c r="H203" s="142"/>
      <c r="I203" s="142"/>
      <c r="J203" s="142"/>
      <c r="K203" s="142"/>
      <c r="L203" s="142"/>
      <c r="M203" s="142"/>
      <c r="N203" s="142"/>
      <c r="O203" s="142"/>
      <c r="P203" s="142"/>
      <c r="Q203" s="142"/>
      <c r="R203" s="142"/>
      <c r="S203" s="142"/>
      <c r="T203" s="142"/>
      <c r="U203" s="142"/>
      <c r="V203" s="142"/>
      <c r="W203" s="142"/>
      <c r="X203" s="142"/>
      <c r="Y203" s="142"/>
      <c r="Z203" s="142"/>
      <c r="AA203" s="142"/>
      <c r="AB203" s="142"/>
      <c r="AC203" s="142"/>
      <c r="AD203" s="142"/>
      <c r="AE203" s="142"/>
      <c r="AF203" s="142"/>
      <c r="AG203" s="142"/>
      <c r="AH203" s="142"/>
      <c r="AI203" s="142"/>
      <c r="AJ203" s="142"/>
      <c r="AK203" s="142"/>
      <c r="AL203" s="142"/>
      <c r="AM203" s="142"/>
      <c r="AN203" s="142"/>
      <c r="AO203" s="142"/>
      <c r="AP203" s="142"/>
      <c r="AQ203" s="142"/>
      <c r="AR203" s="142"/>
      <c r="AS203" s="142"/>
      <c r="AT203" s="142"/>
      <c r="AU203" s="142"/>
      <c r="AV203" s="142"/>
      <c r="AW203" s="142"/>
      <c r="AX203" s="142"/>
      <c r="AY203" s="142"/>
      <c r="AZ203" s="142"/>
      <c r="BA203" s="142"/>
      <c r="BB203" s="142"/>
      <c r="BC203" s="142"/>
      <c r="BD203" s="142"/>
      <c r="BE203" s="142"/>
      <c r="BF203" s="142"/>
      <c r="BG203" s="142"/>
      <c r="BH203" s="142"/>
      <c r="BI203" s="142"/>
      <c r="BJ203" s="142"/>
      <c r="BK203" s="142"/>
      <c r="BL203" s="142"/>
      <c r="BM203" s="142"/>
      <c r="BN203" s="142"/>
      <c r="BO203" s="142"/>
      <c r="BP203" s="142"/>
      <c r="BQ203" s="142"/>
      <c r="BR203" s="142"/>
      <c r="BS203" s="142"/>
      <c r="BT203" s="142"/>
      <c r="BU203" s="142"/>
      <c r="BV203" s="142"/>
      <c r="BW203" s="142"/>
      <c r="BX203" s="142"/>
      <c r="BY203" s="142"/>
      <c r="BZ203" s="142"/>
      <c r="CA203" s="142"/>
      <c r="CB203" s="142"/>
      <c r="CC203" s="142"/>
      <c r="CD203" s="142"/>
    </row>
    <row r="204" spans="1:82" s="142" customFormat="1" ht="15.75" customHeight="1" thickBot="1">
      <c r="A204" s="158"/>
      <c r="B204" s="159"/>
      <c r="C204" s="160"/>
      <c r="D204" s="161" t="s">
        <v>33</v>
      </c>
      <c r="E204" s="227" t="s">
        <v>34</v>
      </c>
      <c r="F204" s="228" t="s">
        <v>35</v>
      </c>
      <c r="G204" s="837" t="s">
        <v>291</v>
      </c>
    </row>
    <row r="205" spans="1:82" s="142" customFormat="1" ht="16.5" thickTop="1">
      <c r="A205" s="162">
        <v>90</v>
      </c>
      <c r="B205" s="162"/>
      <c r="C205" s="187" t="s">
        <v>193</v>
      </c>
      <c r="D205" s="97"/>
      <c r="E205" s="229"/>
      <c r="F205" s="229"/>
      <c r="G205" s="838"/>
    </row>
    <row r="206" spans="1:82" s="142" customFormat="1" ht="15.75">
      <c r="A206" s="111"/>
      <c r="B206" s="179"/>
      <c r="C206" s="111"/>
      <c r="D206" s="114"/>
      <c r="E206" s="230"/>
      <c r="F206" s="230"/>
      <c r="G206" s="830"/>
    </row>
    <row r="207" spans="1:82" s="142" customFormat="1" ht="15">
      <c r="A207" s="61"/>
      <c r="B207" s="180">
        <v>2219</v>
      </c>
      <c r="C207" s="61" t="s">
        <v>296</v>
      </c>
      <c r="D207" s="114">
        <v>2134</v>
      </c>
      <c r="E207" s="230">
        <v>2499.6999999999998</v>
      </c>
      <c r="F207" s="230">
        <v>1942</v>
      </c>
      <c r="G207" s="830">
        <f t="shared" ref="G207:G211" si="10">(F207/E207)*100</f>
        <v>77.689322718726245</v>
      </c>
    </row>
    <row r="208" spans="1:82" s="142" customFormat="1" ht="15">
      <c r="A208" s="61"/>
      <c r="B208" s="180">
        <v>4349</v>
      </c>
      <c r="C208" s="61" t="s">
        <v>419</v>
      </c>
      <c r="D208" s="114">
        <v>614</v>
      </c>
      <c r="E208" s="230">
        <v>2079.5</v>
      </c>
      <c r="F208" s="230">
        <v>1293.5</v>
      </c>
      <c r="G208" s="830">
        <f t="shared" si="10"/>
        <v>62.202452512623232</v>
      </c>
    </row>
    <row r="209" spans="1:82" s="142" customFormat="1" ht="15">
      <c r="A209" s="61"/>
      <c r="B209" s="180">
        <v>5311</v>
      </c>
      <c r="C209" s="61" t="s">
        <v>420</v>
      </c>
      <c r="D209" s="114">
        <v>21739</v>
      </c>
      <c r="E209" s="230">
        <v>23753.200000000001</v>
      </c>
      <c r="F209" s="230">
        <v>19486.400000000001</v>
      </c>
      <c r="G209" s="830">
        <f t="shared" si="10"/>
        <v>82.036946600879048</v>
      </c>
    </row>
    <row r="210" spans="1:82" s="142" customFormat="1" ht="15.75">
      <c r="A210" s="179"/>
      <c r="B210" s="203">
        <v>6402</v>
      </c>
      <c r="C210" s="169" t="s">
        <v>421</v>
      </c>
      <c r="D210" s="73">
        <v>0</v>
      </c>
      <c r="E210" s="231">
        <v>2.6</v>
      </c>
      <c r="F210" s="230">
        <v>2.6</v>
      </c>
      <c r="G210" s="830">
        <f t="shared" si="10"/>
        <v>100</v>
      </c>
    </row>
    <row r="211" spans="1:82" s="142" customFormat="1" ht="15.75">
      <c r="A211" s="179"/>
      <c r="B211" s="203">
        <v>6409</v>
      </c>
      <c r="C211" s="169" t="s">
        <v>422</v>
      </c>
      <c r="D211" s="73">
        <v>0</v>
      </c>
      <c r="E211" s="231">
        <v>0</v>
      </c>
      <c r="F211" s="230">
        <v>0.2</v>
      </c>
      <c r="G211" s="830" t="e">
        <f t="shared" si="10"/>
        <v>#DIV/0!</v>
      </c>
    </row>
    <row r="212" spans="1:82" s="142" customFormat="1" ht="16.5" thickBot="1">
      <c r="A212" s="182"/>
      <c r="B212" s="182"/>
      <c r="C212" s="204"/>
      <c r="D212" s="205"/>
      <c r="E212" s="241"/>
      <c r="F212" s="241"/>
      <c r="G212" s="841"/>
    </row>
    <row r="213" spans="1:82" s="142" customFormat="1" ht="18.75" customHeight="1" thickTop="1" thickBot="1">
      <c r="A213" s="197"/>
      <c r="B213" s="202"/>
      <c r="C213" s="199" t="s">
        <v>423</v>
      </c>
      <c r="D213" s="177">
        <f t="shared" ref="D213:F213" si="11">SUM(D205:D212)</f>
        <v>24487</v>
      </c>
      <c r="E213" s="234">
        <f t="shared" si="11"/>
        <v>28335</v>
      </c>
      <c r="F213" s="234">
        <f t="shared" si="11"/>
        <v>22724.7</v>
      </c>
      <c r="G213" s="832">
        <f>(F213/E213)*100</f>
        <v>80.200105876124937</v>
      </c>
    </row>
    <row r="214" spans="1:82" s="142" customFormat="1" ht="15.75" customHeight="1">
      <c r="A214" s="139"/>
      <c r="B214" s="140"/>
      <c r="C214" s="153"/>
      <c r="D214" s="154"/>
      <c r="E214" s="222"/>
      <c r="F214" s="222"/>
      <c r="G214" s="834"/>
    </row>
    <row r="215" spans="1:82" s="142" customFormat="1" ht="15.75" customHeight="1" thickBot="1">
      <c r="A215" s="139"/>
      <c r="B215" s="140"/>
      <c r="C215" s="153"/>
      <c r="D215" s="154"/>
      <c r="E215" s="222"/>
      <c r="F215" s="222"/>
      <c r="G215" s="834"/>
    </row>
    <row r="216" spans="1:82" s="139" customFormat="1" ht="15.75" customHeight="1">
      <c r="A216" s="156" t="s">
        <v>27</v>
      </c>
      <c r="B216" s="157" t="s">
        <v>28</v>
      </c>
      <c r="C216" s="156" t="s">
        <v>30</v>
      </c>
      <c r="D216" s="156" t="s">
        <v>31</v>
      </c>
      <c r="E216" s="225" t="s">
        <v>31</v>
      </c>
      <c r="F216" s="226" t="s">
        <v>8</v>
      </c>
      <c r="G216" s="836" t="s">
        <v>290</v>
      </c>
      <c r="H216" s="142"/>
      <c r="I216" s="142"/>
      <c r="J216" s="142"/>
      <c r="K216" s="142"/>
      <c r="L216" s="142"/>
      <c r="M216" s="142"/>
      <c r="N216" s="142"/>
      <c r="O216" s="142"/>
      <c r="P216" s="142"/>
      <c r="Q216" s="142"/>
      <c r="R216" s="142"/>
      <c r="S216" s="142"/>
      <c r="T216" s="142"/>
      <c r="U216" s="142"/>
      <c r="V216" s="142"/>
      <c r="W216" s="142"/>
      <c r="X216" s="142"/>
      <c r="Y216" s="142"/>
      <c r="Z216" s="142"/>
      <c r="AA216" s="142"/>
      <c r="AB216" s="142"/>
      <c r="AC216" s="142"/>
      <c r="AD216" s="142"/>
      <c r="AE216" s="142"/>
      <c r="AF216" s="142"/>
      <c r="AG216" s="142"/>
      <c r="AH216" s="142"/>
      <c r="AI216" s="142"/>
      <c r="AJ216" s="142"/>
      <c r="AK216" s="142"/>
      <c r="AL216" s="142"/>
      <c r="AM216" s="142"/>
      <c r="AN216" s="142"/>
      <c r="AO216" s="142"/>
      <c r="AP216" s="142"/>
      <c r="AQ216" s="142"/>
      <c r="AR216" s="142"/>
      <c r="AS216" s="142"/>
      <c r="AT216" s="142"/>
      <c r="AU216" s="142"/>
      <c r="AV216" s="142"/>
      <c r="AW216" s="142"/>
      <c r="AX216" s="142"/>
      <c r="AY216" s="142"/>
      <c r="AZ216" s="142"/>
      <c r="BA216" s="142"/>
      <c r="BB216" s="142"/>
      <c r="BC216" s="142"/>
      <c r="BD216" s="142"/>
      <c r="BE216" s="142"/>
      <c r="BF216" s="142"/>
      <c r="BG216" s="142"/>
      <c r="BH216" s="142"/>
      <c r="BI216" s="142"/>
      <c r="BJ216" s="142"/>
      <c r="BK216" s="142"/>
      <c r="BL216" s="142"/>
      <c r="BM216" s="142"/>
      <c r="BN216" s="142"/>
      <c r="BO216" s="142"/>
      <c r="BP216" s="142"/>
      <c r="BQ216" s="142"/>
      <c r="BR216" s="142"/>
      <c r="BS216" s="142"/>
      <c r="BT216" s="142"/>
      <c r="BU216" s="142"/>
      <c r="BV216" s="142"/>
      <c r="BW216" s="142"/>
      <c r="BX216" s="142"/>
      <c r="BY216" s="142"/>
      <c r="BZ216" s="142"/>
      <c r="CA216" s="142"/>
      <c r="CB216" s="142"/>
      <c r="CC216" s="142"/>
      <c r="CD216" s="142"/>
    </row>
    <row r="217" spans="1:82" s="142" customFormat="1" ht="15.75" customHeight="1" thickBot="1">
      <c r="A217" s="158"/>
      <c r="B217" s="159"/>
      <c r="C217" s="160"/>
      <c r="D217" s="161" t="s">
        <v>33</v>
      </c>
      <c r="E217" s="227" t="s">
        <v>34</v>
      </c>
      <c r="F217" s="228" t="s">
        <v>35</v>
      </c>
      <c r="G217" s="837" t="s">
        <v>291</v>
      </c>
    </row>
    <row r="218" spans="1:82" s="142" customFormat="1" ht="16.5" thickTop="1">
      <c r="A218" s="162">
        <v>100</v>
      </c>
      <c r="B218" s="162"/>
      <c r="C218" s="111" t="s">
        <v>211</v>
      </c>
      <c r="D218" s="97"/>
      <c r="E218" s="229"/>
      <c r="F218" s="229"/>
      <c r="G218" s="838"/>
    </row>
    <row r="219" spans="1:82" s="142" customFormat="1" ht="15.75">
      <c r="A219" s="111"/>
      <c r="B219" s="179"/>
      <c r="C219" s="111"/>
      <c r="D219" s="114"/>
      <c r="E219" s="230"/>
      <c r="F219" s="230"/>
      <c r="G219" s="830"/>
    </row>
    <row r="220" spans="1:82" s="142" customFormat="1" ht="15.75">
      <c r="A220" s="111"/>
      <c r="B220" s="179"/>
      <c r="C220" s="111"/>
      <c r="D220" s="114"/>
      <c r="E220" s="230"/>
      <c r="F220" s="230"/>
      <c r="G220" s="830"/>
    </row>
    <row r="221" spans="1:82" s="142" customFormat="1" ht="15.75">
      <c r="A221" s="179"/>
      <c r="B221" s="203">
        <v>2169</v>
      </c>
      <c r="C221" s="169" t="s">
        <v>424</v>
      </c>
      <c r="D221" s="73">
        <v>300</v>
      </c>
      <c r="E221" s="231">
        <v>300</v>
      </c>
      <c r="F221" s="231">
        <v>7.4</v>
      </c>
      <c r="G221" s="830">
        <f t="shared" ref="G221" si="12">(F221/E221)*100</f>
        <v>2.4666666666666668</v>
      </c>
    </row>
    <row r="222" spans="1:82" s="142" customFormat="1" ht="15.75" hidden="1">
      <c r="A222" s="179"/>
      <c r="B222" s="203">
        <v>6171</v>
      </c>
      <c r="C222" s="169" t="s">
        <v>425</v>
      </c>
      <c r="D222" s="73"/>
      <c r="E222" s="231"/>
      <c r="F222" s="231">
        <v>0</v>
      </c>
      <c r="G222" s="830" t="e">
        <f>(#REF!/E222)*100</f>
        <v>#REF!</v>
      </c>
    </row>
    <row r="223" spans="1:82" s="142" customFormat="1" ht="16.5" thickBot="1">
      <c r="A223" s="182"/>
      <c r="B223" s="206"/>
      <c r="C223" s="207"/>
      <c r="D223" s="208"/>
      <c r="E223" s="242"/>
      <c r="F223" s="242"/>
      <c r="G223" s="830"/>
    </row>
    <row r="224" spans="1:82" s="142" customFormat="1" ht="18.75" customHeight="1" thickTop="1" thickBot="1">
      <c r="A224" s="197"/>
      <c r="B224" s="202"/>
      <c r="C224" s="199" t="s">
        <v>426</v>
      </c>
      <c r="D224" s="177">
        <f t="shared" ref="D224:F224" si="13">SUM(D218:D223)</f>
        <v>300</v>
      </c>
      <c r="E224" s="234">
        <f t="shared" si="13"/>
        <v>300</v>
      </c>
      <c r="F224" s="234">
        <f t="shared" si="13"/>
        <v>7.4</v>
      </c>
      <c r="G224" s="832">
        <f>(F224/E224)*100</f>
        <v>2.4666666666666668</v>
      </c>
    </row>
    <row r="225" spans="1:7" s="142" customFormat="1" ht="12.75" customHeight="1">
      <c r="A225" s="139"/>
      <c r="B225" s="140"/>
      <c r="C225" s="153"/>
      <c r="D225" s="154"/>
      <c r="E225" s="222"/>
      <c r="F225" s="222"/>
      <c r="G225" s="834"/>
    </row>
    <row r="226" spans="1:7" s="142" customFormat="1" ht="12.75" customHeight="1">
      <c r="A226" s="139"/>
      <c r="B226" s="140"/>
      <c r="C226" s="153"/>
      <c r="D226" s="154"/>
      <c r="E226" s="222"/>
      <c r="F226" s="222"/>
      <c r="G226" s="834"/>
    </row>
    <row r="227" spans="1:7" s="142" customFormat="1" ht="12.75" customHeight="1">
      <c r="A227" s="139"/>
      <c r="B227" s="140"/>
      <c r="C227" s="153"/>
      <c r="D227" s="154"/>
      <c r="E227" s="222"/>
      <c r="F227" s="222"/>
      <c r="G227" s="834"/>
    </row>
    <row r="228" spans="1:7" s="142" customFormat="1" ht="12.75" customHeight="1">
      <c r="A228" s="139"/>
      <c r="B228" s="140"/>
      <c r="C228" s="153"/>
      <c r="D228" s="154"/>
      <c r="E228" s="222"/>
      <c r="F228" s="222"/>
      <c r="G228" s="834"/>
    </row>
    <row r="229" spans="1:7" s="142" customFormat="1" ht="12.75" customHeight="1">
      <c r="A229" s="139"/>
      <c r="B229" s="140"/>
      <c r="C229" s="153"/>
      <c r="D229" s="154"/>
      <c r="E229" s="222"/>
      <c r="F229" s="222"/>
      <c r="G229" s="834"/>
    </row>
    <row r="230" spans="1:7" s="142" customFormat="1" ht="12.75" customHeight="1">
      <c r="A230" s="139"/>
      <c r="B230" s="140"/>
      <c r="C230" s="153"/>
      <c r="D230" s="154"/>
      <c r="E230" s="222"/>
      <c r="F230" s="222"/>
      <c r="G230" s="834"/>
    </row>
    <row r="231" spans="1:7" s="142" customFormat="1" ht="12.75" customHeight="1">
      <c r="A231" s="139"/>
      <c r="B231" s="140"/>
      <c r="C231" s="153"/>
      <c r="D231" s="154"/>
      <c r="E231" s="222"/>
      <c r="F231" s="222"/>
      <c r="G231" s="834"/>
    </row>
    <row r="232" spans="1:7" s="142" customFormat="1" ht="12.75" customHeight="1">
      <c r="A232" s="139"/>
      <c r="B232" s="140"/>
      <c r="C232" s="153"/>
      <c r="D232" s="154"/>
      <c r="E232" s="222"/>
      <c r="F232" s="222"/>
      <c r="G232" s="834"/>
    </row>
    <row r="233" spans="1:7" s="142" customFormat="1" ht="12.75" customHeight="1">
      <c r="A233" s="139"/>
      <c r="B233" s="140"/>
      <c r="C233" s="153"/>
      <c r="D233" s="154"/>
      <c r="E233" s="222"/>
      <c r="F233" s="222"/>
      <c r="G233" s="834"/>
    </row>
    <row r="234" spans="1:7" s="142" customFormat="1" ht="12.75" customHeight="1">
      <c r="A234" s="139"/>
      <c r="B234" s="140"/>
      <c r="C234" s="153"/>
      <c r="D234" s="154"/>
      <c r="E234" s="222"/>
      <c r="F234" s="222"/>
      <c r="G234" s="834"/>
    </row>
    <row r="235" spans="1:7" s="142" customFormat="1" ht="12.75" customHeight="1" thickBot="1">
      <c r="B235" s="155"/>
      <c r="E235" s="223"/>
      <c r="F235" s="223"/>
      <c r="G235" s="828"/>
    </row>
    <row r="236" spans="1:7" s="142" customFormat="1" ht="15.75">
      <c r="A236" s="156" t="s">
        <v>27</v>
      </c>
      <c r="B236" s="157" t="s">
        <v>28</v>
      </c>
      <c r="C236" s="156" t="s">
        <v>30</v>
      </c>
      <c r="D236" s="156" t="s">
        <v>31</v>
      </c>
      <c r="E236" s="225" t="s">
        <v>31</v>
      </c>
      <c r="F236" s="226" t="s">
        <v>8</v>
      </c>
      <c r="G236" s="836" t="s">
        <v>290</v>
      </c>
    </row>
    <row r="237" spans="1:7" s="142" customFormat="1" ht="15.75" customHeight="1" thickBot="1">
      <c r="A237" s="158"/>
      <c r="B237" s="159"/>
      <c r="C237" s="160"/>
      <c r="D237" s="161" t="s">
        <v>33</v>
      </c>
      <c r="E237" s="227" t="s">
        <v>34</v>
      </c>
      <c r="F237" s="228" t="s">
        <v>35</v>
      </c>
      <c r="G237" s="837" t="s">
        <v>291</v>
      </c>
    </row>
    <row r="238" spans="1:7" s="142" customFormat="1" ht="16.5" thickTop="1">
      <c r="A238" s="162">
        <v>110</v>
      </c>
      <c r="B238" s="162"/>
      <c r="C238" s="187" t="s">
        <v>214</v>
      </c>
      <c r="D238" s="97"/>
      <c r="E238" s="229"/>
      <c r="F238" s="229"/>
      <c r="G238" s="838"/>
    </row>
    <row r="239" spans="1:7" s="142" customFormat="1" ht="15" customHeight="1">
      <c r="A239" s="111"/>
      <c r="B239" s="179"/>
      <c r="C239" s="111"/>
      <c r="D239" s="114"/>
      <c r="E239" s="230"/>
      <c r="F239" s="230"/>
      <c r="G239" s="830"/>
    </row>
    <row r="240" spans="1:7" s="142" customFormat="1" ht="15" customHeight="1">
      <c r="A240" s="61"/>
      <c r="B240" s="180">
        <v>6171</v>
      </c>
      <c r="C240" s="61" t="s">
        <v>427</v>
      </c>
      <c r="D240" s="114">
        <v>0</v>
      </c>
      <c r="E240" s="230">
        <v>0</v>
      </c>
      <c r="F240" s="230">
        <v>57.5</v>
      </c>
      <c r="G240" s="830" t="e">
        <f t="shared" ref="G240:G245" si="14">(F240/E240)*100</f>
        <v>#DIV/0!</v>
      </c>
    </row>
    <row r="241" spans="1:7" s="142" customFormat="1" ht="15">
      <c r="A241" s="61"/>
      <c r="B241" s="180">
        <v>6310</v>
      </c>
      <c r="C241" s="61" t="s">
        <v>428</v>
      </c>
      <c r="D241" s="114">
        <v>799</v>
      </c>
      <c r="E241" s="230">
        <v>799</v>
      </c>
      <c r="F241" s="230">
        <v>539.70000000000005</v>
      </c>
      <c r="G241" s="830">
        <f t="shared" si="14"/>
        <v>67.546933667083863</v>
      </c>
    </row>
    <row r="242" spans="1:7" s="142" customFormat="1" ht="15">
      <c r="A242" s="61"/>
      <c r="B242" s="180">
        <v>6399</v>
      </c>
      <c r="C242" s="61" t="s">
        <v>429</v>
      </c>
      <c r="D242" s="114">
        <v>12311</v>
      </c>
      <c r="E242" s="230">
        <v>11181</v>
      </c>
      <c r="F242" s="230">
        <v>10432.1</v>
      </c>
      <c r="G242" s="830">
        <f t="shared" si="14"/>
        <v>93.302030229854211</v>
      </c>
    </row>
    <row r="243" spans="1:7" s="142" customFormat="1" ht="15" hidden="1">
      <c r="A243" s="61"/>
      <c r="B243" s="180">
        <v>6402</v>
      </c>
      <c r="C243" s="169" t="s">
        <v>421</v>
      </c>
      <c r="D243" s="114"/>
      <c r="E243" s="230"/>
      <c r="F243" s="230">
        <v>0</v>
      </c>
      <c r="G243" s="830" t="e">
        <f t="shared" si="14"/>
        <v>#DIV/0!</v>
      </c>
    </row>
    <row r="244" spans="1:7" s="142" customFormat="1" ht="15">
      <c r="A244" s="61"/>
      <c r="B244" s="180">
        <v>6409</v>
      </c>
      <c r="C244" s="61" t="s">
        <v>430</v>
      </c>
      <c r="D244" s="114">
        <v>0</v>
      </c>
      <c r="E244" s="230">
        <v>0</v>
      </c>
      <c r="F244" s="230">
        <v>0.9</v>
      </c>
      <c r="G244" s="830" t="e">
        <f t="shared" si="14"/>
        <v>#DIV/0!</v>
      </c>
    </row>
    <row r="245" spans="1:7" s="166" customFormat="1" ht="15.75" customHeight="1">
      <c r="A245" s="187"/>
      <c r="B245" s="162">
        <v>6409</v>
      </c>
      <c r="C245" s="187" t="s">
        <v>431</v>
      </c>
      <c r="D245" s="209">
        <v>5000</v>
      </c>
      <c r="E245" s="243">
        <v>162.80000000000001</v>
      </c>
      <c r="F245" s="229">
        <v>0</v>
      </c>
      <c r="G245" s="830">
        <f t="shared" si="14"/>
        <v>0</v>
      </c>
    </row>
    <row r="246" spans="1:7" s="142" customFormat="1" ht="15.75" thickBot="1">
      <c r="A246" s="184"/>
      <c r="B246" s="183"/>
      <c r="C246" s="184"/>
      <c r="D246" s="210"/>
      <c r="E246" s="244"/>
      <c r="F246" s="244"/>
      <c r="G246" s="842"/>
    </row>
    <row r="247" spans="1:7" s="142" customFormat="1" ht="18.75" customHeight="1" thickTop="1" thickBot="1">
      <c r="A247" s="197"/>
      <c r="B247" s="202"/>
      <c r="C247" s="199" t="s">
        <v>432</v>
      </c>
      <c r="D247" s="211">
        <f t="shared" ref="D247:F247" si="15">SUM(D239:D245)</f>
        <v>18110</v>
      </c>
      <c r="E247" s="245">
        <f t="shared" si="15"/>
        <v>12142.8</v>
      </c>
      <c r="F247" s="245">
        <f t="shared" si="15"/>
        <v>11030.2</v>
      </c>
      <c r="G247" s="832">
        <f>(F247/E247)*100</f>
        <v>90.837368646440694</v>
      </c>
    </row>
    <row r="248" spans="1:7" s="142" customFormat="1" ht="12.75" customHeight="1">
      <c r="A248" s="139"/>
      <c r="B248" s="140"/>
      <c r="C248" s="153"/>
      <c r="D248" s="154"/>
      <c r="E248" s="222"/>
      <c r="F248" s="222"/>
      <c r="G248" s="834"/>
    </row>
    <row r="249" spans="1:7" s="142" customFormat="1" ht="13.5" hidden="1" customHeight="1">
      <c r="A249" s="139"/>
      <c r="B249" s="140"/>
      <c r="C249" s="153"/>
      <c r="D249" s="154"/>
      <c r="E249" s="222"/>
      <c r="F249" s="222"/>
      <c r="G249" s="834"/>
    </row>
    <row r="250" spans="1:7" s="142" customFormat="1" ht="13.5" hidden="1" customHeight="1">
      <c r="A250" s="139"/>
      <c r="B250" s="140"/>
      <c r="C250" s="153"/>
      <c r="D250" s="154"/>
      <c r="E250" s="222"/>
      <c r="F250" s="222"/>
      <c r="G250" s="834"/>
    </row>
    <row r="251" spans="1:7" s="142" customFormat="1" ht="13.5" hidden="1" customHeight="1">
      <c r="A251" s="139"/>
      <c r="B251" s="140"/>
      <c r="C251" s="153"/>
      <c r="D251" s="154"/>
      <c r="E251" s="222"/>
      <c r="F251" s="222"/>
      <c r="G251" s="834"/>
    </row>
    <row r="252" spans="1:7" s="142" customFormat="1" ht="13.5" hidden="1" customHeight="1">
      <c r="A252" s="139"/>
      <c r="B252" s="140"/>
      <c r="C252" s="153"/>
      <c r="D252" s="154"/>
      <c r="E252" s="222"/>
      <c r="F252" s="222"/>
      <c r="G252" s="834"/>
    </row>
    <row r="253" spans="1:7" s="142" customFormat="1" ht="13.5" hidden="1" customHeight="1">
      <c r="A253" s="139"/>
      <c r="B253" s="140"/>
      <c r="C253" s="153"/>
      <c r="D253" s="154"/>
      <c r="E253" s="222"/>
      <c r="F253" s="222"/>
      <c r="G253" s="834"/>
    </row>
    <row r="254" spans="1:7" s="142" customFormat="1" ht="12.75" customHeight="1">
      <c r="A254" s="139"/>
      <c r="B254" s="140"/>
      <c r="C254" s="153"/>
      <c r="D254" s="154"/>
      <c r="E254" s="222"/>
      <c r="F254" s="222"/>
      <c r="G254" s="834"/>
    </row>
    <row r="255" spans="1:7" s="142" customFormat="1" ht="12.75" customHeight="1" thickBot="1">
      <c r="A255" s="139"/>
      <c r="B255" s="140"/>
      <c r="C255" s="153"/>
      <c r="D255" s="154"/>
      <c r="E255" s="222"/>
      <c r="F255" s="222"/>
      <c r="G255" s="834"/>
    </row>
    <row r="256" spans="1:7" s="142" customFormat="1" ht="15.75">
      <c r="A256" s="156" t="s">
        <v>27</v>
      </c>
      <c r="B256" s="157" t="s">
        <v>28</v>
      </c>
      <c r="C256" s="156" t="s">
        <v>30</v>
      </c>
      <c r="D256" s="156" t="s">
        <v>31</v>
      </c>
      <c r="E256" s="225" t="s">
        <v>31</v>
      </c>
      <c r="F256" s="226" t="s">
        <v>8</v>
      </c>
      <c r="G256" s="836" t="s">
        <v>290</v>
      </c>
    </row>
    <row r="257" spans="1:7" s="142" customFormat="1" ht="15.75" customHeight="1" thickBot="1">
      <c r="A257" s="158"/>
      <c r="B257" s="159"/>
      <c r="C257" s="160"/>
      <c r="D257" s="161" t="s">
        <v>33</v>
      </c>
      <c r="E257" s="227" t="s">
        <v>34</v>
      </c>
      <c r="F257" s="228" t="s">
        <v>35</v>
      </c>
      <c r="G257" s="837" t="s">
        <v>291</v>
      </c>
    </row>
    <row r="258" spans="1:7" s="142" customFormat="1" ht="16.5" thickTop="1">
      <c r="A258" s="162">
        <v>120</v>
      </c>
      <c r="B258" s="162"/>
      <c r="C258" s="92" t="s">
        <v>241</v>
      </c>
      <c r="D258" s="97"/>
      <c r="E258" s="229"/>
      <c r="F258" s="229"/>
      <c r="G258" s="838"/>
    </row>
    <row r="259" spans="1:7" s="142" customFormat="1" ht="15" customHeight="1">
      <c r="A259" s="111"/>
      <c r="B259" s="179"/>
      <c r="C259" s="92"/>
      <c r="D259" s="114"/>
      <c r="E259" s="230"/>
      <c r="F259" s="230"/>
      <c r="G259" s="830"/>
    </row>
    <row r="260" spans="1:7" s="142" customFormat="1" ht="15" customHeight="1">
      <c r="A260" s="111"/>
      <c r="B260" s="179"/>
      <c r="C260" s="92"/>
      <c r="D260" s="181"/>
      <c r="E260" s="236"/>
      <c r="F260" s="236"/>
      <c r="G260" s="830"/>
    </row>
    <row r="261" spans="1:7" s="166" customFormat="1" ht="15.75" hidden="1">
      <c r="A261" s="61"/>
      <c r="B261" s="165">
        <v>2221</v>
      </c>
      <c r="C261" s="115" t="s">
        <v>297</v>
      </c>
      <c r="D261" s="114"/>
      <c r="E261" s="230"/>
      <c r="F261" s="236">
        <v>0</v>
      </c>
      <c r="G261" s="830" t="e">
        <f>(#REF!/E261)*100</f>
        <v>#REF!</v>
      </c>
    </row>
    <row r="262" spans="1:7" s="142" customFormat="1" ht="15" customHeight="1">
      <c r="A262" s="111"/>
      <c r="B262" s="180">
        <v>2310</v>
      </c>
      <c r="C262" s="61" t="s">
        <v>433</v>
      </c>
      <c r="D262" s="181">
        <v>20</v>
      </c>
      <c r="E262" s="236">
        <v>20</v>
      </c>
      <c r="F262" s="236">
        <v>0</v>
      </c>
      <c r="G262" s="830">
        <f t="shared" ref="G262:G275" si="16">(F262/E262)*100</f>
        <v>0</v>
      </c>
    </row>
    <row r="263" spans="1:7" s="142" customFormat="1" ht="15.75" hidden="1" customHeight="1">
      <c r="A263" s="111"/>
      <c r="B263" s="180">
        <v>2321</v>
      </c>
      <c r="C263" s="61" t="s">
        <v>434</v>
      </c>
      <c r="D263" s="181"/>
      <c r="E263" s="236"/>
      <c r="F263" s="236">
        <v>0</v>
      </c>
      <c r="G263" s="830" t="e">
        <f t="shared" si="16"/>
        <v>#DIV/0!</v>
      </c>
    </row>
    <row r="264" spans="1:7" s="142" customFormat="1" ht="15" customHeight="1">
      <c r="A264" s="111"/>
      <c r="B264" s="180">
        <v>3313</v>
      </c>
      <c r="C264" s="61" t="s">
        <v>435</v>
      </c>
      <c r="D264" s="181">
        <v>0</v>
      </c>
      <c r="E264" s="236">
        <v>95</v>
      </c>
      <c r="F264" s="236">
        <v>20.9</v>
      </c>
      <c r="G264" s="830">
        <f t="shared" si="16"/>
        <v>21.999999999999996</v>
      </c>
    </row>
    <row r="265" spans="1:7" s="142" customFormat="1" ht="15">
      <c r="A265" s="61"/>
      <c r="B265" s="180">
        <v>3412</v>
      </c>
      <c r="C265" s="61" t="s">
        <v>313</v>
      </c>
      <c r="D265" s="114">
        <v>0</v>
      </c>
      <c r="E265" s="230">
        <v>9</v>
      </c>
      <c r="F265" s="236">
        <v>5.8</v>
      </c>
      <c r="G265" s="830">
        <f t="shared" si="16"/>
        <v>64.444444444444443</v>
      </c>
    </row>
    <row r="266" spans="1:7" s="142" customFormat="1" ht="15">
      <c r="A266" s="61"/>
      <c r="B266" s="180">
        <v>3612</v>
      </c>
      <c r="C266" s="61" t="s">
        <v>436</v>
      </c>
      <c r="D266" s="114">
        <v>9776</v>
      </c>
      <c r="E266" s="230">
        <v>8156.8</v>
      </c>
      <c r="F266" s="236">
        <v>5618.8</v>
      </c>
      <c r="G266" s="830">
        <f t="shared" si="16"/>
        <v>68.884856806590818</v>
      </c>
    </row>
    <row r="267" spans="1:7" s="142" customFormat="1" ht="15">
      <c r="A267" s="61"/>
      <c r="B267" s="180">
        <v>3613</v>
      </c>
      <c r="C267" s="61" t="s">
        <v>316</v>
      </c>
      <c r="D267" s="114">
        <v>8540</v>
      </c>
      <c r="E267" s="230">
        <v>8982.7000000000007</v>
      </c>
      <c r="F267" s="236">
        <v>6600.8</v>
      </c>
      <c r="G267" s="830">
        <f t="shared" si="16"/>
        <v>73.483473788504554</v>
      </c>
    </row>
    <row r="268" spans="1:7" s="142" customFormat="1" ht="15">
      <c r="A268" s="61"/>
      <c r="B268" s="180">
        <v>3632</v>
      </c>
      <c r="C268" s="61" t="s">
        <v>318</v>
      </c>
      <c r="D268" s="114">
        <v>1621</v>
      </c>
      <c r="E268" s="230">
        <v>1571</v>
      </c>
      <c r="F268" s="236">
        <v>892.8</v>
      </c>
      <c r="G268" s="830">
        <f t="shared" si="16"/>
        <v>56.83004455760662</v>
      </c>
    </row>
    <row r="269" spans="1:7" s="142" customFormat="1" ht="15">
      <c r="A269" s="61"/>
      <c r="B269" s="180">
        <v>3634</v>
      </c>
      <c r="C269" s="61" t="s">
        <v>437</v>
      </c>
      <c r="D269" s="114">
        <v>1610</v>
      </c>
      <c r="E269" s="230">
        <v>1610</v>
      </c>
      <c r="F269" s="236">
        <v>1475.5</v>
      </c>
      <c r="G269" s="830">
        <f t="shared" si="16"/>
        <v>91.645962732919244</v>
      </c>
    </row>
    <row r="270" spans="1:7" s="142" customFormat="1" ht="15">
      <c r="A270" s="61"/>
      <c r="B270" s="180">
        <v>3639</v>
      </c>
      <c r="C270" s="61" t="s">
        <v>438</v>
      </c>
      <c r="D270" s="114">
        <f>9117-8300-215-12</f>
        <v>590</v>
      </c>
      <c r="E270" s="230">
        <f>8955-7422.1-12-365</f>
        <v>1155.8999999999996</v>
      </c>
      <c r="F270" s="236">
        <f>1328.1-287.3-0-95.6</f>
        <v>945.19999999999993</v>
      </c>
      <c r="G270" s="830">
        <f t="shared" si="16"/>
        <v>81.771779565706396</v>
      </c>
    </row>
    <row r="271" spans="1:7" s="142" customFormat="1" ht="15" customHeight="1">
      <c r="A271" s="61"/>
      <c r="B271" s="180">
        <v>3639</v>
      </c>
      <c r="C271" s="61" t="s">
        <v>439</v>
      </c>
      <c r="D271" s="114">
        <f>215+12</f>
        <v>227</v>
      </c>
      <c r="E271" s="230">
        <f>365+12</f>
        <v>377</v>
      </c>
      <c r="F271" s="236">
        <f>95.6+0</f>
        <v>95.6</v>
      </c>
      <c r="G271" s="830">
        <f t="shared" si="16"/>
        <v>25.358090185676392</v>
      </c>
    </row>
    <row r="272" spans="1:7" s="142" customFormat="1" ht="15">
      <c r="A272" s="61"/>
      <c r="B272" s="180">
        <v>3639</v>
      </c>
      <c r="C272" s="61" t="s">
        <v>440</v>
      </c>
      <c r="D272" s="114">
        <v>8300</v>
      </c>
      <c r="E272" s="230">
        <v>7422.1</v>
      </c>
      <c r="F272" s="236">
        <v>287.3</v>
      </c>
      <c r="G272" s="830">
        <f t="shared" si="16"/>
        <v>3.8708721251397855</v>
      </c>
    </row>
    <row r="273" spans="1:7" s="142" customFormat="1" ht="15">
      <c r="A273" s="61"/>
      <c r="B273" s="180">
        <v>3729</v>
      </c>
      <c r="C273" s="61" t="s">
        <v>441</v>
      </c>
      <c r="D273" s="114">
        <v>1</v>
      </c>
      <c r="E273" s="230">
        <v>1</v>
      </c>
      <c r="F273" s="236">
        <v>0.5</v>
      </c>
      <c r="G273" s="830">
        <f t="shared" si="16"/>
        <v>50</v>
      </c>
    </row>
    <row r="274" spans="1:7" s="142" customFormat="1" ht="15">
      <c r="A274" s="61"/>
      <c r="B274" s="180">
        <v>4349</v>
      </c>
      <c r="C274" s="61" t="s">
        <v>442</v>
      </c>
      <c r="D274" s="114">
        <v>0</v>
      </c>
      <c r="E274" s="230">
        <v>115.5</v>
      </c>
      <c r="F274" s="236">
        <v>111.8</v>
      </c>
      <c r="G274" s="830">
        <f t="shared" si="16"/>
        <v>96.796536796536799</v>
      </c>
    </row>
    <row r="275" spans="1:7" s="142" customFormat="1" ht="15">
      <c r="A275" s="188"/>
      <c r="B275" s="200">
        <v>5512</v>
      </c>
      <c r="C275" s="188" t="s">
        <v>443</v>
      </c>
      <c r="D275" s="181">
        <v>0</v>
      </c>
      <c r="E275" s="236">
        <v>405.5</v>
      </c>
      <c r="F275" s="236">
        <v>149</v>
      </c>
      <c r="G275" s="830">
        <f t="shared" si="16"/>
        <v>36.744759556103574</v>
      </c>
    </row>
    <row r="276" spans="1:7" s="142" customFormat="1" ht="15.75" thickBot="1">
      <c r="A276" s="188"/>
      <c r="B276" s="183"/>
      <c r="C276" s="184"/>
      <c r="D276" s="210"/>
      <c r="E276" s="244"/>
      <c r="F276" s="244"/>
      <c r="G276" s="830"/>
    </row>
    <row r="277" spans="1:7" s="142" customFormat="1" ht="15" hidden="1" customHeight="1" thickBot="1">
      <c r="A277" s="182"/>
      <c r="B277" s="212"/>
      <c r="C277" s="213"/>
      <c r="D277" s="205"/>
      <c r="E277" s="241"/>
      <c r="F277" s="241"/>
      <c r="G277" s="842"/>
    </row>
    <row r="278" spans="1:7" s="142" customFormat="1" ht="18.75" customHeight="1" thickTop="1" thickBot="1">
      <c r="A278" s="174"/>
      <c r="B278" s="202"/>
      <c r="C278" s="199" t="s">
        <v>444</v>
      </c>
      <c r="D278" s="211">
        <f t="shared" ref="D278:E278" si="17">SUM(D261:D276)</f>
        <v>30685</v>
      </c>
      <c r="E278" s="245">
        <f t="shared" si="17"/>
        <v>29921.5</v>
      </c>
      <c r="F278" s="245">
        <f>SUM(F261:F276)</f>
        <v>16203.999999999998</v>
      </c>
      <c r="G278" s="832">
        <f>(F278/E278)*100</f>
        <v>54.155039018765763</v>
      </c>
    </row>
    <row r="279" spans="1:7" s="142" customFormat="1" ht="12.75" customHeight="1">
      <c r="A279" s="139"/>
      <c r="B279" s="140"/>
      <c r="C279" s="153"/>
      <c r="D279" s="154"/>
      <c r="E279" s="222"/>
      <c r="F279" s="222"/>
      <c r="G279" s="834"/>
    </row>
    <row r="280" spans="1:7" s="142" customFormat="1" ht="12.75" customHeight="1">
      <c r="A280" s="139"/>
      <c r="B280" s="140"/>
      <c r="C280" s="153"/>
      <c r="D280" s="154"/>
      <c r="E280" s="222"/>
      <c r="F280" s="222"/>
      <c r="G280" s="834"/>
    </row>
    <row r="281" spans="1:7" s="142" customFormat="1" ht="12.75" customHeight="1" thickBot="1">
      <c r="E281" s="223"/>
      <c r="F281" s="223"/>
      <c r="G281" s="828"/>
    </row>
    <row r="282" spans="1:7" s="142" customFormat="1" ht="15.75">
      <c r="A282" s="156" t="s">
        <v>27</v>
      </c>
      <c r="B282" s="157" t="s">
        <v>28</v>
      </c>
      <c r="C282" s="156" t="s">
        <v>30</v>
      </c>
      <c r="D282" s="156" t="s">
        <v>31</v>
      </c>
      <c r="E282" s="225" t="s">
        <v>31</v>
      </c>
      <c r="F282" s="226" t="s">
        <v>8</v>
      </c>
      <c r="G282" s="836" t="s">
        <v>290</v>
      </c>
    </row>
    <row r="283" spans="1:7" s="142" customFormat="1" ht="15.75" customHeight="1" thickBot="1">
      <c r="A283" s="158"/>
      <c r="B283" s="159"/>
      <c r="C283" s="160"/>
      <c r="D283" s="161" t="s">
        <v>33</v>
      </c>
      <c r="E283" s="227" t="s">
        <v>34</v>
      </c>
      <c r="F283" s="228" t="s">
        <v>35</v>
      </c>
      <c r="G283" s="837" t="s">
        <v>291</v>
      </c>
    </row>
    <row r="284" spans="1:7" s="142" customFormat="1" ht="38.25" customHeight="1" thickTop="1" thickBot="1">
      <c r="A284" s="199"/>
      <c r="B284" s="214"/>
      <c r="C284" s="215" t="s">
        <v>445</v>
      </c>
      <c r="D284" s="216">
        <f>SUM(D60,D89,D141,D172,D193,D213,D224,D247,D278,)</f>
        <v>485763</v>
      </c>
      <c r="E284" s="246">
        <f>SUM(E60,E89,E141,E172,E193,E213,E224,E247,E278)</f>
        <v>541668.19999999995</v>
      </c>
      <c r="F284" s="246">
        <f t="shared" ref="F284" si="18">SUM(F60,F89,F141,F172,F193,F213,F224,F247,F278,)</f>
        <v>374167.2</v>
      </c>
      <c r="G284" s="843">
        <f>(F284/E284)*100</f>
        <v>69.07682599790796</v>
      </c>
    </row>
    <row r="285" spans="1:7" ht="15">
      <c r="A285" s="48"/>
      <c r="B285" s="48"/>
      <c r="C285" s="48"/>
      <c r="D285" s="48"/>
      <c r="E285" s="247"/>
      <c r="F285" s="247"/>
      <c r="G285" s="48"/>
    </row>
    <row r="286" spans="1:7" ht="15" customHeight="1">
      <c r="A286" s="48"/>
      <c r="B286" s="48"/>
      <c r="C286" s="48"/>
      <c r="D286" s="48"/>
      <c r="E286" s="247"/>
      <c r="F286" s="247"/>
      <c r="G286" s="48"/>
    </row>
    <row r="287" spans="1:7" ht="15" customHeight="1">
      <c r="A287" s="48"/>
      <c r="B287" s="48"/>
      <c r="C287" s="48"/>
      <c r="D287" s="48"/>
      <c r="E287" s="247"/>
      <c r="F287" s="247"/>
      <c r="G287" s="48"/>
    </row>
    <row r="288" spans="1:7" ht="15" customHeight="1">
      <c r="A288" s="48"/>
      <c r="B288" s="48"/>
      <c r="C288" s="48"/>
      <c r="D288" s="48"/>
      <c r="E288" s="247"/>
      <c r="F288" s="247"/>
      <c r="G288" s="48"/>
    </row>
    <row r="289" spans="1:7" ht="15">
      <c r="A289" s="48"/>
      <c r="B289" s="48"/>
      <c r="C289" s="48"/>
      <c r="D289" s="48"/>
      <c r="E289" s="247"/>
      <c r="F289" s="247"/>
      <c r="G289" s="48"/>
    </row>
    <row r="290" spans="1:7" ht="15">
      <c r="A290" s="48"/>
      <c r="B290" s="48"/>
      <c r="C290" s="48"/>
      <c r="D290" s="48"/>
      <c r="E290" s="247"/>
      <c r="F290" s="247"/>
      <c r="G290" s="48"/>
    </row>
    <row r="291" spans="1:7" ht="15">
      <c r="A291" s="48"/>
      <c r="B291" s="48"/>
      <c r="C291" s="49"/>
      <c r="D291" s="48"/>
      <c r="E291" s="247"/>
      <c r="F291" s="247"/>
      <c r="G291" s="48"/>
    </row>
    <row r="292" spans="1:7" ht="15">
      <c r="A292" s="48"/>
      <c r="B292" s="48"/>
      <c r="C292" s="48"/>
      <c r="D292" s="48"/>
      <c r="E292" s="247"/>
      <c r="F292" s="247"/>
      <c r="G292" s="48"/>
    </row>
    <row r="293" spans="1:7" ht="15">
      <c r="A293" s="48"/>
      <c r="B293" s="48"/>
      <c r="C293" s="48"/>
      <c r="D293" s="48"/>
      <c r="E293" s="247"/>
      <c r="F293" s="247"/>
      <c r="G293" s="48"/>
    </row>
    <row r="294" spans="1:7" ht="15">
      <c r="A294" s="48"/>
      <c r="B294" s="48"/>
      <c r="C294" s="48"/>
      <c r="D294" s="48"/>
      <c r="E294" s="247"/>
      <c r="F294" s="247"/>
      <c r="G294" s="48"/>
    </row>
    <row r="295" spans="1:7" ht="15">
      <c r="A295" s="48"/>
      <c r="B295" s="48"/>
      <c r="C295" s="48"/>
      <c r="D295" s="48"/>
      <c r="E295" s="247"/>
      <c r="F295" s="247"/>
      <c r="G295" s="48"/>
    </row>
    <row r="296" spans="1:7" ht="15">
      <c r="A296" s="48"/>
      <c r="B296" s="48"/>
      <c r="C296" s="48"/>
      <c r="D296" s="48"/>
      <c r="E296" s="247"/>
      <c r="F296" s="247"/>
      <c r="G296" s="48"/>
    </row>
    <row r="297" spans="1:7" ht="15">
      <c r="A297" s="48"/>
      <c r="B297" s="48"/>
      <c r="C297" s="48"/>
      <c r="D297" s="48"/>
      <c r="E297" s="247"/>
      <c r="F297" s="247"/>
      <c r="G297" s="48"/>
    </row>
    <row r="298" spans="1:7" ht="15">
      <c r="A298" s="48"/>
      <c r="B298" s="48"/>
      <c r="C298" s="48"/>
      <c r="D298" s="48"/>
      <c r="E298" s="247"/>
      <c r="F298" s="247"/>
      <c r="G298" s="48"/>
    </row>
    <row r="299" spans="1:7" ht="15">
      <c r="A299" s="48"/>
      <c r="B299" s="48"/>
      <c r="C299" s="48"/>
      <c r="D299" s="48"/>
      <c r="E299" s="247"/>
      <c r="F299" s="247"/>
      <c r="G299" s="48"/>
    </row>
    <row r="300" spans="1:7" ht="15">
      <c r="A300" s="48"/>
      <c r="B300" s="48"/>
      <c r="C300" s="48"/>
      <c r="D300" s="48"/>
      <c r="E300" s="247"/>
      <c r="F300" s="247"/>
      <c r="G300" s="48"/>
    </row>
    <row r="301" spans="1:7" ht="15">
      <c r="A301" s="48"/>
      <c r="B301" s="48"/>
      <c r="C301" s="48"/>
      <c r="D301" s="48"/>
      <c r="E301" s="247"/>
      <c r="F301" s="247"/>
      <c r="G301" s="48"/>
    </row>
    <row r="302" spans="1:7" ht="15">
      <c r="A302" s="48"/>
      <c r="B302" s="48"/>
      <c r="C302" s="48"/>
      <c r="D302" s="48"/>
      <c r="E302" s="247"/>
      <c r="F302" s="247"/>
      <c r="G302" s="48"/>
    </row>
    <row r="303" spans="1:7" ht="15">
      <c r="A303" s="48"/>
      <c r="B303" s="48"/>
      <c r="C303" s="48"/>
      <c r="D303" s="48"/>
      <c r="E303" s="247"/>
      <c r="F303" s="247"/>
      <c r="G303" s="48"/>
    </row>
    <row r="304" spans="1:7" ht="15">
      <c r="A304" s="48"/>
      <c r="B304" s="48"/>
      <c r="C304" s="48"/>
      <c r="D304" s="48"/>
      <c r="E304" s="247"/>
      <c r="F304" s="247"/>
      <c r="G304" s="48"/>
    </row>
    <row r="305" spans="1:7" ht="15">
      <c r="A305" s="48"/>
      <c r="B305" s="48"/>
      <c r="C305" s="48"/>
      <c r="D305" s="48"/>
      <c r="E305" s="247"/>
      <c r="F305" s="247"/>
      <c r="G305" s="48"/>
    </row>
  </sheetData>
  <pageMargins left="0.23622047244094491" right="0.31496062992125984" top="0.27559055118110237" bottom="0.47244094488188981" header="0.31496062992125984" footer="0.35433070866141736"/>
  <pageSetup paperSize="9" scale="6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2:G127"/>
  <sheetViews>
    <sheetView workbookViewId="0">
      <selection activeCell="D88" sqref="D88"/>
    </sheetView>
  </sheetViews>
  <sheetFormatPr defaultRowHeight="12.75"/>
  <cols>
    <col min="1" max="1" width="4.85546875" style="281" customWidth="1"/>
    <col min="2" max="2" width="10.42578125" style="281" customWidth="1"/>
    <col min="3" max="3" width="11.5703125" style="281" customWidth="1"/>
    <col min="4" max="4" width="92.28515625" style="281" customWidth="1"/>
    <col min="5" max="5" width="13" style="281" customWidth="1"/>
    <col min="6" max="6" width="11.28515625" style="281" hidden="1" customWidth="1"/>
    <col min="7" max="7" width="12.28515625" style="281" hidden="1" customWidth="1"/>
    <col min="8" max="8" width="9.7109375" style="281" bestFit="1" customWidth="1"/>
    <col min="9" max="256" width="9.140625" style="281"/>
    <col min="257" max="257" width="4.85546875" style="281" customWidth="1"/>
    <col min="258" max="258" width="10.42578125" style="281" customWidth="1"/>
    <col min="259" max="259" width="11.5703125" style="281" customWidth="1"/>
    <col min="260" max="260" width="92.28515625" style="281" customWidth="1"/>
    <col min="261" max="261" width="13" style="281" customWidth="1"/>
    <col min="262" max="263" width="0" style="281" hidden="1" customWidth="1"/>
    <col min="264" max="264" width="9.7109375" style="281" bestFit="1" customWidth="1"/>
    <col min="265" max="512" width="9.140625" style="281"/>
    <col min="513" max="513" width="4.85546875" style="281" customWidth="1"/>
    <col min="514" max="514" width="10.42578125" style="281" customWidth="1"/>
    <col min="515" max="515" width="11.5703125" style="281" customWidth="1"/>
    <col min="516" max="516" width="92.28515625" style="281" customWidth="1"/>
    <col min="517" max="517" width="13" style="281" customWidth="1"/>
    <col min="518" max="519" width="0" style="281" hidden="1" customWidth="1"/>
    <col min="520" max="520" width="9.7109375" style="281" bestFit="1" customWidth="1"/>
    <col min="521" max="768" width="9.140625" style="281"/>
    <col min="769" max="769" width="4.85546875" style="281" customWidth="1"/>
    <col min="770" max="770" width="10.42578125" style="281" customWidth="1"/>
    <col min="771" max="771" width="11.5703125" style="281" customWidth="1"/>
    <col min="772" max="772" width="92.28515625" style="281" customWidth="1"/>
    <col min="773" max="773" width="13" style="281" customWidth="1"/>
    <col min="774" max="775" width="0" style="281" hidden="1" customWidth="1"/>
    <col min="776" max="776" width="9.7109375" style="281" bestFit="1" customWidth="1"/>
    <col min="777" max="1024" width="9.140625" style="281"/>
    <col min="1025" max="1025" width="4.85546875" style="281" customWidth="1"/>
    <col min="1026" max="1026" width="10.42578125" style="281" customWidth="1"/>
    <col min="1027" max="1027" width="11.5703125" style="281" customWidth="1"/>
    <col min="1028" max="1028" width="92.28515625" style="281" customWidth="1"/>
    <col min="1029" max="1029" width="13" style="281" customWidth="1"/>
    <col min="1030" max="1031" width="0" style="281" hidden="1" customWidth="1"/>
    <col min="1032" max="1032" width="9.7109375" style="281" bestFit="1" customWidth="1"/>
    <col min="1033" max="1280" width="9.140625" style="281"/>
    <col min="1281" max="1281" width="4.85546875" style="281" customWidth="1"/>
    <col min="1282" max="1282" width="10.42578125" style="281" customWidth="1"/>
    <col min="1283" max="1283" width="11.5703125" style="281" customWidth="1"/>
    <col min="1284" max="1284" width="92.28515625" style="281" customWidth="1"/>
    <col min="1285" max="1285" width="13" style="281" customWidth="1"/>
    <col min="1286" max="1287" width="0" style="281" hidden="1" customWidth="1"/>
    <col min="1288" max="1288" width="9.7109375" style="281" bestFit="1" customWidth="1"/>
    <col min="1289" max="1536" width="9.140625" style="281"/>
    <col min="1537" max="1537" width="4.85546875" style="281" customWidth="1"/>
    <col min="1538" max="1538" width="10.42578125" style="281" customWidth="1"/>
    <col min="1539" max="1539" width="11.5703125" style="281" customWidth="1"/>
    <col min="1540" max="1540" width="92.28515625" style="281" customWidth="1"/>
    <col min="1541" max="1541" width="13" style="281" customWidth="1"/>
    <col min="1542" max="1543" width="0" style="281" hidden="1" customWidth="1"/>
    <col min="1544" max="1544" width="9.7109375" style="281" bestFit="1" customWidth="1"/>
    <col min="1545" max="1792" width="9.140625" style="281"/>
    <col min="1793" max="1793" width="4.85546875" style="281" customWidth="1"/>
    <col min="1794" max="1794" width="10.42578125" style="281" customWidth="1"/>
    <col min="1795" max="1795" width="11.5703125" style="281" customWidth="1"/>
    <col min="1796" max="1796" width="92.28515625" style="281" customWidth="1"/>
    <col min="1797" max="1797" width="13" style="281" customWidth="1"/>
    <col min="1798" max="1799" width="0" style="281" hidden="1" customWidth="1"/>
    <col min="1800" max="1800" width="9.7109375" style="281" bestFit="1" customWidth="1"/>
    <col min="1801" max="2048" width="9.140625" style="281"/>
    <col min="2049" max="2049" width="4.85546875" style="281" customWidth="1"/>
    <col min="2050" max="2050" width="10.42578125" style="281" customWidth="1"/>
    <col min="2051" max="2051" width="11.5703125" style="281" customWidth="1"/>
    <col min="2052" max="2052" width="92.28515625" style="281" customWidth="1"/>
    <col min="2053" max="2053" width="13" style="281" customWidth="1"/>
    <col min="2054" max="2055" width="0" style="281" hidden="1" customWidth="1"/>
    <col min="2056" max="2056" width="9.7109375" style="281" bestFit="1" customWidth="1"/>
    <col min="2057" max="2304" width="9.140625" style="281"/>
    <col min="2305" max="2305" width="4.85546875" style="281" customWidth="1"/>
    <col min="2306" max="2306" width="10.42578125" style="281" customWidth="1"/>
    <col min="2307" max="2307" width="11.5703125" style="281" customWidth="1"/>
    <col min="2308" max="2308" width="92.28515625" style="281" customWidth="1"/>
    <col min="2309" max="2309" width="13" style="281" customWidth="1"/>
    <col min="2310" max="2311" width="0" style="281" hidden="1" customWidth="1"/>
    <col min="2312" max="2312" width="9.7109375" style="281" bestFit="1" customWidth="1"/>
    <col min="2313" max="2560" width="9.140625" style="281"/>
    <col min="2561" max="2561" width="4.85546875" style="281" customWidth="1"/>
    <col min="2562" max="2562" width="10.42578125" style="281" customWidth="1"/>
    <col min="2563" max="2563" width="11.5703125" style="281" customWidth="1"/>
    <col min="2564" max="2564" width="92.28515625" style="281" customWidth="1"/>
    <col min="2565" max="2565" width="13" style="281" customWidth="1"/>
    <col min="2566" max="2567" width="0" style="281" hidden="1" customWidth="1"/>
    <col min="2568" max="2568" width="9.7109375" style="281" bestFit="1" customWidth="1"/>
    <col min="2569" max="2816" width="9.140625" style="281"/>
    <col min="2817" max="2817" width="4.85546875" style="281" customWidth="1"/>
    <col min="2818" max="2818" width="10.42578125" style="281" customWidth="1"/>
    <col min="2819" max="2819" width="11.5703125" style="281" customWidth="1"/>
    <col min="2820" max="2820" width="92.28515625" style="281" customWidth="1"/>
    <col min="2821" max="2821" width="13" style="281" customWidth="1"/>
    <col min="2822" max="2823" width="0" style="281" hidden="1" customWidth="1"/>
    <col min="2824" max="2824" width="9.7109375" style="281" bestFit="1" customWidth="1"/>
    <col min="2825" max="3072" width="9.140625" style="281"/>
    <col min="3073" max="3073" width="4.85546875" style="281" customWidth="1"/>
    <col min="3074" max="3074" width="10.42578125" style="281" customWidth="1"/>
    <col min="3075" max="3075" width="11.5703125" style="281" customWidth="1"/>
    <col min="3076" max="3076" width="92.28515625" style="281" customWidth="1"/>
    <col min="3077" max="3077" width="13" style="281" customWidth="1"/>
    <col min="3078" max="3079" width="0" style="281" hidden="1" customWidth="1"/>
    <col min="3080" max="3080" width="9.7109375" style="281" bestFit="1" customWidth="1"/>
    <col min="3081" max="3328" width="9.140625" style="281"/>
    <col min="3329" max="3329" width="4.85546875" style="281" customWidth="1"/>
    <col min="3330" max="3330" width="10.42578125" style="281" customWidth="1"/>
    <col min="3331" max="3331" width="11.5703125" style="281" customWidth="1"/>
    <col min="3332" max="3332" width="92.28515625" style="281" customWidth="1"/>
    <col min="3333" max="3333" width="13" style="281" customWidth="1"/>
    <col min="3334" max="3335" width="0" style="281" hidden="1" customWidth="1"/>
    <col min="3336" max="3336" width="9.7109375" style="281" bestFit="1" customWidth="1"/>
    <col min="3337" max="3584" width="9.140625" style="281"/>
    <col min="3585" max="3585" width="4.85546875" style="281" customWidth="1"/>
    <col min="3586" max="3586" width="10.42578125" style="281" customWidth="1"/>
    <col min="3587" max="3587" width="11.5703125" style="281" customWidth="1"/>
    <col min="3588" max="3588" width="92.28515625" style="281" customWidth="1"/>
    <col min="3589" max="3589" width="13" style="281" customWidth="1"/>
    <col min="3590" max="3591" width="0" style="281" hidden="1" customWidth="1"/>
    <col min="3592" max="3592" width="9.7109375" style="281" bestFit="1" customWidth="1"/>
    <col min="3593" max="3840" width="9.140625" style="281"/>
    <col min="3841" max="3841" width="4.85546875" style="281" customWidth="1"/>
    <col min="3842" max="3842" width="10.42578125" style="281" customWidth="1"/>
    <col min="3843" max="3843" width="11.5703125" style="281" customWidth="1"/>
    <col min="3844" max="3844" width="92.28515625" style="281" customWidth="1"/>
    <col min="3845" max="3845" width="13" style="281" customWidth="1"/>
    <col min="3846" max="3847" width="0" style="281" hidden="1" customWidth="1"/>
    <col min="3848" max="3848" width="9.7109375" style="281" bestFit="1" customWidth="1"/>
    <col min="3849" max="4096" width="9.140625" style="281"/>
    <col min="4097" max="4097" width="4.85546875" style="281" customWidth="1"/>
    <col min="4098" max="4098" width="10.42578125" style="281" customWidth="1"/>
    <col min="4099" max="4099" width="11.5703125" style="281" customWidth="1"/>
    <col min="4100" max="4100" width="92.28515625" style="281" customWidth="1"/>
    <col min="4101" max="4101" width="13" style="281" customWidth="1"/>
    <col min="4102" max="4103" width="0" style="281" hidden="1" customWidth="1"/>
    <col min="4104" max="4104" width="9.7109375" style="281" bestFit="1" customWidth="1"/>
    <col min="4105" max="4352" width="9.140625" style="281"/>
    <col min="4353" max="4353" width="4.85546875" style="281" customWidth="1"/>
    <col min="4354" max="4354" width="10.42578125" style="281" customWidth="1"/>
    <col min="4355" max="4355" width="11.5703125" style="281" customWidth="1"/>
    <col min="4356" max="4356" width="92.28515625" style="281" customWidth="1"/>
    <col min="4357" max="4357" width="13" style="281" customWidth="1"/>
    <col min="4358" max="4359" width="0" style="281" hidden="1" customWidth="1"/>
    <col min="4360" max="4360" width="9.7109375" style="281" bestFit="1" customWidth="1"/>
    <col min="4361" max="4608" width="9.140625" style="281"/>
    <col min="4609" max="4609" width="4.85546875" style="281" customWidth="1"/>
    <col min="4610" max="4610" width="10.42578125" style="281" customWidth="1"/>
    <col min="4611" max="4611" width="11.5703125" style="281" customWidth="1"/>
    <col min="4612" max="4612" width="92.28515625" style="281" customWidth="1"/>
    <col min="4613" max="4613" width="13" style="281" customWidth="1"/>
    <col min="4614" max="4615" width="0" style="281" hidden="1" customWidth="1"/>
    <col min="4616" max="4616" width="9.7109375" style="281" bestFit="1" customWidth="1"/>
    <col min="4617" max="4864" width="9.140625" style="281"/>
    <col min="4865" max="4865" width="4.85546875" style="281" customWidth="1"/>
    <col min="4866" max="4866" width="10.42578125" style="281" customWidth="1"/>
    <col min="4867" max="4867" width="11.5703125" style="281" customWidth="1"/>
    <col min="4868" max="4868" width="92.28515625" style="281" customWidth="1"/>
    <col min="4869" max="4869" width="13" style="281" customWidth="1"/>
    <col min="4870" max="4871" width="0" style="281" hidden="1" customWidth="1"/>
    <col min="4872" max="4872" width="9.7109375" style="281" bestFit="1" customWidth="1"/>
    <col min="4873" max="5120" width="9.140625" style="281"/>
    <col min="5121" max="5121" width="4.85546875" style="281" customWidth="1"/>
    <col min="5122" max="5122" width="10.42578125" style="281" customWidth="1"/>
    <col min="5123" max="5123" width="11.5703125" style="281" customWidth="1"/>
    <col min="5124" max="5124" width="92.28515625" style="281" customWidth="1"/>
    <col min="5125" max="5125" width="13" style="281" customWidth="1"/>
    <col min="5126" max="5127" width="0" style="281" hidden="1" customWidth="1"/>
    <col min="5128" max="5128" width="9.7109375" style="281" bestFit="1" customWidth="1"/>
    <col min="5129" max="5376" width="9.140625" style="281"/>
    <col min="5377" max="5377" width="4.85546875" style="281" customWidth="1"/>
    <col min="5378" max="5378" width="10.42578125" style="281" customWidth="1"/>
    <col min="5379" max="5379" width="11.5703125" style="281" customWidth="1"/>
    <col min="5380" max="5380" width="92.28515625" style="281" customWidth="1"/>
    <col min="5381" max="5381" width="13" style="281" customWidth="1"/>
    <col min="5382" max="5383" width="0" style="281" hidden="1" customWidth="1"/>
    <col min="5384" max="5384" width="9.7109375" style="281" bestFit="1" customWidth="1"/>
    <col min="5385" max="5632" width="9.140625" style="281"/>
    <col min="5633" max="5633" width="4.85546875" style="281" customWidth="1"/>
    <col min="5634" max="5634" width="10.42578125" style="281" customWidth="1"/>
    <col min="5635" max="5635" width="11.5703125" style="281" customWidth="1"/>
    <col min="5636" max="5636" width="92.28515625" style="281" customWidth="1"/>
    <col min="5637" max="5637" width="13" style="281" customWidth="1"/>
    <col min="5638" max="5639" width="0" style="281" hidden="1" customWidth="1"/>
    <col min="5640" max="5640" width="9.7109375" style="281" bestFit="1" customWidth="1"/>
    <col min="5641" max="5888" width="9.140625" style="281"/>
    <col min="5889" max="5889" width="4.85546875" style="281" customWidth="1"/>
    <col min="5890" max="5890" width="10.42578125" style="281" customWidth="1"/>
    <col min="5891" max="5891" width="11.5703125" style="281" customWidth="1"/>
    <col min="5892" max="5892" width="92.28515625" style="281" customWidth="1"/>
    <col min="5893" max="5893" width="13" style="281" customWidth="1"/>
    <col min="5894" max="5895" width="0" style="281" hidden="1" customWidth="1"/>
    <col min="5896" max="5896" width="9.7109375" style="281" bestFit="1" customWidth="1"/>
    <col min="5897" max="6144" width="9.140625" style="281"/>
    <col min="6145" max="6145" width="4.85546875" style="281" customWidth="1"/>
    <col min="6146" max="6146" width="10.42578125" style="281" customWidth="1"/>
    <col min="6147" max="6147" width="11.5703125" style="281" customWidth="1"/>
    <col min="6148" max="6148" width="92.28515625" style="281" customWidth="1"/>
    <col min="6149" max="6149" width="13" style="281" customWidth="1"/>
    <col min="6150" max="6151" width="0" style="281" hidden="1" customWidth="1"/>
    <col min="6152" max="6152" width="9.7109375" style="281" bestFit="1" customWidth="1"/>
    <col min="6153" max="6400" width="9.140625" style="281"/>
    <col min="6401" max="6401" width="4.85546875" style="281" customWidth="1"/>
    <col min="6402" max="6402" width="10.42578125" style="281" customWidth="1"/>
    <col min="6403" max="6403" width="11.5703125" style="281" customWidth="1"/>
    <col min="6404" max="6404" width="92.28515625" style="281" customWidth="1"/>
    <col min="6405" max="6405" width="13" style="281" customWidth="1"/>
    <col min="6406" max="6407" width="0" style="281" hidden="1" customWidth="1"/>
    <col min="6408" max="6408" width="9.7109375" style="281" bestFit="1" customWidth="1"/>
    <col min="6409" max="6656" width="9.140625" style="281"/>
    <col min="6657" max="6657" width="4.85546875" style="281" customWidth="1"/>
    <col min="6658" max="6658" width="10.42578125" style="281" customWidth="1"/>
    <col min="6659" max="6659" width="11.5703125" style="281" customWidth="1"/>
    <col min="6660" max="6660" width="92.28515625" style="281" customWidth="1"/>
    <col min="6661" max="6661" width="13" style="281" customWidth="1"/>
    <col min="6662" max="6663" width="0" style="281" hidden="1" customWidth="1"/>
    <col min="6664" max="6664" width="9.7109375" style="281" bestFit="1" customWidth="1"/>
    <col min="6665" max="6912" width="9.140625" style="281"/>
    <col min="6913" max="6913" width="4.85546875" style="281" customWidth="1"/>
    <col min="6914" max="6914" width="10.42578125" style="281" customWidth="1"/>
    <col min="6915" max="6915" width="11.5703125" style="281" customWidth="1"/>
    <col min="6916" max="6916" width="92.28515625" style="281" customWidth="1"/>
    <col min="6917" max="6917" width="13" style="281" customWidth="1"/>
    <col min="6918" max="6919" width="0" style="281" hidden="1" customWidth="1"/>
    <col min="6920" max="6920" width="9.7109375" style="281" bestFit="1" customWidth="1"/>
    <col min="6921" max="7168" width="9.140625" style="281"/>
    <col min="7169" max="7169" width="4.85546875" style="281" customWidth="1"/>
    <col min="7170" max="7170" width="10.42578125" style="281" customWidth="1"/>
    <col min="7171" max="7171" width="11.5703125" style="281" customWidth="1"/>
    <col min="7172" max="7172" width="92.28515625" style="281" customWidth="1"/>
    <col min="7173" max="7173" width="13" style="281" customWidth="1"/>
    <col min="7174" max="7175" width="0" style="281" hidden="1" customWidth="1"/>
    <col min="7176" max="7176" width="9.7109375" style="281" bestFit="1" customWidth="1"/>
    <col min="7177" max="7424" width="9.140625" style="281"/>
    <col min="7425" max="7425" width="4.85546875" style="281" customWidth="1"/>
    <col min="7426" max="7426" width="10.42578125" style="281" customWidth="1"/>
    <col min="7427" max="7427" width="11.5703125" style="281" customWidth="1"/>
    <col min="7428" max="7428" width="92.28515625" style="281" customWidth="1"/>
    <col min="7429" max="7429" width="13" style="281" customWidth="1"/>
    <col min="7430" max="7431" width="0" style="281" hidden="1" customWidth="1"/>
    <col min="7432" max="7432" width="9.7109375" style="281" bestFit="1" customWidth="1"/>
    <col min="7433" max="7680" width="9.140625" style="281"/>
    <col min="7681" max="7681" width="4.85546875" style="281" customWidth="1"/>
    <col min="7682" max="7682" width="10.42578125" style="281" customWidth="1"/>
    <col min="7683" max="7683" width="11.5703125" style="281" customWidth="1"/>
    <col min="7684" max="7684" width="92.28515625" style="281" customWidth="1"/>
    <col min="7685" max="7685" width="13" style="281" customWidth="1"/>
    <col min="7686" max="7687" width="0" style="281" hidden="1" customWidth="1"/>
    <col min="7688" max="7688" width="9.7109375" style="281" bestFit="1" customWidth="1"/>
    <col min="7689" max="7936" width="9.140625" style="281"/>
    <col min="7937" max="7937" width="4.85546875" style="281" customWidth="1"/>
    <col min="7938" max="7938" width="10.42578125" style="281" customWidth="1"/>
    <col min="7939" max="7939" width="11.5703125" style="281" customWidth="1"/>
    <col min="7940" max="7940" width="92.28515625" style="281" customWidth="1"/>
    <col min="7941" max="7941" width="13" style="281" customWidth="1"/>
    <col min="7942" max="7943" width="0" style="281" hidden="1" customWidth="1"/>
    <col min="7944" max="7944" width="9.7109375" style="281" bestFit="1" customWidth="1"/>
    <col min="7945" max="8192" width="9.140625" style="281"/>
    <col min="8193" max="8193" width="4.85546875" style="281" customWidth="1"/>
    <col min="8194" max="8194" width="10.42578125" style="281" customWidth="1"/>
    <col min="8195" max="8195" width="11.5703125" style="281" customWidth="1"/>
    <col min="8196" max="8196" width="92.28515625" style="281" customWidth="1"/>
    <col min="8197" max="8197" width="13" style="281" customWidth="1"/>
    <col min="8198" max="8199" width="0" style="281" hidden="1" customWidth="1"/>
    <col min="8200" max="8200" width="9.7109375" style="281" bestFit="1" customWidth="1"/>
    <col min="8201" max="8448" width="9.140625" style="281"/>
    <col min="8449" max="8449" width="4.85546875" style="281" customWidth="1"/>
    <col min="8450" max="8450" width="10.42578125" style="281" customWidth="1"/>
    <col min="8451" max="8451" width="11.5703125" style="281" customWidth="1"/>
    <col min="8452" max="8452" width="92.28515625" style="281" customWidth="1"/>
    <col min="8453" max="8453" width="13" style="281" customWidth="1"/>
    <col min="8454" max="8455" width="0" style="281" hidden="1" customWidth="1"/>
    <col min="8456" max="8456" width="9.7109375" style="281" bestFit="1" customWidth="1"/>
    <col min="8457" max="8704" width="9.140625" style="281"/>
    <col min="8705" max="8705" width="4.85546875" style="281" customWidth="1"/>
    <col min="8706" max="8706" width="10.42578125" style="281" customWidth="1"/>
    <col min="8707" max="8707" width="11.5703125" style="281" customWidth="1"/>
    <col min="8708" max="8708" width="92.28515625" style="281" customWidth="1"/>
    <col min="8709" max="8709" width="13" style="281" customWidth="1"/>
    <col min="8710" max="8711" width="0" style="281" hidden="1" customWidth="1"/>
    <col min="8712" max="8712" width="9.7109375" style="281" bestFit="1" customWidth="1"/>
    <col min="8713" max="8960" width="9.140625" style="281"/>
    <col min="8961" max="8961" width="4.85546875" style="281" customWidth="1"/>
    <col min="8962" max="8962" width="10.42578125" style="281" customWidth="1"/>
    <col min="8963" max="8963" width="11.5703125" style="281" customWidth="1"/>
    <col min="8964" max="8964" width="92.28515625" style="281" customWidth="1"/>
    <col min="8965" max="8965" width="13" style="281" customWidth="1"/>
    <col min="8966" max="8967" width="0" style="281" hidden="1" customWidth="1"/>
    <col min="8968" max="8968" width="9.7109375" style="281" bestFit="1" customWidth="1"/>
    <col min="8969" max="9216" width="9.140625" style="281"/>
    <col min="9217" max="9217" width="4.85546875" style="281" customWidth="1"/>
    <col min="9218" max="9218" width="10.42578125" style="281" customWidth="1"/>
    <col min="9219" max="9219" width="11.5703125" style="281" customWidth="1"/>
    <col min="9220" max="9220" width="92.28515625" style="281" customWidth="1"/>
    <col min="9221" max="9221" width="13" style="281" customWidth="1"/>
    <col min="9222" max="9223" width="0" style="281" hidden="1" customWidth="1"/>
    <col min="9224" max="9224" width="9.7109375" style="281" bestFit="1" customWidth="1"/>
    <col min="9225" max="9472" width="9.140625" style="281"/>
    <col min="9473" max="9473" width="4.85546875" style="281" customWidth="1"/>
    <col min="9474" max="9474" width="10.42578125" style="281" customWidth="1"/>
    <col min="9475" max="9475" width="11.5703125" style="281" customWidth="1"/>
    <col min="9476" max="9476" width="92.28515625" style="281" customWidth="1"/>
    <col min="9477" max="9477" width="13" style="281" customWidth="1"/>
    <col min="9478" max="9479" width="0" style="281" hidden="1" customWidth="1"/>
    <col min="9480" max="9480" width="9.7109375" style="281" bestFit="1" customWidth="1"/>
    <col min="9481" max="9728" width="9.140625" style="281"/>
    <col min="9729" max="9729" width="4.85546875" style="281" customWidth="1"/>
    <col min="9730" max="9730" width="10.42578125" style="281" customWidth="1"/>
    <col min="9731" max="9731" width="11.5703125" style="281" customWidth="1"/>
    <col min="9732" max="9732" width="92.28515625" style="281" customWidth="1"/>
    <col min="9733" max="9733" width="13" style="281" customWidth="1"/>
    <col min="9734" max="9735" width="0" style="281" hidden="1" customWidth="1"/>
    <col min="9736" max="9736" width="9.7109375" style="281" bestFit="1" customWidth="1"/>
    <col min="9737" max="9984" width="9.140625" style="281"/>
    <col min="9985" max="9985" width="4.85546875" style="281" customWidth="1"/>
    <col min="9986" max="9986" width="10.42578125" style="281" customWidth="1"/>
    <col min="9987" max="9987" width="11.5703125" style="281" customWidth="1"/>
    <col min="9988" max="9988" width="92.28515625" style="281" customWidth="1"/>
    <col min="9989" max="9989" width="13" style="281" customWidth="1"/>
    <col min="9990" max="9991" width="0" style="281" hidden="1" customWidth="1"/>
    <col min="9992" max="9992" width="9.7109375" style="281" bestFit="1" customWidth="1"/>
    <col min="9993" max="10240" width="9.140625" style="281"/>
    <col min="10241" max="10241" width="4.85546875" style="281" customWidth="1"/>
    <col min="10242" max="10242" width="10.42578125" style="281" customWidth="1"/>
    <col min="10243" max="10243" width="11.5703125" style="281" customWidth="1"/>
    <col min="10244" max="10244" width="92.28515625" style="281" customWidth="1"/>
    <col min="10245" max="10245" width="13" style="281" customWidth="1"/>
    <col min="10246" max="10247" width="0" style="281" hidden="1" customWidth="1"/>
    <col min="10248" max="10248" width="9.7109375" style="281" bestFit="1" customWidth="1"/>
    <col min="10249" max="10496" width="9.140625" style="281"/>
    <col min="10497" max="10497" width="4.85546875" style="281" customWidth="1"/>
    <col min="10498" max="10498" width="10.42578125" style="281" customWidth="1"/>
    <col min="10499" max="10499" width="11.5703125" style="281" customWidth="1"/>
    <col min="10500" max="10500" width="92.28515625" style="281" customWidth="1"/>
    <col min="10501" max="10501" width="13" style="281" customWidth="1"/>
    <col min="10502" max="10503" width="0" style="281" hidden="1" customWidth="1"/>
    <col min="10504" max="10504" width="9.7109375" style="281" bestFit="1" customWidth="1"/>
    <col min="10505" max="10752" width="9.140625" style="281"/>
    <col min="10753" max="10753" width="4.85546875" style="281" customWidth="1"/>
    <col min="10754" max="10754" width="10.42578125" style="281" customWidth="1"/>
    <col min="10755" max="10755" width="11.5703125" style="281" customWidth="1"/>
    <col min="10756" max="10756" width="92.28515625" style="281" customWidth="1"/>
    <col min="10757" max="10757" width="13" style="281" customWidth="1"/>
    <col min="10758" max="10759" width="0" style="281" hidden="1" customWidth="1"/>
    <col min="10760" max="10760" width="9.7109375" style="281" bestFit="1" customWidth="1"/>
    <col min="10761" max="11008" width="9.140625" style="281"/>
    <col min="11009" max="11009" width="4.85546875" style="281" customWidth="1"/>
    <col min="11010" max="11010" width="10.42578125" style="281" customWidth="1"/>
    <col min="11011" max="11011" width="11.5703125" style="281" customWidth="1"/>
    <col min="11012" max="11012" width="92.28515625" style="281" customWidth="1"/>
    <col min="11013" max="11013" width="13" style="281" customWidth="1"/>
    <col min="11014" max="11015" width="0" style="281" hidden="1" customWidth="1"/>
    <col min="11016" max="11016" width="9.7109375" style="281" bestFit="1" customWidth="1"/>
    <col min="11017" max="11264" width="9.140625" style="281"/>
    <col min="11265" max="11265" width="4.85546875" style="281" customWidth="1"/>
    <col min="11266" max="11266" width="10.42578125" style="281" customWidth="1"/>
    <col min="11267" max="11267" width="11.5703125" style="281" customWidth="1"/>
    <col min="11268" max="11268" width="92.28515625" style="281" customWidth="1"/>
    <col min="11269" max="11269" width="13" style="281" customWidth="1"/>
    <col min="11270" max="11271" width="0" style="281" hidden="1" customWidth="1"/>
    <col min="11272" max="11272" width="9.7109375" style="281" bestFit="1" customWidth="1"/>
    <col min="11273" max="11520" width="9.140625" style="281"/>
    <col min="11521" max="11521" width="4.85546875" style="281" customWidth="1"/>
    <col min="11522" max="11522" width="10.42578125" style="281" customWidth="1"/>
    <col min="11523" max="11523" width="11.5703125" style="281" customWidth="1"/>
    <col min="11524" max="11524" width="92.28515625" style="281" customWidth="1"/>
    <col min="11525" max="11525" width="13" style="281" customWidth="1"/>
    <col min="11526" max="11527" width="0" style="281" hidden="1" customWidth="1"/>
    <col min="11528" max="11528" width="9.7109375" style="281" bestFit="1" customWidth="1"/>
    <col min="11529" max="11776" width="9.140625" style="281"/>
    <col min="11777" max="11777" width="4.85546875" style="281" customWidth="1"/>
    <col min="11778" max="11778" width="10.42578125" style="281" customWidth="1"/>
    <col min="11779" max="11779" width="11.5703125" style="281" customWidth="1"/>
    <col min="11780" max="11780" width="92.28515625" style="281" customWidth="1"/>
    <col min="11781" max="11781" width="13" style="281" customWidth="1"/>
    <col min="11782" max="11783" width="0" style="281" hidden="1" customWidth="1"/>
    <col min="11784" max="11784" width="9.7109375" style="281" bestFit="1" customWidth="1"/>
    <col min="11785" max="12032" width="9.140625" style="281"/>
    <col min="12033" max="12033" width="4.85546875" style="281" customWidth="1"/>
    <col min="12034" max="12034" width="10.42578125" style="281" customWidth="1"/>
    <col min="12035" max="12035" width="11.5703125" style="281" customWidth="1"/>
    <col min="12036" max="12036" width="92.28515625" style="281" customWidth="1"/>
    <col min="12037" max="12037" width="13" style="281" customWidth="1"/>
    <col min="12038" max="12039" width="0" style="281" hidden="1" customWidth="1"/>
    <col min="12040" max="12040" width="9.7109375" style="281" bestFit="1" customWidth="1"/>
    <col min="12041" max="12288" width="9.140625" style="281"/>
    <col min="12289" max="12289" width="4.85546875" style="281" customWidth="1"/>
    <col min="12290" max="12290" width="10.42578125" style="281" customWidth="1"/>
    <col min="12291" max="12291" width="11.5703125" style="281" customWidth="1"/>
    <col min="12292" max="12292" width="92.28515625" style="281" customWidth="1"/>
    <col min="12293" max="12293" width="13" style="281" customWidth="1"/>
    <col min="12294" max="12295" width="0" style="281" hidden="1" customWidth="1"/>
    <col min="12296" max="12296" width="9.7109375" style="281" bestFit="1" customWidth="1"/>
    <col min="12297" max="12544" width="9.140625" style="281"/>
    <col min="12545" max="12545" width="4.85546875" style="281" customWidth="1"/>
    <col min="12546" max="12546" width="10.42578125" style="281" customWidth="1"/>
    <col min="12547" max="12547" width="11.5703125" style="281" customWidth="1"/>
    <col min="12548" max="12548" width="92.28515625" style="281" customWidth="1"/>
    <col min="12549" max="12549" width="13" style="281" customWidth="1"/>
    <col min="12550" max="12551" width="0" style="281" hidden="1" customWidth="1"/>
    <col min="12552" max="12552" width="9.7109375" style="281" bestFit="1" customWidth="1"/>
    <col min="12553" max="12800" width="9.140625" style="281"/>
    <col min="12801" max="12801" width="4.85546875" style="281" customWidth="1"/>
    <col min="12802" max="12802" width="10.42578125" style="281" customWidth="1"/>
    <col min="12803" max="12803" width="11.5703125" style="281" customWidth="1"/>
    <col min="12804" max="12804" width="92.28515625" style="281" customWidth="1"/>
    <col min="12805" max="12805" width="13" style="281" customWidth="1"/>
    <col min="12806" max="12807" width="0" style="281" hidden="1" customWidth="1"/>
    <col min="12808" max="12808" width="9.7109375" style="281" bestFit="1" customWidth="1"/>
    <col min="12809" max="13056" width="9.140625" style="281"/>
    <col min="13057" max="13057" width="4.85546875" style="281" customWidth="1"/>
    <col min="13058" max="13058" width="10.42578125" style="281" customWidth="1"/>
    <col min="13059" max="13059" width="11.5703125" style="281" customWidth="1"/>
    <col min="13060" max="13060" width="92.28515625" style="281" customWidth="1"/>
    <col min="13061" max="13061" width="13" style="281" customWidth="1"/>
    <col min="13062" max="13063" width="0" style="281" hidden="1" customWidth="1"/>
    <col min="13064" max="13064" width="9.7109375" style="281" bestFit="1" customWidth="1"/>
    <col min="13065" max="13312" width="9.140625" style="281"/>
    <col min="13313" max="13313" width="4.85546875" style="281" customWidth="1"/>
    <col min="13314" max="13314" width="10.42578125" style="281" customWidth="1"/>
    <col min="13315" max="13315" width="11.5703125" style="281" customWidth="1"/>
    <col min="13316" max="13316" width="92.28515625" style="281" customWidth="1"/>
    <col min="13317" max="13317" width="13" style="281" customWidth="1"/>
    <col min="13318" max="13319" width="0" style="281" hidden="1" customWidth="1"/>
    <col min="13320" max="13320" width="9.7109375" style="281" bestFit="1" customWidth="1"/>
    <col min="13321" max="13568" width="9.140625" style="281"/>
    <col min="13569" max="13569" width="4.85546875" style="281" customWidth="1"/>
    <col min="13570" max="13570" width="10.42578125" style="281" customWidth="1"/>
    <col min="13571" max="13571" width="11.5703125" style="281" customWidth="1"/>
    <col min="13572" max="13572" width="92.28515625" style="281" customWidth="1"/>
    <col min="13573" max="13573" width="13" style="281" customWidth="1"/>
    <col min="13574" max="13575" width="0" style="281" hidden="1" customWidth="1"/>
    <col min="13576" max="13576" width="9.7109375" style="281" bestFit="1" customWidth="1"/>
    <col min="13577" max="13824" width="9.140625" style="281"/>
    <col min="13825" max="13825" width="4.85546875" style="281" customWidth="1"/>
    <col min="13826" max="13826" width="10.42578125" style="281" customWidth="1"/>
    <col min="13827" max="13827" width="11.5703125" style="281" customWidth="1"/>
    <col min="13828" max="13828" width="92.28515625" style="281" customWidth="1"/>
    <col min="13829" max="13829" width="13" style="281" customWidth="1"/>
    <col min="13830" max="13831" width="0" style="281" hidden="1" customWidth="1"/>
    <col min="13832" max="13832" width="9.7109375" style="281" bestFit="1" customWidth="1"/>
    <col min="13833" max="14080" width="9.140625" style="281"/>
    <col min="14081" max="14081" width="4.85546875" style="281" customWidth="1"/>
    <col min="14082" max="14082" width="10.42578125" style="281" customWidth="1"/>
    <col min="14083" max="14083" width="11.5703125" style="281" customWidth="1"/>
    <col min="14084" max="14084" width="92.28515625" style="281" customWidth="1"/>
    <col min="14085" max="14085" width="13" style="281" customWidth="1"/>
    <col min="14086" max="14087" width="0" style="281" hidden="1" customWidth="1"/>
    <col min="14088" max="14088" width="9.7109375" style="281" bestFit="1" customWidth="1"/>
    <col min="14089" max="14336" width="9.140625" style="281"/>
    <col min="14337" max="14337" width="4.85546875" style="281" customWidth="1"/>
    <col min="14338" max="14338" width="10.42578125" style="281" customWidth="1"/>
    <col min="14339" max="14339" width="11.5703125" style="281" customWidth="1"/>
    <col min="14340" max="14340" width="92.28515625" style="281" customWidth="1"/>
    <col min="14341" max="14341" width="13" style="281" customWidth="1"/>
    <col min="14342" max="14343" width="0" style="281" hidden="1" customWidth="1"/>
    <col min="14344" max="14344" width="9.7109375" style="281" bestFit="1" customWidth="1"/>
    <col min="14345" max="14592" width="9.140625" style="281"/>
    <col min="14593" max="14593" width="4.85546875" style="281" customWidth="1"/>
    <col min="14594" max="14594" width="10.42578125" style="281" customWidth="1"/>
    <col min="14595" max="14595" width="11.5703125" style="281" customWidth="1"/>
    <col min="14596" max="14596" width="92.28515625" style="281" customWidth="1"/>
    <col min="14597" max="14597" width="13" style="281" customWidth="1"/>
    <col min="14598" max="14599" width="0" style="281" hidden="1" customWidth="1"/>
    <col min="14600" max="14600" width="9.7109375" style="281" bestFit="1" customWidth="1"/>
    <col min="14601" max="14848" width="9.140625" style="281"/>
    <col min="14849" max="14849" width="4.85546875" style="281" customWidth="1"/>
    <col min="14850" max="14850" width="10.42578125" style="281" customWidth="1"/>
    <col min="14851" max="14851" width="11.5703125" style="281" customWidth="1"/>
    <col min="14852" max="14852" width="92.28515625" style="281" customWidth="1"/>
    <col min="14853" max="14853" width="13" style="281" customWidth="1"/>
    <col min="14854" max="14855" width="0" style="281" hidden="1" customWidth="1"/>
    <col min="14856" max="14856" width="9.7109375" style="281" bestFit="1" customWidth="1"/>
    <col min="14857" max="15104" width="9.140625" style="281"/>
    <col min="15105" max="15105" width="4.85546875" style="281" customWidth="1"/>
    <col min="15106" max="15106" width="10.42578125" style="281" customWidth="1"/>
    <col min="15107" max="15107" width="11.5703125" style="281" customWidth="1"/>
    <col min="15108" max="15108" width="92.28515625" style="281" customWidth="1"/>
    <col min="15109" max="15109" width="13" style="281" customWidth="1"/>
    <col min="15110" max="15111" width="0" style="281" hidden="1" customWidth="1"/>
    <col min="15112" max="15112" width="9.7109375" style="281" bestFit="1" customWidth="1"/>
    <col min="15113" max="15360" width="9.140625" style="281"/>
    <col min="15361" max="15361" width="4.85546875" style="281" customWidth="1"/>
    <col min="15362" max="15362" width="10.42578125" style="281" customWidth="1"/>
    <col min="15363" max="15363" width="11.5703125" style="281" customWidth="1"/>
    <col min="15364" max="15364" width="92.28515625" style="281" customWidth="1"/>
    <col min="15365" max="15365" width="13" style="281" customWidth="1"/>
    <col min="15366" max="15367" width="0" style="281" hidden="1" customWidth="1"/>
    <col min="15368" max="15368" width="9.7109375" style="281" bestFit="1" customWidth="1"/>
    <col min="15369" max="15616" width="9.140625" style="281"/>
    <col min="15617" max="15617" width="4.85546875" style="281" customWidth="1"/>
    <col min="15618" max="15618" width="10.42578125" style="281" customWidth="1"/>
    <col min="15619" max="15619" width="11.5703125" style="281" customWidth="1"/>
    <col min="15620" max="15620" width="92.28515625" style="281" customWidth="1"/>
    <col min="15621" max="15621" width="13" style="281" customWidth="1"/>
    <col min="15622" max="15623" width="0" style="281" hidden="1" customWidth="1"/>
    <col min="15624" max="15624" width="9.7109375" style="281" bestFit="1" customWidth="1"/>
    <col min="15625" max="15872" width="9.140625" style="281"/>
    <col min="15873" max="15873" width="4.85546875" style="281" customWidth="1"/>
    <col min="15874" max="15874" width="10.42578125" style="281" customWidth="1"/>
    <col min="15875" max="15875" width="11.5703125" style="281" customWidth="1"/>
    <col min="15876" max="15876" width="92.28515625" style="281" customWidth="1"/>
    <col min="15877" max="15877" width="13" style="281" customWidth="1"/>
    <col min="15878" max="15879" width="0" style="281" hidden="1" customWidth="1"/>
    <col min="15880" max="15880" width="9.7109375" style="281" bestFit="1" customWidth="1"/>
    <col min="15881" max="16128" width="9.140625" style="281"/>
    <col min="16129" max="16129" width="4.85546875" style="281" customWidth="1"/>
    <col min="16130" max="16130" width="10.42578125" style="281" customWidth="1"/>
    <col min="16131" max="16131" width="11.5703125" style="281" customWidth="1"/>
    <col min="16132" max="16132" width="92.28515625" style="281" customWidth="1"/>
    <col min="16133" max="16133" width="13" style="281" customWidth="1"/>
    <col min="16134" max="16135" width="0" style="281" hidden="1" customWidth="1"/>
    <col min="16136" max="16136" width="9.7109375" style="281" bestFit="1" customWidth="1"/>
    <col min="16137" max="16384" width="9.140625" style="281"/>
  </cols>
  <sheetData>
    <row r="2" spans="1:7">
      <c r="A2" s="344" t="s">
        <v>446</v>
      </c>
      <c r="B2" s="344"/>
      <c r="C2" s="344"/>
      <c r="D2" s="344"/>
      <c r="E2" s="344"/>
      <c r="F2" s="344"/>
      <c r="G2" s="344"/>
    </row>
    <row r="3" spans="1:7" ht="12" customHeight="1">
      <c r="A3" s="282"/>
      <c r="B3" s="282"/>
      <c r="C3" s="282"/>
      <c r="D3" s="282"/>
      <c r="E3" s="282"/>
      <c r="F3" s="282"/>
      <c r="G3" s="282"/>
    </row>
    <row r="4" spans="1:7">
      <c r="C4" s="345" t="s">
        <v>4</v>
      </c>
      <c r="D4" s="345"/>
      <c r="E4" s="345"/>
      <c r="F4" s="345"/>
      <c r="G4" s="345"/>
    </row>
    <row r="5" spans="1:7" ht="23.25" customHeight="1">
      <c r="A5" s="283" t="s">
        <v>447</v>
      </c>
      <c r="B5" s="283" t="s">
        <v>448</v>
      </c>
      <c r="C5" s="283" t="s">
        <v>4</v>
      </c>
      <c r="D5" s="283" t="s">
        <v>449</v>
      </c>
      <c r="E5" s="283" t="s">
        <v>27</v>
      </c>
      <c r="F5" s="284" t="s">
        <v>450</v>
      </c>
      <c r="G5" s="284" t="s">
        <v>451</v>
      </c>
    </row>
    <row r="6" spans="1:7" ht="17.25" customHeight="1">
      <c r="A6" s="285"/>
      <c r="B6" s="286"/>
      <c r="C6" s="287">
        <v>5000</v>
      </c>
      <c r="D6" s="288" t="s">
        <v>452</v>
      </c>
      <c r="E6" s="289" t="s">
        <v>453</v>
      </c>
      <c r="F6" s="290"/>
      <c r="G6" s="290"/>
    </row>
    <row r="7" spans="1:7">
      <c r="A7" s="285">
        <v>30</v>
      </c>
      <c r="B7" s="291">
        <v>42410</v>
      </c>
      <c r="C7" s="290">
        <v>680.9</v>
      </c>
      <c r="D7" s="286" t="s">
        <v>454</v>
      </c>
      <c r="E7" s="292" t="s">
        <v>453</v>
      </c>
      <c r="F7" s="290"/>
      <c r="G7" s="290"/>
    </row>
    <row r="8" spans="1:7">
      <c r="A8" s="285"/>
      <c r="B8" s="291"/>
      <c r="C8" s="290"/>
      <c r="D8" s="286" t="s">
        <v>455</v>
      </c>
      <c r="E8" s="292"/>
      <c r="F8" s="290"/>
      <c r="G8" s="290"/>
    </row>
    <row r="9" spans="1:7">
      <c r="A9" s="285">
        <v>31</v>
      </c>
      <c r="B9" s="291">
        <v>42424</v>
      </c>
      <c r="C9" s="290">
        <v>-86</v>
      </c>
      <c r="D9" s="286" t="s">
        <v>456</v>
      </c>
      <c r="E9" s="292" t="s">
        <v>457</v>
      </c>
      <c r="F9" s="290"/>
      <c r="G9" s="290"/>
    </row>
    <row r="10" spans="1:7">
      <c r="A10" s="285"/>
      <c r="B10" s="286"/>
      <c r="C10" s="287">
        <f>SUM(C6:C9)</f>
        <v>5594.9</v>
      </c>
      <c r="D10" s="288" t="s">
        <v>458</v>
      </c>
      <c r="E10" s="292"/>
      <c r="F10" s="290"/>
      <c r="G10" s="290"/>
    </row>
    <row r="11" spans="1:7" s="294" customFormat="1">
      <c r="A11" s="285">
        <v>32</v>
      </c>
      <c r="B11" s="293">
        <v>42438</v>
      </c>
      <c r="C11" s="290">
        <v>-82</v>
      </c>
      <c r="D11" s="286" t="s">
        <v>459</v>
      </c>
      <c r="E11" s="292" t="s">
        <v>460</v>
      </c>
      <c r="F11" s="287"/>
      <c r="G11" s="287"/>
    </row>
    <row r="12" spans="1:7">
      <c r="A12" s="285"/>
      <c r="B12" s="286"/>
      <c r="C12" s="290">
        <v>-10</v>
      </c>
      <c r="D12" s="286" t="s">
        <v>461</v>
      </c>
      <c r="E12" s="292" t="s">
        <v>462</v>
      </c>
      <c r="F12" s="290"/>
      <c r="G12" s="290"/>
    </row>
    <row r="13" spans="1:7">
      <c r="A13" s="285">
        <v>33</v>
      </c>
      <c r="B13" s="291">
        <v>42452</v>
      </c>
      <c r="C13" s="290">
        <v>-20</v>
      </c>
      <c r="D13" s="286" t="s">
        <v>463</v>
      </c>
      <c r="E13" s="292" t="s">
        <v>462</v>
      </c>
      <c r="F13" s="290"/>
      <c r="G13" s="290"/>
    </row>
    <row r="14" spans="1:7">
      <c r="A14" s="285"/>
      <c r="B14" s="291"/>
      <c r="C14" s="290">
        <v>-250</v>
      </c>
      <c r="D14" s="286" t="s">
        <v>464</v>
      </c>
      <c r="E14" s="292" t="s">
        <v>462</v>
      </c>
      <c r="F14" s="290"/>
      <c r="G14" s="290"/>
    </row>
    <row r="15" spans="1:7">
      <c r="A15" s="285"/>
      <c r="B15" s="291"/>
      <c r="C15" s="290">
        <v>-250</v>
      </c>
      <c r="D15" s="286" t="s">
        <v>465</v>
      </c>
      <c r="E15" s="292" t="s">
        <v>462</v>
      </c>
      <c r="F15" s="290"/>
      <c r="G15" s="290"/>
    </row>
    <row r="16" spans="1:7">
      <c r="A16" s="285"/>
      <c r="B16" s="291"/>
      <c r="C16" s="290">
        <v>-512</v>
      </c>
      <c r="D16" s="286" t="s">
        <v>466</v>
      </c>
      <c r="E16" s="292" t="s">
        <v>457</v>
      </c>
      <c r="F16" s="290"/>
      <c r="G16" s="290"/>
    </row>
    <row r="17" spans="1:7">
      <c r="A17" s="285"/>
      <c r="B17" s="286"/>
      <c r="C17" s="287">
        <f>SUM(C10:C16)</f>
        <v>4470.8999999999996</v>
      </c>
      <c r="D17" s="288" t="s">
        <v>467</v>
      </c>
      <c r="E17" s="292"/>
      <c r="F17" s="290"/>
      <c r="G17" s="290"/>
    </row>
    <row r="18" spans="1:7">
      <c r="A18" s="285">
        <v>34</v>
      </c>
      <c r="B18" s="291">
        <v>42466</v>
      </c>
      <c r="C18" s="287"/>
      <c r="D18" s="288" t="s">
        <v>468</v>
      </c>
      <c r="E18" s="292"/>
      <c r="F18" s="290"/>
      <c r="G18" s="290"/>
    </row>
    <row r="19" spans="1:7">
      <c r="A19" s="285">
        <v>35</v>
      </c>
      <c r="B19" s="291">
        <v>42480</v>
      </c>
      <c r="C19" s="290">
        <v>-12.1</v>
      </c>
      <c r="D19" s="286" t="s">
        <v>469</v>
      </c>
      <c r="E19" s="292"/>
      <c r="F19" s="290"/>
      <c r="G19" s="290"/>
    </row>
    <row r="20" spans="1:7">
      <c r="A20" s="285"/>
      <c r="B20" s="291"/>
      <c r="C20" s="295">
        <v>-50</v>
      </c>
      <c r="D20" s="286" t="s">
        <v>470</v>
      </c>
      <c r="E20" s="292"/>
      <c r="F20" s="290"/>
      <c r="G20" s="290"/>
    </row>
    <row r="21" spans="1:7">
      <c r="A21" s="285"/>
      <c r="B21" s="286"/>
      <c r="C21" s="290">
        <v>1036</v>
      </c>
      <c r="D21" s="286" t="s">
        <v>471</v>
      </c>
      <c r="E21" s="292" t="s">
        <v>472</v>
      </c>
      <c r="F21" s="290"/>
      <c r="G21" s="290"/>
    </row>
    <row r="22" spans="1:7" hidden="1">
      <c r="A22" s="285"/>
      <c r="B22" s="286"/>
      <c r="C22" s="290"/>
      <c r="D22" s="286"/>
      <c r="E22" s="292"/>
      <c r="F22" s="290"/>
      <c r="G22" s="290"/>
    </row>
    <row r="23" spans="1:7" hidden="1">
      <c r="A23" s="285"/>
      <c r="B23" s="286"/>
      <c r="C23" s="290"/>
      <c r="D23" s="286"/>
      <c r="E23" s="292"/>
      <c r="F23" s="290"/>
      <c r="G23" s="290"/>
    </row>
    <row r="24" spans="1:7" hidden="1">
      <c r="A24" s="285"/>
      <c r="B24" s="286"/>
      <c r="C24" s="295"/>
      <c r="D24" s="286"/>
      <c r="E24" s="292"/>
      <c r="F24" s="290"/>
      <c r="G24" s="290"/>
    </row>
    <row r="25" spans="1:7" hidden="1">
      <c r="A25" s="285"/>
      <c r="B25" s="286"/>
      <c r="C25" s="295"/>
      <c r="D25" s="286"/>
      <c r="E25" s="292"/>
      <c r="F25" s="290"/>
      <c r="G25" s="290"/>
    </row>
    <row r="26" spans="1:7" hidden="1">
      <c r="A26" s="285"/>
      <c r="B26" s="291"/>
      <c r="C26" s="295"/>
      <c r="D26" s="286"/>
      <c r="E26" s="292"/>
      <c r="F26" s="290"/>
      <c r="G26" s="290"/>
    </row>
    <row r="27" spans="1:7" hidden="1">
      <c r="A27" s="291"/>
      <c r="B27" s="286"/>
      <c r="C27" s="290"/>
      <c r="D27" s="286"/>
      <c r="E27" s="292"/>
      <c r="F27" s="290"/>
      <c r="G27" s="290"/>
    </row>
    <row r="28" spans="1:7" s="294" customFormat="1" hidden="1">
      <c r="A28" s="296"/>
      <c r="B28" s="288"/>
      <c r="C28" s="287"/>
      <c r="D28" s="288"/>
      <c r="E28" s="289"/>
      <c r="F28" s="287"/>
      <c r="G28" s="287"/>
    </row>
    <row r="29" spans="1:7" hidden="1">
      <c r="A29" s="285"/>
      <c r="B29" s="291"/>
      <c r="C29" s="290"/>
      <c r="D29" s="286"/>
      <c r="E29" s="292"/>
      <c r="F29" s="290"/>
      <c r="G29" s="290"/>
    </row>
    <row r="30" spans="1:7" hidden="1">
      <c r="A30" s="285"/>
      <c r="B30" s="286"/>
      <c r="C30" s="290"/>
      <c r="D30" s="286"/>
      <c r="E30" s="292"/>
      <c r="F30" s="290"/>
      <c r="G30" s="290"/>
    </row>
    <row r="31" spans="1:7" hidden="1">
      <c r="A31" s="291"/>
      <c r="B31" s="286"/>
      <c r="C31" s="287"/>
      <c r="D31" s="288"/>
      <c r="E31" s="297"/>
      <c r="F31" s="290"/>
      <c r="G31" s="290"/>
    </row>
    <row r="32" spans="1:7" hidden="1">
      <c r="A32" s="298"/>
      <c r="B32" s="291"/>
      <c r="C32" s="290"/>
      <c r="D32" s="286"/>
      <c r="E32" s="292"/>
      <c r="F32" s="290"/>
      <c r="G32" s="290"/>
    </row>
    <row r="33" spans="1:7" s="294" customFormat="1" hidden="1">
      <c r="A33" s="296"/>
      <c r="B33" s="288"/>
      <c r="C33" s="290"/>
      <c r="D33" s="286"/>
      <c r="E33" s="292"/>
      <c r="F33" s="287"/>
      <c r="G33" s="287"/>
    </row>
    <row r="34" spans="1:7" s="294" customFormat="1" hidden="1">
      <c r="A34" s="296"/>
      <c r="B34" s="288"/>
      <c r="C34" s="290"/>
      <c r="D34" s="286"/>
      <c r="E34" s="292"/>
      <c r="F34" s="287"/>
      <c r="G34" s="287"/>
    </row>
    <row r="35" spans="1:7" hidden="1">
      <c r="A35" s="298"/>
      <c r="B35" s="291"/>
      <c r="C35" s="290"/>
      <c r="D35" s="286"/>
      <c r="E35" s="292"/>
      <c r="F35" s="290"/>
      <c r="G35" s="290"/>
    </row>
    <row r="36" spans="1:7" hidden="1">
      <c r="A36" s="291"/>
      <c r="B36" s="286"/>
      <c r="C36" s="290"/>
      <c r="D36" s="286"/>
      <c r="E36" s="292"/>
      <c r="F36" s="290"/>
      <c r="G36" s="290"/>
    </row>
    <row r="37" spans="1:7" hidden="1">
      <c r="A37" s="291"/>
      <c r="B37" s="286"/>
      <c r="C37" s="290"/>
      <c r="D37" s="286"/>
      <c r="E37" s="297"/>
      <c r="F37" s="290"/>
      <c r="G37" s="290"/>
    </row>
    <row r="38" spans="1:7" hidden="1">
      <c r="A38" s="291"/>
      <c r="B38" s="286"/>
      <c r="C38" s="290"/>
      <c r="D38" s="286"/>
      <c r="E38" s="297"/>
      <c r="F38" s="290"/>
      <c r="G38" s="290"/>
    </row>
    <row r="39" spans="1:7" hidden="1">
      <c r="A39" s="291"/>
      <c r="B39" s="286"/>
      <c r="C39" s="287"/>
      <c r="D39" s="288"/>
      <c r="E39" s="297"/>
      <c r="F39" s="290"/>
      <c r="G39" s="290"/>
    </row>
    <row r="40" spans="1:7" hidden="1">
      <c r="A40" s="291"/>
      <c r="B40" s="286"/>
      <c r="C40" s="290"/>
      <c r="D40" s="286"/>
      <c r="E40" s="297"/>
      <c r="F40" s="290"/>
      <c r="G40" s="290"/>
    </row>
    <row r="41" spans="1:7" hidden="1">
      <c r="A41" s="291"/>
      <c r="B41" s="286"/>
      <c r="C41" s="290"/>
      <c r="D41" s="286"/>
      <c r="E41" s="297"/>
      <c r="F41" s="290"/>
      <c r="G41" s="290"/>
    </row>
    <row r="42" spans="1:7" hidden="1">
      <c r="A42" s="291"/>
      <c r="B42" s="286"/>
      <c r="C42" s="290"/>
      <c r="D42" s="286"/>
      <c r="E42" s="297"/>
      <c r="F42" s="290"/>
      <c r="G42" s="290"/>
    </row>
    <row r="43" spans="1:7" hidden="1">
      <c r="A43" s="291"/>
      <c r="B43" s="286"/>
      <c r="C43" s="287"/>
      <c r="D43" s="288"/>
      <c r="E43" s="297"/>
      <c r="F43" s="290"/>
      <c r="G43" s="290"/>
    </row>
    <row r="44" spans="1:7" hidden="1">
      <c r="A44" s="291"/>
      <c r="B44" s="286"/>
      <c r="C44" s="290"/>
      <c r="D44" s="286"/>
      <c r="E44" s="297"/>
      <c r="F44" s="290"/>
      <c r="G44" s="290"/>
    </row>
    <row r="45" spans="1:7" hidden="1">
      <c r="A45" s="291"/>
      <c r="B45" s="286"/>
      <c r="C45" s="290"/>
      <c r="D45" s="286"/>
      <c r="E45" s="297"/>
      <c r="F45" s="290"/>
      <c r="G45" s="290"/>
    </row>
    <row r="46" spans="1:7" hidden="1">
      <c r="A46" s="291"/>
      <c r="B46" s="286"/>
      <c r="C46" s="290"/>
      <c r="D46" s="286"/>
      <c r="E46" s="297"/>
      <c r="F46" s="290"/>
      <c r="G46" s="290"/>
    </row>
    <row r="47" spans="1:7" hidden="1">
      <c r="A47" s="291"/>
      <c r="B47" s="286"/>
      <c r="C47" s="290"/>
      <c r="D47" s="286"/>
      <c r="E47" s="297"/>
      <c r="F47" s="290"/>
      <c r="G47" s="290"/>
    </row>
    <row r="48" spans="1:7" s="294" customFormat="1" hidden="1">
      <c r="A48" s="296"/>
      <c r="B48" s="288"/>
      <c r="C48" s="290"/>
      <c r="D48" s="286"/>
      <c r="E48" s="299"/>
      <c r="F48" s="287"/>
      <c r="G48" s="287"/>
    </row>
    <row r="49" spans="1:7" s="294" customFormat="1" hidden="1">
      <c r="A49" s="296"/>
      <c r="B49" s="288"/>
      <c r="C49" s="287"/>
      <c r="D49" s="288"/>
      <c r="E49" s="289"/>
      <c r="F49" s="287"/>
      <c r="G49" s="287"/>
    </row>
    <row r="50" spans="1:7" hidden="1">
      <c r="A50" s="298"/>
      <c r="B50" s="291"/>
      <c r="C50" s="290"/>
      <c r="D50" s="286"/>
      <c r="E50" s="292"/>
      <c r="F50" s="290"/>
      <c r="G50" s="290"/>
    </row>
    <row r="51" spans="1:7" hidden="1">
      <c r="A51" s="291"/>
      <c r="B51" s="286"/>
      <c r="C51" s="290"/>
      <c r="D51" s="286"/>
      <c r="E51" s="292"/>
      <c r="F51" s="290"/>
      <c r="G51" s="290"/>
    </row>
    <row r="52" spans="1:7" hidden="1">
      <c r="A52" s="291"/>
      <c r="B52" s="286"/>
      <c r="C52" s="290"/>
      <c r="D52" s="286"/>
      <c r="E52" s="292"/>
      <c r="F52" s="290"/>
      <c r="G52" s="290"/>
    </row>
    <row r="53" spans="1:7" hidden="1">
      <c r="A53" s="291"/>
      <c r="B53" s="286"/>
      <c r="C53" s="290"/>
      <c r="D53" s="286"/>
      <c r="E53" s="292"/>
      <c r="F53" s="290"/>
      <c r="G53" s="290"/>
    </row>
    <row r="54" spans="1:7" hidden="1">
      <c r="A54" s="291"/>
      <c r="B54" s="286"/>
      <c r="C54" s="290"/>
      <c r="D54" s="286"/>
      <c r="E54" s="292"/>
      <c r="F54" s="290"/>
      <c r="G54" s="290"/>
    </row>
    <row r="55" spans="1:7" hidden="1">
      <c r="A55" s="291"/>
      <c r="B55" s="286"/>
      <c r="C55" s="290"/>
      <c r="D55" s="286"/>
      <c r="E55" s="292"/>
      <c r="F55" s="290"/>
      <c r="G55" s="290"/>
    </row>
    <row r="56" spans="1:7" hidden="1">
      <c r="A56" s="291"/>
      <c r="B56" s="286"/>
      <c r="C56" s="290"/>
      <c r="D56" s="286"/>
      <c r="E56" s="292"/>
      <c r="F56" s="290"/>
      <c r="G56" s="290"/>
    </row>
    <row r="57" spans="1:7" hidden="1">
      <c r="A57" s="298"/>
      <c r="B57" s="291"/>
      <c r="C57" s="290"/>
      <c r="D57" s="286"/>
      <c r="E57" s="292"/>
      <c r="F57" s="290"/>
      <c r="G57" s="290"/>
    </row>
    <row r="58" spans="1:7" s="294" customFormat="1" hidden="1">
      <c r="A58" s="296"/>
      <c r="B58" s="288"/>
      <c r="C58" s="287"/>
      <c r="D58" s="288"/>
      <c r="E58" s="299"/>
      <c r="F58" s="287"/>
      <c r="G58" s="287"/>
    </row>
    <row r="59" spans="1:7" hidden="1">
      <c r="A59" s="298"/>
      <c r="B59" s="291"/>
      <c r="C59" s="290"/>
      <c r="D59" s="286"/>
      <c r="E59" s="292"/>
      <c r="F59" s="290"/>
      <c r="G59" s="290"/>
    </row>
    <row r="60" spans="1:7" hidden="1">
      <c r="A60" s="298"/>
      <c r="B60" s="291"/>
      <c r="C60" s="290"/>
      <c r="D60" s="300"/>
      <c r="E60" s="292"/>
      <c r="F60" s="301"/>
      <c r="G60" s="301"/>
    </row>
    <row r="61" spans="1:7" hidden="1">
      <c r="A61" s="298"/>
      <c r="B61" s="291"/>
      <c r="C61" s="290"/>
      <c r="D61" s="286"/>
      <c r="E61" s="292"/>
      <c r="F61" s="290"/>
      <c r="G61" s="290"/>
    </row>
    <row r="62" spans="1:7" hidden="1">
      <c r="A62" s="298"/>
      <c r="B62" s="291"/>
      <c r="C62" s="290"/>
      <c r="D62" s="286"/>
      <c r="E62" s="292"/>
      <c r="F62" s="290"/>
      <c r="G62" s="290"/>
    </row>
    <row r="63" spans="1:7" hidden="1">
      <c r="A63" s="298"/>
      <c r="B63" s="291"/>
      <c r="C63" s="290"/>
      <c r="D63" s="286"/>
      <c r="E63" s="292"/>
      <c r="F63" s="290"/>
      <c r="G63" s="290"/>
    </row>
    <row r="64" spans="1:7" hidden="1">
      <c r="A64" s="298"/>
      <c r="B64" s="291"/>
      <c r="C64" s="290"/>
      <c r="D64" s="286"/>
      <c r="E64" s="292"/>
      <c r="F64" s="290"/>
      <c r="G64" s="290"/>
    </row>
    <row r="65" spans="1:7" hidden="1">
      <c r="A65" s="298"/>
      <c r="B65" s="291"/>
      <c r="C65" s="290"/>
      <c r="D65" s="286"/>
      <c r="E65" s="292"/>
      <c r="F65" s="290"/>
      <c r="G65" s="290"/>
    </row>
    <row r="66" spans="1:7" hidden="1">
      <c r="A66" s="298"/>
      <c r="B66" s="291"/>
      <c r="C66" s="290"/>
      <c r="D66" s="286"/>
      <c r="E66" s="292"/>
      <c r="F66" s="290"/>
      <c r="G66" s="290"/>
    </row>
    <row r="67" spans="1:7" s="294" customFormat="1" hidden="1">
      <c r="A67" s="302"/>
      <c r="B67" s="296"/>
      <c r="C67" s="287"/>
      <c r="D67" s="288"/>
      <c r="E67" s="289"/>
      <c r="F67" s="287"/>
      <c r="G67" s="287"/>
    </row>
    <row r="68" spans="1:7" hidden="1">
      <c r="A68" s="298"/>
      <c r="B68" s="291"/>
      <c r="C68" s="290"/>
      <c r="D68" s="286"/>
      <c r="E68" s="292"/>
      <c r="F68" s="290"/>
      <c r="G68" s="290"/>
    </row>
    <row r="69" spans="1:7" hidden="1">
      <c r="A69" s="298"/>
      <c r="B69" s="291"/>
      <c r="C69" s="290"/>
      <c r="D69" s="286"/>
      <c r="E69" s="292"/>
      <c r="F69" s="290"/>
      <c r="G69" s="290"/>
    </row>
    <row r="70" spans="1:7" hidden="1">
      <c r="A70" s="298"/>
      <c r="B70" s="286"/>
      <c r="C70" s="290"/>
      <c r="D70" s="286"/>
      <c r="E70" s="292"/>
      <c r="F70" s="290"/>
      <c r="G70" s="290"/>
    </row>
    <row r="71" spans="1:7" hidden="1">
      <c r="A71" s="298"/>
      <c r="B71" s="286"/>
      <c r="C71" s="290"/>
      <c r="D71" s="286"/>
      <c r="E71" s="292"/>
      <c r="F71" s="290"/>
      <c r="G71" s="290"/>
    </row>
    <row r="72" spans="1:7" hidden="1">
      <c r="A72" s="298"/>
      <c r="B72" s="291"/>
      <c r="C72" s="290"/>
      <c r="D72" s="286"/>
      <c r="E72" s="292"/>
      <c r="F72" s="290"/>
      <c r="G72" s="290"/>
    </row>
    <row r="73" spans="1:7" s="294" customFormat="1" hidden="1">
      <c r="A73" s="302"/>
      <c r="B73" s="296"/>
      <c r="C73" s="287"/>
      <c r="D73" s="288"/>
      <c r="E73" s="289"/>
      <c r="F73" s="287"/>
      <c r="G73" s="287"/>
    </row>
    <row r="74" spans="1:7" hidden="1">
      <c r="A74" s="298"/>
      <c r="B74" s="291"/>
      <c r="C74" s="290"/>
      <c r="D74" s="286"/>
      <c r="E74" s="292"/>
      <c r="F74" s="290"/>
      <c r="G74" s="290"/>
    </row>
    <row r="75" spans="1:7" hidden="1">
      <c r="A75" s="298"/>
      <c r="B75" s="291"/>
      <c r="C75" s="290"/>
      <c r="D75" s="286"/>
      <c r="E75" s="292"/>
      <c r="F75" s="290"/>
      <c r="G75" s="290"/>
    </row>
    <row r="76" spans="1:7" hidden="1">
      <c r="A76" s="298"/>
      <c r="B76" s="291"/>
      <c r="C76" s="290"/>
      <c r="D76" s="286"/>
      <c r="E76" s="292"/>
      <c r="F76" s="290"/>
      <c r="G76" s="290"/>
    </row>
    <row r="77" spans="1:7" hidden="1">
      <c r="A77" s="298"/>
      <c r="B77" s="291"/>
      <c r="C77" s="290"/>
      <c r="D77" s="286"/>
      <c r="E77" s="292"/>
      <c r="F77" s="290"/>
      <c r="G77" s="290"/>
    </row>
    <row r="78" spans="1:7" s="294" customFormat="1" hidden="1">
      <c r="A78" s="302"/>
      <c r="B78" s="296"/>
      <c r="C78" s="287"/>
      <c r="D78" s="288"/>
      <c r="E78" s="289"/>
      <c r="F78" s="287"/>
      <c r="G78" s="287"/>
    </row>
    <row r="79" spans="1:7" hidden="1">
      <c r="A79" s="298"/>
      <c r="B79" s="291"/>
      <c r="C79" s="290"/>
      <c r="D79" s="286"/>
      <c r="E79" s="292"/>
      <c r="F79" s="290"/>
      <c r="G79" s="290"/>
    </row>
    <row r="80" spans="1:7">
      <c r="A80" s="298"/>
      <c r="B80" s="291"/>
      <c r="C80" s="287">
        <f>SUM(C17:C21)</f>
        <v>5444.7999999999993</v>
      </c>
      <c r="D80" s="288" t="s">
        <v>473</v>
      </c>
      <c r="E80" s="292"/>
      <c r="F80" s="290"/>
      <c r="G80" s="290"/>
    </row>
    <row r="81" spans="1:7">
      <c r="A81" s="298">
        <v>36</v>
      </c>
      <c r="B81" s="291">
        <v>42494</v>
      </c>
      <c r="C81" s="290">
        <v>-500</v>
      </c>
      <c r="D81" s="286" t="s">
        <v>474</v>
      </c>
      <c r="E81" s="292" t="s">
        <v>475</v>
      </c>
      <c r="F81" s="290"/>
      <c r="G81" s="290"/>
    </row>
    <row r="82" spans="1:7">
      <c r="A82" s="298"/>
      <c r="B82" s="291"/>
      <c r="C82" s="295">
        <v>-10</v>
      </c>
      <c r="D82" s="286" t="s">
        <v>476</v>
      </c>
      <c r="E82" s="292" t="s">
        <v>462</v>
      </c>
      <c r="F82" s="290"/>
      <c r="G82" s="290"/>
    </row>
    <row r="83" spans="1:7">
      <c r="A83" s="298"/>
      <c r="B83" s="291"/>
      <c r="C83" s="290">
        <v>-7</v>
      </c>
      <c r="D83" s="286" t="s">
        <v>477</v>
      </c>
      <c r="E83" s="292" t="s">
        <v>462</v>
      </c>
      <c r="F83" s="290"/>
      <c r="G83" s="290"/>
    </row>
    <row r="84" spans="1:7">
      <c r="A84" s="298"/>
      <c r="B84" s="291"/>
      <c r="C84" s="290">
        <v>-164</v>
      </c>
      <c r="D84" s="286" t="s">
        <v>478</v>
      </c>
      <c r="E84" s="292" t="s">
        <v>462</v>
      </c>
      <c r="F84" s="290"/>
      <c r="G84" s="290"/>
    </row>
    <row r="85" spans="1:7">
      <c r="A85" s="298"/>
      <c r="B85" s="291"/>
      <c r="C85" s="290">
        <v>-300</v>
      </c>
      <c r="D85" s="286" t="s">
        <v>479</v>
      </c>
      <c r="E85" s="292" t="s">
        <v>462</v>
      </c>
      <c r="F85" s="290"/>
      <c r="G85" s="290"/>
    </row>
    <row r="86" spans="1:7">
      <c r="A86" s="298"/>
      <c r="B86" s="291"/>
      <c r="C86" s="290">
        <v>-169</v>
      </c>
      <c r="D86" s="286" t="s">
        <v>480</v>
      </c>
      <c r="E86" s="292" t="s">
        <v>462</v>
      </c>
      <c r="F86" s="290"/>
      <c r="G86" s="290"/>
    </row>
    <row r="87" spans="1:7">
      <c r="A87" s="298"/>
      <c r="B87" s="291"/>
      <c r="C87" s="290">
        <v>-575</v>
      </c>
      <c r="D87" s="286" t="s">
        <v>481</v>
      </c>
      <c r="E87" s="292" t="s">
        <v>462</v>
      </c>
      <c r="F87" s="290"/>
      <c r="G87" s="290"/>
    </row>
    <row r="88" spans="1:7">
      <c r="A88" s="298">
        <v>37</v>
      </c>
      <c r="B88" s="291">
        <v>42508</v>
      </c>
      <c r="C88" s="290">
        <v>-10</v>
      </c>
      <c r="D88" s="286" t="s">
        <v>482</v>
      </c>
      <c r="E88" s="292" t="s">
        <v>462</v>
      </c>
      <c r="F88" s="290"/>
      <c r="G88" s="290"/>
    </row>
    <row r="89" spans="1:7">
      <c r="A89" s="298"/>
      <c r="B89" s="291"/>
      <c r="C89" s="290">
        <v>-20</v>
      </c>
      <c r="D89" s="286" t="s">
        <v>483</v>
      </c>
      <c r="E89" s="292" t="s">
        <v>462</v>
      </c>
      <c r="F89" s="290"/>
      <c r="G89" s="290"/>
    </row>
    <row r="90" spans="1:7">
      <c r="A90" s="298"/>
      <c r="B90" s="291"/>
      <c r="C90" s="290">
        <v>282.39999999999998</v>
      </c>
      <c r="D90" s="286" t="s">
        <v>484</v>
      </c>
      <c r="E90" s="292" t="s">
        <v>462</v>
      </c>
      <c r="F90" s="290"/>
      <c r="G90" s="290"/>
    </row>
    <row r="91" spans="1:7">
      <c r="A91" s="298"/>
      <c r="B91" s="291"/>
      <c r="C91" s="287">
        <f>SUM(C80:C90)</f>
        <v>3972.1999999999994</v>
      </c>
      <c r="D91" s="288" t="s">
        <v>485</v>
      </c>
      <c r="E91" s="292"/>
      <c r="F91" s="290"/>
      <c r="G91" s="290"/>
    </row>
    <row r="92" spans="1:7">
      <c r="A92" s="298">
        <v>38</v>
      </c>
      <c r="B92" s="291">
        <v>42522</v>
      </c>
      <c r="C92" s="290">
        <v>-96</v>
      </c>
      <c r="D92" s="286" t="s">
        <v>486</v>
      </c>
      <c r="E92" s="292" t="s">
        <v>460</v>
      </c>
      <c r="F92" s="290"/>
      <c r="G92" s="290"/>
    </row>
    <row r="93" spans="1:7">
      <c r="A93" s="298"/>
      <c r="B93" s="291"/>
      <c r="C93" s="290">
        <v>-100</v>
      </c>
      <c r="D93" s="286" t="s">
        <v>487</v>
      </c>
      <c r="E93" s="292" t="s">
        <v>460</v>
      </c>
      <c r="F93" s="290"/>
      <c r="G93" s="290"/>
    </row>
    <row r="94" spans="1:7">
      <c r="A94" s="298"/>
      <c r="B94" s="291"/>
      <c r="C94" s="290">
        <v>-700</v>
      </c>
      <c r="D94" s="286" t="s">
        <v>488</v>
      </c>
      <c r="E94" s="292" t="s">
        <v>462</v>
      </c>
      <c r="F94" s="290"/>
      <c r="G94" s="290"/>
    </row>
    <row r="95" spans="1:7">
      <c r="A95" s="298"/>
      <c r="B95" s="291"/>
      <c r="C95" s="290">
        <v>-135</v>
      </c>
      <c r="D95" s="286" t="s">
        <v>489</v>
      </c>
      <c r="E95" s="292" t="s">
        <v>457</v>
      </c>
      <c r="F95" s="290"/>
      <c r="G95" s="290"/>
    </row>
    <row r="96" spans="1:7">
      <c r="A96" s="298">
        <v>39</v>
      </c>
      <c r="B96" s="291">
        <v>42543</v>
      </c>
      <c r="C96" s="290">
        <v>100</v>
      </c>
      <c r="D96" s="286" t="s">
        <v>490</v>
      </c>
      <c r="E96" s="292" t="s">
        <v>475</v>
      </c>
      <c r="F96" s="290"/>
      <c r="G96" s="290"/>
    </row>
    <row r="97" spans="1:7">
      <c r="A97" s="298"/>
      <c r="B97" s="291"/>
      <c r="C97" s="290">
        <v>-200</v>
      </c>
      <c r="D97" s="286" t="s">
        <v>491</v>
      </c>
      <c r="E97" s="292" t="s">
        <v>475</v>
      </c>
      <c r="F97" s="290"/>
      <c r="G97" s="290"/>
    </row>
    <row r="98" spans="1:7">
      <c r="A98" s="298"/>
      <c r="B98" s="291"/>
      <c r="C98" s="290">
        <v>-200</v>
      </c>
      <c r="D98" s="286" t="s">
        <v>492</v>
      </c>
      <c r="E98" s="292" t="s">
        <v>475</v>
      </c>
      <c r="F98" s="290"/>
      <c r="G98" s="290"/>
    </row>
    <row r="99" spans="1:7">
      <c r="A99" s="298"/>
      <c r="B99" s="291"/>
      <c r="C99" s="290">
        <v>-200</v>
      </c>
      <c r="D99" s="286" t="s">
        <v>493</v>
      </c>
      <c r="E99" s="292" t="s">
        <v>475</v>
      </c>
      <c r="F99" s="290"/>
      <c r="G99" s="290"/>
    </row>
    <row r="100" spans="1:7">
      <c r="A100" s="298"/>
      <c r="B100" s="291"/>
      <c r="C100" s="290">
        <v>-482.7</v>
      </c>
      <c r="D100" s="286" t="s">
        <v>494</v>
      </c>
      <c r="E100" s="292" t="s">
        <v>475</v>
      </c>
      <c r="F100" s="290"/>
      <c r="G100" s="290"/>
    </row>
    <row r="101" spans="1:7">
      <c r="A101" s="298"/>
      <c r="B101" s="291"/>
      <c r="C101" s="290">
        <v>-230</v>
      </c>
      <c r="D101" s="286" t="s">
        <v>495</v>
      </c>
      <c r="E101" s="292" t="s">
        <v>475</v>
      </c>
      <c r="F101" s="290"/>
      <c r="G101" s="290"/>
    </row>
    <row r="102" spans="1:7">
      <c r="A102" s="298"/>
      <c r="B102" s="291"/>
      <c r="C102" s="290">
        <v>-30</v>
      </c>
      <c r="D102" s="286" t="s">
        <v>496</v>
      </c>
      <c r="E102" s="292" t="s">
        <v>457</v>
      </c>
      <c r="F102" s="290"/>
      <c r="G102" s="290"/>
    </row>
    <row r="103" spans="1:7" s="294" customFormat="1">
      <c r="A103" s="302"/>
      <c r="B103" s="296"/>
      <c r="C103" s="287">
        <f>SUM(C91:C102)</f>
        <v>1698.4999999999993</v>
      </c>
      <c r="D103" s="288" t="s">
        <v>497</v>
      </c>
      <c r="E103" s="289"/>
      <c r="F103" s="287"/>
      <c r="G103" s="287"/>
    </row>
    <row r="104" spans="1:7" s="294" customFormat="1">
      <c r="A104" s="298">
        <v>42</v>
      </c>
      <c r="B104" s="291">
        <v>42578</v>
      </c>
      <c r="C104" s="290">
        <v>-20</v>
      </c>
      <c r="D104" s="303" t="s">
        <v>498</v>
      </c>
      <c r="E104" s="292" t="s">
        <v>462</v>
      </c>
      <c r="F104" s="287"/>
      <c r="G104" s="287"/>
    </row>
    <row r="105" spans="1:7">
      <c r="A105" s="298"/>
      <c r="B105" s="291"/>
      <c r="C105" s="290">
        <v>-50</v>
      </c>
      <c r="D105" s="286" t="s">
        <v>499</v>
      </c>
      <c r="E105" s="292" t="s">
        <v>462</v>
      </c>
      <c r="F105" s="290"/>
      <c r="G105" s="290"/>
    </row>
    <row r="106" spans="1:7" s="294" customFormat="1">
      <c r="A106" s="302"/>
      <c r="B106" s="296"/>
      <c r="C106" s="290">
        <v>-30</v>
      </c>
      <c r="D106" s="286" t="s">
        <v>500</v>
      </c>
      <c r="E106" s="292" t="s">
        <v>462</v>
      </c>
      <c r="F106" s="287"/>
      <c r="G106" s="287"/>
    </row>
    <row r="107" spans="1:7" s="294" customFormat="1">
      <c r="A107" s="302"/>
      <c r="B107" s="296"/>
      <c r="C107" s="290">
        <v>512</v>
      </c>
      <c r="D107" s="286" t="s">
        <v>501</v>
      </c>
      <c r="E107" s="292" t="s">
        <v>457</v>
      </c>
      <c r="F107" s="287"/>
      <c r="G107" s="287"/>
    </row>
    <row r="108" spans="1:7" s="294" customFormat="1">
      <c r="A108" s="302"/>
      <c r="B108" s="296"/>
      <c r="C108" s="290">
        <v>-121</v>
      </c>
      <c r="D108" s="286" t="s">
        <v>502</v>
      </c>
      <c r="E108" s="292"/>
      <c r="F108" s="287"/>
      <c r="G108" s="287"/>
    </row>
    <row r="109" spans="1:7" s="294" customFormat="1">
      <c r="A109" s="302"/>
      <c r="B109" s="296"/>
      <c r="C109" s="287">
        <f>SUM(C103:C108)</f>
        <v>1989.4999999999991</v>
      </c>
      <c r="D109" s="288" t="s">
        <v>503</v>
      </c>
      <c r="E109" s="289"/>
      <c r="F109" s="287"/>
      <c r="G109" s="287"/>
    </row>
    <row r="110" spans="1:7">
      <c r="A110" s="298">
        <v>43</v>
      </c>
      <c r="B110" s="291">
        <v>42590</v>
      </c>
      <c r="C110" s="290">
        <v>-280</v>
      </c>
      <c r="D110" s="286" t="s">
        <v>504</v>
      </c>
      <c r="E110" s="292" t="s">
        <v>460</v>
      </c>
      <c r="F110" s="290"/>
      <c r="G110" s="290"/>
    </row>
    <row r="111" spans="1:7">
      <c r="A111" s="298">
        <v>44</v>
      </c>
      <c r="B111" s="291">
        <v>42606</v>
      </c>
      <c r="C111" s="290">
        <v>-15</v>
      </c>
      <c r="D111" s="286" t="s">
        <v>505</v>
      </c>
      <c r="E111" s="292" t="s">
        <v>457</v>
      </c>
      <c r="F111" s="290"/>
      <c r="G111" s="290"/>
    </row>
    <row r="112" spans="1:7" s="294" customFormat="1">
      <c r="A112" s="302"/>
      <c r="B112" s="296"/>
      <c r="C112" s="287">
        <f>SUM(C109:C111)</f>
        <v>1694.4999999999991</v>
      </c>
      <c r="D112" s="288" t="s">
        <v>506</v>
      </c>
      <c r="E112" s="289"/>
      <c r="F112" s="287"/>
      <c r="G112" s="287"/>
    </row>
    <row r="113" spans="1:7">
      <c r="A113" s="298">
        <v>45</v>
      </c>
      <c r="B113" s="291">
        <v>42620</v>
      </c>
      <c r="C113" s="290">
        <v>-203</v>
      </c>
      <c r="D113" s="286" t="s">
        <v>507</v>
      </c>
      <c r="E113" s="292" t="s">
        <v>462</v>
      </c>
      <c r="F113" s="290"/>
      <c r="G113" s="290"/>
    </row>
    <row r="114" spans="1:7">
      <c r="A114" s="298">
        <v>46</v>
      </c>
      <c r="B114" s="291">
        <v>42634</v>
      </c>
      <c r="C114" s="290">
        <v>-650</v>
      </c>
      <c r="D114" s="286" t="s">
        <v>508</v>
      </c>
      <c r="E114" s="292" t="s">
        <v>460</v>
      </c>
      <c r="F114" s="290"/>
      <c r="G114" s="290"/>
    </row>
    <row r="115" spans="1:7">
      <c r="A115" s="298"/>
      <c r="B115" s="291"/>
      <c r="C115" s="290">
        <v>-280</v>
      </c>
      <c r="D115" s="286" t="s">
        <v>509</v>
      </c>
      <c r="E115" s="292" t="s">
        <v>462</v>
      </c>
      <c r="F115" s="290"/>
      <c r="G115" s="290"/>
    </row>
    <row r="116" spans="1:7" s="294" customFormat="1">
      <c r="A116" s="302"/>
      <c r="B116" s="296"/>
      <c r="C116" s="287">
        <f>SUM(C112:C115)</f>
        <v>561.49999999999909</v>
      </c>
      <c r="D116" s="288" t="s">
        <v>510</v>
      </c>
      <c r="E116" s="289"/>
      <c r="F116" s="287"/>
      <c r="G116" s="287"/>
    </row>
    <row r="117" spans="1:7" s="294" customFormat="1">
      <c r="A117" s="298">
        <v>48</v>
      </c>
      <c r="B117" s="291">
        <v>42662</v>
      </c>
      <c r="C117" s="304">
        <v>-398.7</v>
      </c>
      <c r="D117" s="305" t="s">
        <v>511</v>
      </c>
      <c r="E117" s="306" t="s">
        <v>462</v>
      </c>
      <c r="F117" s="287"/>
      <c r="G117" s="287"/>
    </row>
    <row r="118" spans="1:7" s="294" customFormat="1">
      <c r="A118" s="302"/>
      <c r="B118" s="296"/>
      <c r="C118" s="287">
        <f>SUM(C116:C117)</f>
        <v>162.7999999999991</v>
      </c>
      <c r="D118" s="288" t="s">
        <v>512</v>
      </c>
      <c r="E118" s="289"/>
      <c r="F118" s="287"/>
      <c r="G118" s="287"/>
    </row>
    <row r="119" spans="1:7" s="294" customFormat="1">
      <c r="A119" s="302"/>
      <c r="B119" s="296"/>
      <c r="C119" s="287"/>
      <c r="D119" s="288"/>
      <c r="E119" s="289"/>
      <c r="F119" s="287"/>
      <c r="G119" s="287"/>
    </row>
    <row r="120" spans="1:7" s="294" customFormat="1">
      <c r="A120" s="302"/>
      <c r="B120" s="296"/>
      <c r="C120" s="287"/>
      <c r="D120" s="288"/>
      <c r="E120" s="289"/>
      <c r="F120" s="287"/>
      <c r="G120" s="287"/>
    </row>
    <row r="121" spans="1:7" s="294" customFormat="1" hidden="1">
      <c r="A121" s="302"/>
      <c r="B121" s="296"/>
      <c r="C121" s="287"/>
      <c r="D121" s="288"/>
      <c r="E121" s="289"/>
      <c r="F121" s="287"/>
      <c r="G121" s="287"/>
    </row>
    <row r="122" spans="1:7" s="294" customFormat="1" hidden="1">
      <c r="A122" s="302"/>
      <c r="B122" s="296"/>
      <c r="C122" s="287"/>
      <c r="D122" s="288"/>
      <c r="E122" s="289"/>
      <c r="F122" s="287"/>
      <c r="G122" s="287"/>
    </row>
    <row r="123" spans="1:7" hidden="1">
      <c r="A123" s="298"/>
      <c r="B123" s="291"/>
      <c r="C123" s="290"/>
      <c r="D123" s="286"/>
      <c r="E123" s="292"/>
      <c r="F123" s="290"/>
      <c r="G123" s="290"/>
    </row>
    <row r="124" spans="1:7" hidden="1">
      <c r="A124" s="298"/>
      <c r="B124" s="291"/>
      <c r="C124" s="290"/>
      <c r="D124" s="294" t="s">
        <v>513</v>
      </c>
      <c r="E124" s="292"/>
      <c r="F124" s="290"/>
      <c r="G124" s="290"/>
    </row>
    <row r="125" spans="1:7" hidden="1">
      <c r="A125" s="298">
        <v>32</v>
      </c>
      <c r="B125" s="291">
        <v>42438</v>
      </c>
      <c r="C125" s="290">
        <v>70</v>
      </c>
      <c r="D125" s="286" t="s">
        <v>514</v>
      </c>
      <c r="E125" s="292" t="s">
        <v>475</v>
      </c>
      <c r="F125" s="290"/>
      <c r="G125" s="290"/>
    </row>
    <row r="126" spans="1:7" hidden="1">
      <c r="A126" s="298"/>
      <c r="B126" s="291"/>
      <c r="C126" s="290"/>
      <c r="D126" s="286"/>
      <c r="E126" s="292"/>
      <c r="F126" s="290"/>
      <c r="G126" s="290"/>
    </row>
    <row r="127" spans="1:7" hidden="1">
      <c r="A127" s="298"/>
      <c r="B127" s="291"/>
      <c r="C127" s="290"/>
      <c r="D127" s="286"/>
      <c r="E127" s="292"/>
      <c r="F127" s="290"/>
      <c r="G127" s="290"/>
    </row>
  </sheetData>
  <mergeCells count="2">
    <mergeCell ref="A2:G2"/>
    <mergeCell ref="C4:G4"/>
  </mergeCells>
  <pageMargins left="0.62992125984251968" right="0.31496062992125984" top="0.78740157480314965" bottom="0.78740157480314965" header="0.31496062992125984" footer="0.31496062992125984"/>
  <pageSetup paperSize="9" scale="6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2:H146"/>
  <sheetViews>
    <sheetView workbookViewId="0">
      <selection activeCell="E23" sqref="E23"/>
    </sheetView>
  </sheetViews>
  <sheetFormatPr defaultRowHeight="12.75"/>
  <cols>
    <col min="1" max="1" width="9.140625" style="307"/>
    <col min="2" max="2" width="10.28515625" style="307" customWidth="1"/>
    <col min="3" max="3" width="15.7109375" style="308" customWidth="1"/>
    <col min="4" max="4" width="15.7109375" style="309" customWidth="1"/>
    <col min="5" max="5" width="90.28515625" style="303" customWidth="1"/>
    <col min="6" max="6" width="14.42578125" style="303" customWidth="1"/>
    <col min="7" max="7" width="14.5703125" style="303" hidden="1" customWidth="1"/>
    <col min="8" max="257" width="9.140625" style="303"/>
    <col min="258" max="258" width="10.28515625" style="303" customWidth="1"/>
    <col min="259" max="260" width="15.7109375" style="303" customWidth="1"/>
    <col min="261" max="261" width="90.28515625" style="303" customWidth="1"/>
    <col min="262" max="262" width="14.42578125" style="303" customWidth="1"/>
    <col min="263" max="263" width="0" style="303" hidden="1" customWidth="1"/>
    <col min="264" max="513" width="9.140625" style="303"/>
    <col min="514" max="514" width="10.28515625" style="303" customWidth="1"/>
    <col min="515" max="516" width="15.7109375" style="303" customWidth="1"/>
    <col min="517" max="517" width="90.28515625" style="303" customWidth="1"/>
    <col min="518" max="518" width="14.42578125" style="303" customWidth="1"/>
    <col min="519" max="519" width="0" style="303" hidden="1" customWidth="1"/>
    <col min="520" max="769" width="9.140625" style="303"/>
    <col min="770" max="770" width="10.28515625" style="303" customWidth="1"/>
    <col min="771" max="772" width="15.7109375" style="303" customWidth="1"/>
    <col min="773" max="773" width="90.28515625" style="303" customWidth="1"/>
    <col min="774" max="774" width="14.42578125" style="303" customWidth="1"/>
    <col min="775" max="775" width="0" style="303" hidden="1" customWidth="1"/>
    <col min="776" max="1025" width="9.140625" style="303"/>
    <col min="1026" max="1026" width="10.28515625" style="303" customWidth="1"/>
    <col min="1027" max="1028" width="15.7109375" style="303" customWidth="1"/>
    <col min="1029" max="1029" width="90.28515625" style="303" customWidth="1"/>
    <col min="1030" max="1030" width="14.42578125" style="303" customWidth="1"/>
    <col min="1031" max="1031" width="0" style="303" hidden="1" customWidth="1"/>
    <col min="1032" max="1281" width="9.140625" style="303"/>
    <col min="1282" max="1282" width="10.28515625" style="303" customWidth="1"/>
    <col min="1283" max="1284" width="15.7109375" style="303" customWidth="1"/>
    <col min="1285" max="1285" width="90.28515625" style="303" customWidth="1"/>
    <col min="1286" max="1286" width="14.42578125" style="303" customWidth="1"/>
    <col min="1287" max="1287" width="0" style="303" hidden="1" customWidth="1"/>
    <col min="1288" max="1537" width="9.140625" style="303"/>
    <col min="1538" max="1538" width="10.28515625" style="303" customWidth="1"/>
    <col min="1539" max="1540" width="15.7109375" style="303" customWidth="1"/>
    <col min="1541" max="1541" width="90.28515625" style="303" customWidth="1"/>
    <col min="1542" max="1542" width="14.42578125" style="303" customWidth="1"/>
    <col min="1543" max="1543" width="0" style="303" hidden="1" customWidth="1"/>
    <col min="1544" max="1793" width="9.140625" style="303"/>
    <col min="1794" max="1794" width="10.28515625" style="303" customWidth="1"/>
    <col min="1795" max="1796" width="15.7109375" style="303" customWidth="1"/>
    <col min="1797" max="1797" width="90.28515625" style="303" customWidth="1"/>
    <col min="1798" max="1798" width="14.42578125" style="303" customWidth="1"/>
    <col min="1799" max="1799" width="0" style="303" hidden="1" customWidth="1"/>
    <col min="1800" max="2049" width="9.140625" style="303"/>
    <col min="2050" max="2050" width="10.28515625" style="303" customWidth="1"/>
    <col min="2051" max="2052" width="15.7109375" style="303" customWidth="1"/>
    <col min="2053" max="2053" width="90.28515625" style="303" customWidth="1"/>
    <col min="2054" max="2054" width="14.42578125" style="303" customWidth="1"/>
    <col min="2055" max="2055" width="0" style="303" hidden="1" customWidth="1"/>
    <col min="2056" max="2305" width="9.140625" style="303"/>
    <col min="2306" max="2306" width="10.28515625" style="303" customWidth="1"/>
    <col min="2307" max="2308" width="15.7109375" style="303" customWidth="1"/>
    <col min="2309" max="2309" width="90.28515625" style="303" customWidth="1"/>
    <col min="2310" max="2310" width="14.42578125" style="303" customWidth="1"/>
    <col min="2311" max="2311" width="0" style="303" hidden="1" customWidth="1"/>
    <col min="2312" max="2561" width="9.140625" style="303"/>
    <col min="2562" max="2562" width="10.28515625" style="303" customWidth="1"/>
    <col min="2563" max="2564" width="15.7109375" style="303" customWidth="1"/>
    <col min="2565" max="2565" width="90.28515625" style="303" customWidth="1"/>
    <col min="2566" max="2566" width="14.42578125" style="303" customWidth="1"/>
    <col min="2567" max="2567" width="0" style="303" hidden="1" customWidth="1"/>
    <col min="2568" max="2817" width="9.140625" style="303"/>
    <col min="2818" max="2818" width="10.28515625" style="303" customWidth="1"/>
    <col min="2819" max="2820" width="15.7109375" style="303" customWidth="1"/>
    <col min="2821" max="2821" width="90.28515625" style="303" customWidth="1"/>
    <col min="2822" max="2822" width="14.42578125" style="303" customWidth="1"/>
    <col min="2823" max="2823" width="0" style="303" hidden="1" customWidth="1"/>
    <col min="2824" max="3073" width="9.140625" style="303"/>
    <col min="3074" max="3074" width="10.28515625" style="303" customWidth="1"/>
    <col min="3075" max="3076" width="15.7109375" style="303" customWidth="1"/>
    <col min="3077" max="3077" width="90.28515625" style="303" customWidth="1"/>
    <col min="3078" max="3078" width="14.42578125" style="303" customWidth="1"/>
    <col min="3079" max="3079" width="0" style="303" hidden="1" customWidth="1"/>
    <col min="3080" max="3329" width="9.140625" style="303"/>
    <col min="3330" max="3330" width="10.28515625" style="303" customWidth="1"/>
    <col min="3331" max="3332" width="15.7109375" style="303" customWidth="1"/>
    <col min="3333" max="3333" width="90.28515625" style="303" customWidth="1"/>
    <col min="3334" max="3334" width="14.42578125" style="303" customWidth="1"/>
    <col min="3335" max="3335" width="0" style="303" hidden="1" customWidth="1"/>
    <col min="3336" max="3585" width="9.140625" style="303"/>
    <col min="3586" max="3586" width="10.28515625" style="303" customWidth="1"/>
    <col min="3587" max="3588" width="15.7109375" style="303" customWidth="1"/>
    <col min="3589" max="3589" width="90.28515625" style="303" customWidth="1"/>
    <col min="3590" max="3590" width="14.42578125" style="303" customWidth="1"/>
    <col min="3591" max="3591" width="0" style="303" hidden="1" customWidth="1"/>
    <col min="3592" max="3841" width="9.140625" style="303"/>
    <col min="3842" max="3842" width="10.28515625" style="303" customWidth="1"/>
    <col min="3843" max="3844" width="15.7109375" style="303" customWidth="1"/>
    <col min="3845" max="3845" width="90.28515625" style="303" customWidth="1"/>
    <col min="3846" max="3846" width="14.42578125" style="303" customWidth="1"/>
    <col min="3847" max="3847" width="0" style="303" hidden="1" customWidth="1"/>
    <col min="3848" max="4097" width="9.140625" style="303"/>
    <col min="4098" max="4098" width="10.28515625" style="303" customWidth="1"/>
    <col min="4099" max="4100" width="15.7109375" style="303" customWidth="1"/>
    <col min="4101" max="4101" width="90.28515625" style="303" customWidth="1"/>
    <col min="4102" max="4102" width="14.42578125" style="303" customWidth="1"/>
    <col min="4103" max="4103" width="0" style="303" hidden="1" customWidth="1"/>
    <col min="4104" max="4353" width="9.140625" style="303"/>
    <col min="4354" max="4354" width="10.28515625" style="303" customWidth="1"/>
    <col min="4355" max="4356" width="15.7109375" style="303" customWidth="1"/>
    <col min="4357" max="4357" width="90.28515625" style="303" customWidth="1"/>
    <col min="4358" max="4358" width="14.42578125" style="303" customWidth="1"/>
    <col min="4359" max="4359" width="0" style="303" hidden="1" customWidth="1"/>
    <col min="4360" max="4609" width="9.140625" style="303"/>
    <col min="4610" max="4610" width="10.28515625" style="303" customWidth="1"/>
    <col min="4611" max="4612" width="15.7109375" style="303" customWidth="1"/>
    <col min="4613" max="4613" width="90.28515625" style="303" customWidth="1"/>
    <col min="4614" max="4614" width="14.42578125" style="303" customWidth="1"/>
    <col min="4615" max="4615" width="0" style="303" hidden="1" customWidth="1"/>
    <col min="4616" max="4865" width="9.140625" style="303"/>
    <col min="4866" max="4866" width="10.28515625" style="303" customWidth="1"/>
    <col min="4867" max="4868" width="15.7109375" style="303" customWidth="1"/>
    <col min="4869" max="4869" width="90.28515625" style="303" customWidth="1"/>
    <col min="4870" max="4870" width="14.42578125" style="303" customWidth="1"/>
    <col min="4871" max="4871" width="0" style="303" hidden="1" customWidth="1"/>
    <col min="4872" max="5121" width="9.140625" style="303"/>
    <col min="5122" max="5122" width="10.28515625" style="303" customWidth="1"/>
    <col min="5123" max="5124" width="15.7109375" style="303" customWidth="1"/>
    <col min="5125" max="5125" width="90.28515625" style="303" customWidth="1"/>
    <col min="5126" max="5126" width="14.42578125" style="303" customWidth="1"/>
    <col min="5127" max="5127" width="0" style="303" hidden="1" customWidth="1"/>
    <col min="5128" max="5377" width="9.140625" style="303"/>
    <col min="5378" max="5378" width="10.28515625" style="303" customWidth="1"/>
    <col min="5379" max="5380" width="15.7109375" style="303" customWidth="1"/>
    <col min="5381" max="5381" width="90.28515625" style="303" customWidth="1"/>
    <col min="5382" max="5382" width="14.42578125" style="303" customWidth="1"/>
    <col min="5383" max="5383" width="0" style="303" hidden="1" customWidth="1"/>
    <col min="5384" max="5633" width="9.140625" style="303"/>
    <col min="5634" max="5634" width="10.28515625" style="303" customWidth="1"/>
    <col min="5635" max="5636" width="15.7109375" style="303" customWidth="1"/>
    <col min="5637" max="5637" width="90.28515625" style="303" customWidth="1"/>
    <col min="5638" max="5638" width="14.42578125" style="303" customWidth="1"/>
    <col min="5639" max="5639" width="0" style="303" hidden="1" customWidth="1"/>
    <col min="5640" max="5889" width="9.140625" style="303"/>
    <col min="5890" max="5890" width="10.28515625" style="303" customWidth="1"/>
    <col min="5891" max="5892" width="15.7109375" style="303" customWidth="1"/>
    <col min="5893" max="5893" width="90.28515625" style="303" customWidth="1"/>
    <col min="5894" max="5894" width="14.42578125" style="303" customWidth="1"/>
    <col min="5895" max="5895" width="0" style="303" hidden="1" customWidth="1"/>
    <col min="5896" max="6145" width="9.140625" style="303"/>
    <col min="6146" max="6146" width="10.28515625" style="303" customWidth="1"/>
    <col min="6147" max="6148" width="15.7109375" style="303" customWidth="1"/>
    <col min="6149" max="6149" width="90.28515625" style="303" customWidth="1"/>
    <col min="6150" max="6150" width="14.42578125" style="303" customWidth="1"/>
    <col min="6151" max="6151" width="0" style="303" hidden="1" customWidth="1"/>
    <col min="6152" max="6401" width="9.140625" style="303"/>
    <col min="6402" max="6402" width="10.28515625" style="303" customWidth="1"/>
    <col min="6403" max="6404" width="15.7109375" style="303" customWidth="1"/>
    <col min="6405" max="6405" width="90.28515625" style="303" customWidth="1"/>
    <col min="6406" max="6406" width="14.42578125" style="303" customWidth="1"/>
    <col min="6407" max="6407" width="0" style="303" hidden="1" customWidth="1"/>
    <col min="6408" max="6657" width="9.140625" style="303"/>
    <col min="6658" max="6658" width="10.28515625" style="303" customWidth="1"/>
    <col min="6659" max="6660" width="15.7109375" style="303" customWidth="1"/>
    <col min="6661" max="6661" width="90.28515625" style="303" customWidth="1"/>
    <col min="6662" max="6662" width="14.42578125" style="303" customWidth="1"/>
    <col min="6663" max="6663" width="0" style="303" hidden="1" customWidth="1"/>
    <col min="6664" max="6913" width="9.140625" style="303"/>
    <col min="6914" max="6914" width="10.28515625" style="303" customWidth="1"/>
    <col min="6915" max="6916" width="15.7109375" style="303" customWidth="1"/>
    <col min="6917" max="6917" width="90.28515625" style="303" customWidth="1"/>
    <col min="6918" max="6918" width="14.42578125" style="303" customWidth="1"/>
    <col min="6919" max="6919" width="0" style="303" hidden="1" customWidth="1"/>
    <col min="6920" max="7169" width="9.140625" style="303"/>
    <col min="7170" max="7170" width="10.28515625" style="303" customWidth="1"/>
    <col min="7171" max="7172" width="15.7109375" style="303" customWidth="1"/>
    <col min="7173" max="7173" width="90.28515625" style="303" customWidth="1"/>
    <col min="7174" max="7174" width="14.42578125" style="303" customWidth="1"/>
    <col min="7175" max="7175" width="0" style="303" hidden="1" customWidth="1"/>
    <col min="7176" max="7425" width="9.140625" style="303"/>
    <col min="7426" max="7426" width="10.28515625" style="303" customWidth="1"/>
    <col min="7427" max="7428" width="15.7109375" style="303" customWidth="1"/>
    <col min="7429" max="7429" width="90.28515625" style="303" customWidth="1"/>
    <col min="7430" max="7430" width="14.42578125" style="303" customWidth="1"/>
    <col min="7431" max="7431" width="0" style="303" hidden="1" customWidth="1"/>
    <col min="7432" max="7681" width="9.140625" style="303"/>
    <col min="7682" max="7682" width="10.28515625" style="303" customWidth="1"/>
    <col min="7683" max="7684" width="15.7109375" style="303" customWidth="1"/>
    <col min="7685" max="7685" width="90.28515625" style="303" customWidth="1"/>
    <col min="7686" max="7686" width="14.42578125" style="303" customWidth="1"/>
    <col min="7687" max="7687" width="0" style="303" hidden="1" customWidth="1"/>
    <col min="7688" max="7937" width="9.140625" style="303"/>
    <col min="7938" max="7938" width="10.28515625" style="303" customWidth="1"/>
    <col min="7939" max="7940" width="15.7109375" style="303" customWidth="1"/>
    <col min="7941" max="7941" width="90.28515625" style="303" customWidth="1"/>
    <col min="7942" max="7942" width="14.42578125" style="303" customWidth="1"/>
    <col min="7943" max="7943" width="0" style="303" hidden="1" customWidth="1"/>
    <col min="7944" max="8193" width="9.140625" style="303"/>
    <col min="8194" max="8194" width="10.28515625" style="303" customWidth="1"/>
    <col min="8195" max="8196" width="15.7109375" style="303" customWidth="1"/>
    <col min="8197" max="8197" width="90.28515625" style="303" customWidth="1"/>
    <col min="8198" max="8198" width="14.42578125" style="303" customWidth="1"/>
    <col min="8199" max="8199" width="0" style="303" hidden="1" customWidth="1"/>
    <col min="8200" max="8449" width="9.140625" style="303"/>
    <col min="8450" max="8450" width="10.28515625" style="303" customWidth="1"/>
    <col min="8451" max="8452" width="15.7109375" style="303" customWidth="1"/>
    <col min="8453" max="8453" width="90.28515625" style="303" customWidth="1"/>
    <col min="8454" max="8454" width="14.42578125" style="303" customWidth="1"/>
    <col min="8455" max="8455" width="0" style="303" hidden="1" customWidth="1"/>
    <col min="8456" max="8705" width="9.140625" style="303"/>
    <col min="8706" max="8706" width="10.28515625" style="303" customWidth="1"/>
    <col min="8707" max="8708" width="15.7109375" style="303" customWidth="1"/>
    <col min="8709" max="8709" width="90.28515625" style="303" customWidth="1"/>
    <col min="8710" max="8710" width="14.42578125" style="303" customWidth="1"/>
    <col min="8711" max="8711" width="0" style="303" hidden="1" customWidth="1"/>
    <col min="8712" max="8961" width="9.140625" style="303"/>
    <col min="8962" max="8962" width="10.28515625" style="303" customWidth="1"/>
    <col min="8963" max="8964" width="15.7109375" style="303" customWidth="1"/>
    <col min="8965" max="8965" width="90.28515625" style="303" customWidth="1"/>
    <col min="8966" max="8966" width="14.42578125" style="303" customWidth="1"/>
    <col min="8967" max="8967" width="0" style="303" hidden="1" customWidth="1"/>
    <col min="8968" max="9217" width="9.140625" style="303"/>
    <col min="9218" max="9218" width="10.28515625" style="303" customWidth="1"/>
    <col min="9219" max="9220" width="15.7109375" style="303" customWidth="1"/>
    <col min="9221" max="9221" width="90.28515625" style="303" customWidth="1"/>
    <col min="9222" max="9222" width="14.42578125" style="303" customWidth="1"/>
    <col min="9223" max="9223" width="0" style="303" hidden="1" customWidth="1"/>
    <col min="9224" max="9473" width="9.140625" style="303"/>
    <col min="9474" max="9474" width="10.28515625" style="303" customWidth="1"/>
    <col min="9475" max="9476" width="15.7109375" style="303" customWidth="1"/>
    <col min="9477" max="9477" width="90.28515625" style="303" customWidth="1"/>
    <col min="9478" max="9478" width="14.42578125" style="303" customWidth="1"/>
    <col min="9479" max="9479" width="0" style="303" hidden="1" customWidth="1"/>
    <col min="9480" max="9729" width="9.140625" style="303"/>
    <col min="9730" max="9730" width="10.28515625" style="303" customWidth="1"/>
    <col min="9731" max="9732" width="15.7109375" style="303" customWidth="1"/>
    <col min="9733" max="9733" width="90.28515625" style="303" customWidth="1"/>
    <col min="9734" max="9734" width="14.42578125" style="303" customWidth="1"/>
    <col min="9735" max="9735" width="0" style="303" hidden="1" customWidth="1"/>
    <col min="9736" max="9985" width="9.140625" style="303"/>
    <col min="9986" max="9986" width="10.28515625" style="303" customWidth="1"/>
    <col min="9987" max="9988" width="15.7109375" style="303" customWidth="1"/>
    <col min="9989" max="9989" width="90.28515625" style="303" customWidth="1"/>
    <col min="9990" max="9990" width="14.42578125" style="303" customWidth="1"/>
    <col min="9991" max="9991" width="0" style="303" hidden="1" customWidth="1"/>
    <col min="9992" max="10241" width="9.140625" style="303"/>
    <col min="10242" max="10242" width="10.28515625" style="303" customWidth="1"/>
    <col min="10243" max="10244" width="15.7109375" style="303" customWidth="1"/>
    <col min="10245" max="10245" width="90.28515625" style="303" customWidth="1"/>
    <col min="10246" max="10246" width="14.42578125" style="303" customWidth="1"/>
    <col min="10247" max="10247" width="0" style="303" hidden="1" customWidth="1"/>
    <col min="10248" max="10497" width="9.140625" style="303"/>
    <col min="10498" max="10498" width="10.28515625" style="303" customWidth="1"/>
    <col min="10499" max="10500" width="15.7109375" style="303" customWidth="1"/>
    <col min="10501" max="10501" width="90.28515625" style="303" customWidth="1"/>
    <col min="10502" max="10502" width="14.42578125" style="303" customWidth="1"/>
    <col min="10503" max="10503" width="0" style="303" hidden="1" customWidth="1"/>
    <col min="10504" max="10753" width="9.140625" style="303"/>
    <col min="10754" max="10754" width="10.28515625" style="303" customWidth="1"/>
    <col min="10755" max="10756" width="15.7109375" style="303" customWidth="1"/>
    <col min="10757" max="10757" width="90.28515625" style="303" customWidth="1"/>
    <col min="10758" max="10758" width="14.42578125" style="303" customWidth="1"/>
    <col min="10759" max="10759" width="0" style="303" hidden="1" customWidth="1"/>
    <col min="10760" max="11009" width="9.140625" style="303"/>
    <col min="11010" max="11010" width="10.28515625" style="303" customWidth="1"/>
    <col min="11011" max="11012" width="15.7109375" style="303" customWidth="1"/>
    <col min="11013" max="11013" width="90.28515625" style="303" customWidth="1"/>
    <col min="11014" max="11014" width="14.42578125" style="303" customWidth="1"/>
    <col min="11015" max="11015" width="0" style="303" hidden="1" customWidth="1"/>
    <col min="11016" max="11265" width="9.140625" style="303"/>
    <col min="11266" max="11266" width="10.28515625" style="303" customWidth="1"/>
    <col min="11267" max="11268" width="15.7109375" style="303" customWidth="1"/>
    <col min="11269" max="11269" width="90.28515625" style="303" customWidth="1"/>
    <col min="11270" max="11270" width="14.42578125" style="303" customWidth="1"/>
    <col min="11271" max="11271" width="0" style="303" hidden="1" customWidth="1"/>
    <col min="11272" max="11521" width="9.140625" style="303"/>
    <col min="11522" max="11522" width="10.28515625" style="303" customWidth="1"/>
    <col min="11523" max="11524" width="15.7109375" style="303" customWidth="1"/>
    <col min="11525" max="11525" width="90.28515625" style="303" customWidth="1"/>
    <col min="11526" max="11526" width="14.42578125" style="303" customWidth="1"/>
    <col min="11527" max="11527" width="0" style="303" hidden="1" customWidth="1"/>
    <col min="11528" max="11777" width="9.140625" style="303"/>
    <col min="11778" max="11778" width="10.28515625" style="303" customWidth="1"/>
    <col min="11779" max="11780" width="15.7109375" style="303" customWidth="1"/>
    <col min="11781" max="11781" width="90.28515625" style="303" customWidth="1"/>
    <col min="11782" max="11782" width="14.42578125" style="303" customWidth="1"/>
    <col min="11783" max="11783" width="0" style="303" hidden="1" customWidth="1"/>
    <col min="11784" max="12033" width="9.140625" style="303"/>
    <col min="12034" max="12034" width="10.28515625" style="303" customWidth="1"/>
    <col min="12035" max="12036" width="15.7109375" style="303" customWidth="1"/>
    <col min="12037" max="12037" width="90.28515625" style="303" customWidth="1"/>
    <col min="12038" max="12038" width="14.42578125" style="303" customWidth="1"/>
    <col min="12039" max="12039" width="0" style="303" hidden="1" customWidth="1"/>
    <col min="12040" max="12289" width="9.140625" style="303"/>
    <col min="12290" max="12290" width="10.28515625" style="303" customWidth="1"/>
    <col min="12291" max="12292" width="15.7109375" style="303" customWidth="1"/>
    <col min="12293" max="12293" width="90.28515625" style="303" customWidth="1"/>
    <col min="12294" max="12294" width="14.42578125" style="303" customWidth="1"/>
    <col min="12295" max="12295" width="0" style="303" hidden="1" customWidth="1"/>
    <col min="12296" max="12545" width="9.140625" style="303"/>
    <col min="12546" max="12546" width="10.28515625" style="303" customWidth="1"/>
    <col min="12547" max="12548" width="15.7109375" style="303" customWidth="1"/>
    <col min="12549" max="12549" width="90.28515625" style="303" customWidth="1"/>
    <col min="12550" max="12550" width="14.42578125" style="303" customWidth="1"/>
    <col min="12551" max="12551" width="0" style="303" hidden="1" customWidth="1"/>
    <col min="12552" max="12801" width="9.140625" style="303"/>
    <col min="12802" max="12802" width="10.28515625" style="303" customWidth="1"/>
    <col min="12803" max="12804" width="15.7109375" style="303" customWidth="1"/>
    <col min="12805" max="12805" width="90.28515625" style="303" customWidth="1"/>
    <col min="12806" max="12806" width="14.42578125" style="303" customWidth="1"/>
    <col min="12807" max="12807" width="0" style="303" hidden="1" customWidth="1"/>
    <col min="12808" max="13057" width="9.140625" style="303"/>
    <col min="13058" max="13058" width="10.28515625" style="303" customWidth="1"/>
    <col min="13059" max="13060" width="15.7109375" style="303" customWidth="1"/>
    <col min="13061" max="13061" width="90.28515625" style="303" customWidth="1"/>
    <col min="13062" max="13062" width="14.42578125" style="303" customWidth="1"/>
    <col min="13063" max="13063" width="0" style="303" hidden="1" customWidth="1"/>
    <col min="13064" max="13313" width="9.140625" style="303"/>
    <col min="13314" max="13314" width="10.28515625" style="303" customWidth="1"/>
    <col min="13315" max="13316" width="15.7109375" style="303" customWidth="1"/>
    <col min="13317" max="13317" width="90.28515625" style="303" customWidth="1"/>
    <col min="13318" max="13318" width="14.42578125" style="303" customWidth="1"/>
    <col min="13319" max="13319" width="0" style="303" hidden="1" customWidth="1"/>
    <col min="13320" max="13569" width="9.140625" style="303"/>
    <col min="13570" max="13570" width="10.28515625" style="303" customWidth="1"/>
    <col min="13571" max="13572" width="15.7109375" style="303" customWidth="1"/>
    <col min="13573" max="13573" width="90.28515625" style="303" customWidth="1"/>
    <col min="13574" max="13574" width="14.42578125" style="303" customWidth="1"/>
    <col min="13575" max="13575" width="0" style="303" hidden="1" customWidth="1"/>
    <col min="13576" max="13825" width="9.140625" style="303"/>
    <col min="13826" max="13826" width="10.28515625" style="303" customWidth="1"/>
    <col min="13827" max="13828" width="15.7109375" style="303" customWidth="1"/>
    <col min="13829" max="13829" width="90.28515625" style="303" customWidth="1"/>
    <col min="13830" max="13830" width="14.42578125" style="303" customWidth="1"/>
    <col min="13831" max="13831" width="0" style="303" hidden="1" customWidth="1"/>
    <col min="13832" max="14081" width="9.140625" style="303"/>
    <col min="14082" max="14082" width="10.28515625" style="303" customWidth="1"/>
    <col min="14083" max="14084" width="15.7109375" style="303" customWidth="1"/>
    <col min="14085" max="14085" width="90.28515625" style="303" customWidth="1"/>
    <col min="14086" max="14086" width="14.42578125" style="303" customWidth="1"/>
    <col min="14087" max="14087" width="0" style="303" hidden="1" customWidth="1"/>
    <col min="14088" max="14337" width="9.140625" style="303"/>
    <col min="14338" max="14338" width="10.28515625" style="303" customWidth="1"/>
    <col min="14339" max="14340" width="15.7109375" style="303" customWidth="1"/>
    <col min="14341" max="14341" width="90.28515625" style="303" customWidth="1"/>
    <col min="14342" max="14342" width="14.42578125" style="303" customWidth="1"/>
    <col min="14343" max="14343" width="0" style="303" hidden="1" customWidth="1"/>
    <col min="14344" max="14593" width="9.140625" style="303"/>
    <col min="14594" max="14594" width="10.28515625" style="303" customWidth="1"/>
    <col min="14595" max="14596" width="15.7109375" style="303" customWidth="1"/>
    <col min="14597" max="14597" width="90.28515625" style="303" customWidth="1"/>
    <col min="14598" max="14598" width="14.42578125" style="303" customWidth="1"/>
    <col min="14599" max="14599" width="0" style="303" hidden="1" customWidth="1"/>
    <col min="14600" max="14849" width="9.140625" style="303"/>
    <col min="14850" max="14850" width="10.28515625" style="303" customWidth="1"/>
    <col min="14851" max="14852" width="15.7109375" style="303" customWidth="1"/>
    <col min="14853" max="14853" width="90.28515625" style="303" customWidth="1"/>
    <col min="14854" max="14854" width="14.42578125" style="303" customWidth="1"/>
    <col min="14855" max="14855" width="0" style="303" hidden="1" customWidth="1"/>
    <col min="14856" max="15105" width="9.140625" style="303"/>
    <col min="15106" max="15106" width="10.28515625" style="303" customWidth="1"/>
    <col min="15107" max="15108" width="15.7109375" style="303" customWidth="1"/>
    <col min="15109" max="15109" width="90.28515625" style="303" customWidth="1"/>
    <col min="15110" max="15110" width="14.42578125" style="303" customWidth="1"/>
    <col min="15111" max="15111" width="0" style="303" hidden="1" customWidth="1"/>
    <col min="15112" max="15361" width="9.140625" style="303"/>
    <col min="15362" max="15362" width="10.28515625" style="303" customWidth="1"/>
    <col min="15363" max="15364" width="15.7109375" style="303" customWidth="1"/>
    <col min="15365" max="15365" width="90.28515625" style="303" customWidth="1"/>
    <col min="15366" max="15366" width="14.42578125" style="303" customWidth="1"/>
    <col min="15367" max="15367" width="0" style="303" hidden="1" customWidth="1"/>
    <col min="15368" max="15617" width="9.140625" style="303"/>
    <col min="15618" max="15618" width="10.28515625" style="303" customWidth="1"/>
    <col min="15619" max="15620" width="15.7109375" style="303" customWidth="1"/>
    <col min="15621" max="15621" width="90.28515625" style="303" customWidth="1"/>
    <col min="15622" max="15622" width="14.42578125" style="303" customWidth="1"/>
    <col min="15623" max="15623" width="0" style="303" hidden="1" customWidth="1"/>
    <col min="15624" max="15873" width="9.140625" style="303"/>
    <col min="15874" max="15874" width="10.28515625" style="303" customWidth="1"/>
    <col min="15875" max="15876" width="15.7109375" style="303" customWidth="1"/>
    <col min="15877" max="15877" width="90.28515625" style="303" customWidth="1"/>
    <col min="15878" max="15878" width="14.42578125" style="303" customWidth="1"/>
    <col min="15879" max="15879" width="0" style="303" hidden="1" customWidth="1"/>
    <col min="15880" max="16129" width="9.140625" style="303"/>
    <col min="16130" max="16130" width="10.28515625" style="303" customWidth="1"/>
    <col min="16131" max="16132" width="15.7109375" style="303" customWidth="1"/>
    <col min="16133" max="16133" width="90.28515625" style="303" customWidth="1"/>
    <col min="16134" max="16134" width="14.42578125" style="303" customWidth="1"/>
    <col min="16135" max="16135" width="0" style="303" hidden="1" customWidth="1"/>
    <col min="16136" max="16384" width="9.140625" style="303"/>
  </cols>
  <sheetData>
    <row r="2" spans="1:7">
      <c r="A2" s="347" t="s">
        <v>515</v>
      </c>
      <c r="B2" s="347"/>
      <c r="C2" s="347"/>
      <c r="D2" s="347"/>
      <c r="E2" s="347"/>
      <c r="F2" s="347"/>
    </row>
    <row r="4" spans="1:7" s="313" customFormat="1" ht="21.75" customHeight="1">
      <c r="A4" s="310" t="s">
        <v>447</v>
      </c>
      <c r="B4" s="310" t="s">
        <v>448</v>
      </c>
      <c r="C4" s="311" t="s">
        <v>516</v>
      </c>
      <c r="D4" s="312" t="s">
        <v>517</v>
      </c>
      <c r="E4" s="310" t="s">
        <v>449</v>
      </c>
      <c r="F4" s="310" t="s">
        <v>27</v>
      </c>
      <c r="G4" s="310" t="s">
        <v>518</v>
      </c>
    </row>
    <row r="5" spans="1:7">
      <c r="A5" s="314"/>
      <c r="B5" s="315"/>
      <c r="C5" s="304"/>
      <c r="D5" s="316">
        <v>25966</v>
      </c>
      <c r="E5" s="317" t="s">
        <v>519</v>
      </c>
      <c r="F5" s="305" t="s">
        <v>453</v>
      </c>
      <c r="G5" s="314" t="s">
        <v>520</v>
      </c>
    </row>
    <row r="6" spans="1:7">
      <c r="A6" s="314">
        <v>29</v>
      </c>
      <c r="B6" s="315">
        <v>42396</v>
      </c>
      <c r="C6" s="304"/>
      <c r="D6" s="318"/>
      <c r="E6" s="317" t="s">
        <v>521</v>
      </c>
      <c r="F6" s="305" t="s">
        <v>475</v>
      </c>
      <c r="G6" s="305"/>
    </row>
    <row r="7" spans="1:7">
      <c r="A7" s="314"/>
      <c r="B7" s="314"/>
      <c r="C7" s="304"/>
      <c r="D7" s="318">
        <v>164.1</v>
      </c>
      <c r="E7" s="317" t="s">
        <v>522</v>
      </c>
      <c r="F7" s="305" t="s">
        <v>475</v>
      </c>
      <c r="G7" s="305"/>
    </row>
    <row r="8" spans="1:7">
      <c r="A8" s="314"/>
      <c r="B8" s="314"/>
      <c r="C8" s="304"/>
      <c r="D8" s="318">
        <v>219.9</v>
      </c>
      <c r="E8" s="317" t="s">
        <v>523</v>
      </c>
      <c r="F8" s="305" t="s">
        <v>475</v>
      </c>
      <c r="G8" s="305"/>
    </row>
    <row r="9" spans="1:7">
      <c r="A9" s="314"/>
      <c r="B9" s="314"/>
      <c r="C9" s="304"/>
      <c r="D9" s="318">
        <v>692.7</v>
      </c>
      <c r="E9" s="317" t="s">
        <v>524</v>
      </c>
      <c r="F9" s="305" t="s">
        <v>475</v>
      </c>
      <c r="G9" s="305"/>
    </row>
    <row r="10" spans="1:7">
      <c r="A10" s="314"/>
      <c r="B10" s="314"/>
      <c r="C10" s="304"/>
      <c r="D10" s="318">
        <v>2385</v>
      </c>
      <c r="E10" s="317" t="s">
        <v>525</v>
      </c>
      <c r="F10" s="305" t="s">
        <v>475</v>
      </c>
      <c r="G10" s="305"/>
    </row>
    <row r="11" spans="1:7">
      <c r="A11" s="314"/>
      <c r="B11" s="314"/>
      <c r="C11" s="304"/>
      <c r="D11" s="318">
        <v>1085.4000000000001</v>
      </c>
      <c r="E11" s="317" t="s">
        <v>526</v>
      </c>
      <c r="F11" s="305" t="s">
        <v>475</v>
      </c>
      <c r="G11" s="305"/>
    </row>
    <row r="12" spans="1:7">
      <c r="A12" s="314"/>
      <c r="B12" s="314"/>
      <c r="C12" s="304"/>
      <c r="D12" s="318">
        <v>541.4</v>
      </c>
      <c r="E12" s="317" t="s">
        <v>527</v>
      </c>
      <c r="F12" s="305" t="s">
        <v>475</v>
      </c>
      <c r="G12" s="314" t="s">
        <v>528</v>
      </c>
    </row>
    <row r="13" spans="1:7">
      <c r="A13" s="314"/>
      <c r="B13" s="314"/>
      <c r="C13" s="304"/>
      <c r="D13" s="318">
        <v>76.3</v>
      </c>
      <c r="E13" s="317" t="s">
        <v>529</v>
      </c>
      <c r="F13" s="305" t="s">
        <v>475</v>
      </c>
      <c r="G13" s="305"/>
    </row>
    <row r="14" spans="1:7">
      <c r="A14" s="314"/>
      <c r="B14" s="314"/>
      <c r="C14" s="304"/>
      <c r="D14" s="318">
        <v>38.5</v>
      </c>
      <c r="E14" s="317" t="s">
        <v>530</v>
      </c>
      <c r="F14" s="305" t="s">
        <v>475</v>
      </c>
      <c r="G14" s="305"/>
    </row>
    <row r="15" spans="1:7">
      <c r="A15" s="314"/>
      <c r="B15" s="314"/>
      <c r="C15" s="304"/>
      <c r="D15" s="318">
        <v>705.5</v>
      </c>
      <c r="E15" s="317" t="s">
        <v>531</v>
      </c>
      <c r="F15" s="305" t="s">
        <v>475</v>
      </c>
      <c r="G15" s="305"/>
    </row>
    <row r="16" spans="1:7">
      <c r="A16" s="314"/>
      <c r="B16" s="314"/>
      <c r="C16" s="304"/>
      <c r="D16" s="318">
        <v>500</v>
      </c>
      <c r="E16" s="317" t="s">
        <v>532</v>
      </c>
      <c r="F16" s="305" t="s">
        <v>475</v>
      </c>
      <c r="G16" s="305"/>
    </row>
    <row r="17" spans="1:7">
      <c r="A17" s="314"/>
      <c r="B17" s="314"/>
      <c r="C17" s="304"/>
      <c r="D17" s="318">
        <v>1500</v>
      </c>
      <c r="E17" s="317" t="s">
        <v>533</v>
      </c>
      <c r="F17" s="305" t="s">
        <v>475</v>
      </c>
      <c r="G17" s="305"/>
    </row>
    <row r="18" spans="1:7">
      <c r="A18" s="314"/>
      <c r="B18" s="314"/>
      <c r="C18" s="304"/>
      <c r="D18" s="318">
        <v>1548</v>
      </c>
      <c r="E18" s="306" t="s">
        <v>534</v>
      </c>
      <c r="F18" s="305" t="s">
        <v>475</v>
      </c>
      <c r="G18" s="314" t="s">
        <v>535</v>
      </c>
    </row>
    <row r="19" spans="1:7" hidden="1">
      <c r="A19" s="314">
        <v>32</v>
      </c>
      <c r="B19" s="315">
        <v>40954</v>
      </c>
      <c r="C19" s="304"/>
      <c r="D19" s="318">
        <v>0</v>
      </c>
      <c r="E19" s="317"/>
      <c r="F19" s="305" t="s">
        <v>475</v>
      </c>
      <c r="G19" s="305"/>
    </row>
    <row r="20" spans="1:7" hidden="1">
      <c r="A20" s="314">
        <v>33</v>
      </c>
      <c r="B20" s="315">
        <v>40968</v>
      </c>
      <c r="C20" s="304"/>
      <c r="D20" s="318">
        <v>0</v>
      </c>
      <c r="E20" s="317"/>
      <c r="F20" s="305" t="s">
        <v>475</v>
      </c>
      <c r="G20" s="305"/>
    </row>
    <row r="21" spans="1:7">
      <c r="A21" s="314"/>
      <c r="B21" s="315"/>
      <c r="C21" s="304"/>
      <c r="D21" s="318">
        <v>66.5</v>
      </c>
      <c r="E21" s="317" t="s">
        <v>536</v>
      </c>
      <c r="F21" s="305" t="s">
        <v>475</v>
      </c>
      <c r="G21" s="305"/>
    </row>
    <row r="22" spans="1:7">
      <c r="A22" s="314"/>
      <c r="B22" s="315"/>
      <c r="C22" s="304"/>
      <c r="D22" s="318">
        <v>24</v>
      </c>
      <c r="E22" s="317" t="s">
        <v>537</v>
      </c>
      <c r="F22" s="305" t="s">
        <v>475</v>
      </c>
      <c r="G22" s="305"/>
    </row>
    <row r="23" spans="1:7">
      <c r="A23" s="314"/>
      <c r="B23" s="315"/>
      <c r="C23" s="304"/>
      <c r="D23" s="318">
        <v>407</v>
      </c>
      <c r="E23" s="317" t="s">
        <v>538</v>
      </c>
      <c r="F23" s="305" t="s">
        <v>475</v>
      </c>
      <c r="G23" s="305"/>
    </row>
    <row r="24" spans="1:7">
      <c r="A24" s="314"/>
      <c r="B24" s="315"/>
      <c r="C24" s="304"/>
      <c r="D24" s="318">
        <v>108.4</v>
      </c>
      <c r="E24" s="317" t="s">
        <v>539</v>
      </c>
      <c r="F24" s="305" t="s">
        <v>540</v>
      </c>
      <c r="G24" s="305"/>
    </row>
    <row r="25" spans="1:7">
      <c r="A25" s="314"/>
      <c r="B25" s="315"/>
      <c r="C25" s="304"/>
      <c r="D25" s="318">
        <v>2.6</v>
      </c>
      <c r="E25" s="317" t="s">
        <v>541</v>
      </c>
      <c r="F25" s="305" t="s">
        <v>457</v>
      </c>
      <c r="G25" s="305"/>
    </row>
    <row r="26" spans="1:7">
      <c r="A26" s="314"/>
      <c r="B26" s="315"/>
      <c r="C26" s="304"/>
      <c r="D26" s="318">
        <v>884.4</v>
      </c>
      <c r="E26" s="317" t="s">
        <v>542</v>
      </c>
      <c r="F26" s="305" t="s">
        <v>457</v>
      </c>
      <c r="G26" s="305"/>
    </row>
    <row r="27" spans="1:7">
      <c r="A27" s="314"/>
      <c r="B27" s="315"/>
      <c r="C27" s="319">
        <v>0</v>
      </c>
      <c r="D27" s="316">
        <f>SUM(D5:D26)</f>
        <v>36915.700000000004</v>
      </c>
      <c r="E27" s="320" t="s">
        <v>543</v>
      </c>
      <c r="F27" s="319">
        <f>D27-C27</f>
        <v>36915.700000000004</v>
      </c>
      <c r="G27" s="305"/>
    </row>
    <row r="28" spans="1:7">
      <c r="A28" s="314">
        <v>30</v>
      </c>
      <c r="B28" s="315">
        <v>42410</v>
      </c>
      <c r="C28" s="304"/>
      <c r="D28" s="318">
        <v>29.9</v>
      </c>
      <c r="E28" s="317" t="s">
        <v>544</v>
      </c>
      <c r="F28" s="305" t="s">
        <v>462</v>
      </c>
      <c r="G28" s="305"/>
    </row>
    <row r="29" spans="1:7">
      <c r="A29" s="314"/>
      <c r="B29" s="314"/>
      <c r="C29" s="304"/>
      <c r="D29" s="318">
        <v>243</v>
      </c>
      <c r="E29" s="317" t="s">
        <v>545</v>
      </c>
      <c r="F29" s="305" t="s">
        <v>472</v>
      </c>
      <c r="G29" s="314" t="s">
        <v>546</v>
      </c>
    </row>
    <row r="30" spans="1:7">
      <c r="A30" s="314"/>
      <c r="B30" s="314"/>
      <c r="C30" s="319">
        <v>0</v>
      </c>
      <c r="D30" s="316">
        <f>SUM(D27:D29)</f>
        <v>37188.600000000006</v>
      </c>
      <c r="E30" s="320" t="s">
        <v>547</v>
      </c>
      <c r="F30" s="319">
        <f>D30-C30</f>
        <v>37188.600000000006</v>
      </c>
      <c r="G30" s="314" t="s">
        <v>548</v>
      </c>
    </row>
    <row r="31" spans="1:7">
      <c r="A31" s="314">
        <v>33</v>
      </c>
      <c r="B31" s="315">
        <v>42452</v>
      </c>
      <c r="C31" s="304">
        <v>4550</v>
      </c>
      <c r="D31" s="318"/>
      <c r="E31" s="306" t="s">
        <v>549</v>
      </c>
      <c r="F31" s="305" t="s">
        <v>475</v>
      </c>
      <c r="G31" s="305"/>
    </row>
    <row r="32" spans="1:7">
      <c r="A32" s="314"/>
      <c r="B32" s="314"/>
      <c r="C32" s="304">
        <v>11</v>
      </c>
      <c r="D32" s="318"/>
      <c r="E32" s="317" t="s">
        <v>550</v>
      </c>
      <c r="F32" s="305" t="s">
        <v>460</v>
      </c>
      <c r="G32" s="305"/>
    </row>
    <row r="33" spans="1:7">
      <c r="A33" s="314"/>
      <c r="B33" s="315"/>
      <c r="C33" s="319">
        <f>SUM(C6:C32)</f>
        <v>4561</v>
      </c>
      <c r="D33" s="316">
        <f>SUM(D30:D32)</f>
        <v>37188.600000000006</v>
      </c>
      <c r="E33" s="320" t="s">
        <v>551</v>
      </c>
      <c r="F33" s="319">
        <f>D33-C33</f>
        <v>32627.600000000006</v>
      </c>
      <c r="G33" s="305"/>
    </row>
    <row r="34" spans="1:7">
      <c r="A34" s="314"/>
      <c r="B34" s="315"/>
      <c r="C34" s="319">
        <f>SUM(C33)</f>
        <v>4561</v>
      </c>
      <c r="D34" s="316">
        <f>SUM(D33)</f>
        <v>37188.600000000006</v>
      </c>
      <c r="E34" s="320" t="s">
        <v>552</v>
      </c>
      <c r="F34" s="319">
        <f>D34-C34</f>
        <v>32627.600000000006</v>
      </c>
      <c r="G34" s="305"/>
    </row>
    <row r="35" spans="1:7" hidden="1">
      <c r="A35" s="314"/>
      <c r="B35" s="314"/>
      <c r="C35" s="304"/>
      <c r="D35" s="316"/>
      <c r="E35" s="320"/>
      <c r="F35" s="319"/>
      <c r="G35" s="305"/>
    </row>
    <row r="36" spans="1:7" hidden="1">
      <c r="A36" s="314"/>
      <c r="B36" s="314"/>
      <c r="C36" s="304"/>
      <c r="D36" s="318"/>
      <c r="E36" s="321"/>
      <c r="F36" s="305"/>
      <c r="G36" s="305"/>
    </row>
    <row r="37" spans="1:7" hidden="1">
      <c r="A37" s="314"/>
      <c r="B37" s="315"/>
      <c r="C37" s="304"/>
      <c r="D37" s="318"/>
      <c r="E37" s="317"/>
      <c r="F37" s="305"/>
      <c r="G37" s="305"/>
    </row>
    <row r="38" spans="1:7" hidden="1">
      <c r="A38" s="314"/>
      <c r="B38" s="315"/>
      <c r="C38" s="304"/>
      <c r="D38" s="318"/>
      <c r="E38" s="317"/>
      <c r="F38" s="305"/>
      <c r="G38" s="305"/>
    </row>
    <row r="39" spans="1:7" hidden="1">
      <c r="A39" s="314"/>
      <c r="B39" s="315"/>
      <c r="C39" s="304"/>
      <c r="D39" s="318"/>
      <c r="E39" s="317"/>
      <c r="F39" s="305"/>
      <c r="G39" s="305"/>
    </row>
    <row r="40" spans="1:7" hidden="1">
      <c r="A40" s="314"/>
      <c r="B40" s="315"/>
      <c r="C40" s="304"/>
      <c r="D40" s="318"/>
      <c r="E40" s="321"/>
      <c r="F40" s="305"/>
      <c r="G40" s="305"/>
    </row>
    <row r="41" spans="1:7" hidden="1">
      <c r="A41" s="314"/>
      <c r="B41" s="315"/>
      <c r="C41" s="304"/>
      <c r="D41" s="304"/>
      <c r="E41" s="317"/>
      <c r="F41" s="305"/>
      <c r="G41" s="305"/>
    </row>
    <row r="42" spans="1:7" hidden="1">
      <c r="A42" s="314"/>
      <c r="B42" s="315"/>
      <c r="C42" s="304"/>
      <c r="D42" s="304"/>
      <c r="E42" s="317"/>
      <c r="F42" s="305"/>
      <c r="G42" s="305"/>
    </row>
    <row r="43" spans="1:7" hidden="1">
      <c r="A43" s="314"/>
      <c r="B43" s="315"/>
      <c r="C43" s="304"/>
      <c r="D43" s="304"/>
      <c r="E43" s="322"/>
      <c r="F43" s="305"/>
      <c r="G43" s="305"/>
    </row>
    <row r="44" spans="1:7" hidden="1">
      <c r="A44" s="314"/>
      <c r="B44" s="315"/>
      <c r="C44" s="304"/>
      <c r="D44" s="304"/>
      <c r="E44" s="317"/>
      <c r="F44" s="305"/>
      <c r="G44" s="305"/>
    </row>
    <row r="45" spans="1:7" hidden="1">
      <c r="A45" s="314"/>
      <c r="B45" s="315"/>
      <c r="C45" s="304"/>
      <c r="D45" s="304"/>
      <c r="E45" s="317"/>
      <c r="F45" s="305"/>
      <c r="G45" s="305"/>
    </row>
    <row r="46" spans="1:7" hidden="1">
      <c r="A46" s="314"/>
      <c r="B46" s="315"/>
      <c r="C46" s="304"/>
      <c r="D46" s="304"/>
      <c r="E46" s="317"/>
      <c r="F46" s="305"/>
      <c r="G46" s="305"/>
    </row>
    <row r="47" spans="1:7" hidden="1">
      <c r="A47" s="314"/>
      <c r="B47" s="315"/>
      <c r="C47" s="304"/>
      <c r="D47" s="304"/>
      <c r="E47" s="317"/>
      <c r="F47" s="305"/>
      <c r="G47" s="305"/>
    </row>
    <row r="48" spans="1:7" hidden="1">
      <c r="A48" s="314"/>
      <c r="B48" s="315"/>
      <c r="C48" s="304"/>
      <c r="D48" s="304"/>
      <c r="E48" s="322"/>
      <c r="F48" s="305"/>
      <c r="G48" s="305"/>
    </row>
    <row r="49" spans="1:7" hidden="1">
      <c r="A49" s="314"/>
      <c r="B49" s="315"/>
      <c r="C49" s="304"/>
      <c r="D49" s="304"/>
      <c r="E49" s="317"/>
      <c r="F49" s="305"/>
      <c r="G49" s="305"/>
    </row>
    <row r="50" spans="1:7" hidden="1">
      <c r="A50" s="314"/>
      <c r="B50" s="315"/>
      <c r="C50" s="304"/>
      <c r="D50" s="304"/>
      <c r="E50" s="317"/>
      <c r="F50" s="305"/>
      <c r="G50" s="305"/>
    </row>
    <row r="51" spans="1:7" hidden="1">
      <c r="A51" s="314"/>
      <c r="B51" s="315"/>
      <c r="C51" s="304"/>
      <c r="D51" s="304"/>
      <c r="E51" s="317"/>
      <c r="F51" s="305"/>
      <c r="G51" s="305"/>
    </row>
    <row r="52" spans="1:7" hidden="1">
      <c r="A52" s="314"/>
      <c r="B52" s="315"/>
      <c r="C52" s="304"/>
      <c r="D52" s="304"/>
      <c r="E52" s="322"/>
      <c r="F52" s="305"/>
      <c r="G52" s="305"/>
    </row>
    <row r="53" spans="1:7" hidden="1">
      <c r="A53" s="314"/>
      <c r="B53" s="315"/>
      <c r="C53" s="304"/>
      <c r="D53" s="304"/>
      <c r="E53" s="317"/>
      <c r="F53" s="305"/>
      <c r="G53" s="305"/>
    </row>
    <row r="54" spans="1:7" hidden="1">
      <c r="A54" s="314"/>
      <c r="B54" s="315"/>
      <c r="C54" s="304"/>
      <c r="D54" s="304"/>
      <c r="E54" s="317"/>
      <c r="F54" s="305"/>
      <c r="G54" s="305"/>
    </row>
    <row r="55" spans="1:7" hidden="1">
      <c r="A55" s="314"/>
      <c r="B55" s="315"/>
      <c r="C55" s="304"/>
      <c r="D55" s="304"/>
      <c r="E55" s="317"/>
      <c r="F55" s="305"/>
      <c r="G55" s="305"/>
    </row>
    <row r="56" spans="1:7" hidden="1">
      <c r="A56" s="314"/>
      <c r="B56" s="315"/>
      <c r="C56" s="304"/>
      <c r="D56" s="304"/>
      <c r="E56" s="322"/>
      <c r="F56" s="305"/>
      <c r="G56" s="305"/>
    </row>
    <row r="57" spans="1:7" hidden="1">
      <c r="A57" s="314"/>
      <c r="B57" s="315"/>
      <c r="C57" s="304"/>
      <c r="D57" s="304"/>
      <c r="E57" s="306"/>
      <c r="F57" s="305"/>
      <c r="G57" s="305"/>
    </row>
    <row r="58" spans="1:7" hidden="1">
      <c r="A58" s="314"/>
      <c r="B58" s="315"/>
      <c r="C58" s="304"/>
      <c r="D58" s="304"/>
      <c r="E58" s="306"/>
      <c r="F58" s="305"/>
      <c r="G58" s="305"/>
    </row>
    <row r="59" spans="1:7" hidden="1">
      <c r="A59" s="314"/>
      <c r="B59" s="315"/>
      <c r="C59" s="304"/>
      <c r="D59" s="304"/>
      <c r="E59" s="306"/>
      <c r="F59" s="305"/>
      <c r="G59" s="305"/>
    </row>
    <row r="60" spans="1:7" hidden="1">
      <c r="A60" s="314"/>
      <c r="B60" s="315"/>
      <c r="C60" s="304"/>
      <c r="D60" s="304"/>
      <c r="E60" s="322"/>
      <c r="F60" s="305"/>
      <c r="G60" s="305"/>
    </row>
    <row r="61" spans="1:7" hidden="1">
      <c r="A61" s="314"/>
      <c r="B61" s="315"/>
      <c r="C61" s="304"/>
      <c r="D61" s="317"/>
      <c r="E61" s="305"/>
      <c r="F61" s="305"/>
      <c r="G61" s="317"/>
    </row>
    <row r="62" spans="1:7" hidden="1">
      <c r="A62" s="314"/>
      <c r="B62" s="315"/>
      <c r="C62" s="304"/>
      <c r="D62" s="317"/>
      <c r="E62" s="305"/>
      <c r="F62" s="305"/>
      <c r="G62" s="317"/>
    </row>
    <row r="63" spans="1:7" hidden="1">
      <c r="A63" s="314"/>
      <c r="B63" s="315"/>
      <c r="C63" s="304"/>
      <c r="D63" s="317"/>
      <c r="E63" s="305"/>
      <c r="F63" s="305"/>
      <c r="G63" s="317"/>
    </row>
    <row r="64" spans="1:7" hidden="1">
      <c r="A64" s="314"/>
      <c r="B64" s="315"/>
      <c r="C64" s="304"/>
      <c r="D64" s="323"/>
      <c r="E64" s="305"/>
      <c r="F64" s="305"/>
      <c r="G64" s="317"/>
    </row>
    <row r="65" spans="1:7" hidden="1">
      <c r="A65" s="314"/>
      <c r="B65" s="315"/>
      <c r="C65" s="304"/>
      <c r="D65" s="304"/>
      <c r="E65" s="324"/>
      <c r="F65" s="305"/>
      <c r="G65" s="317"/>
    </row>
    <row r="66" spans="1:7" s="313" customFormat="1" hidden="1">
      <c r="A66" s="325"/>
      <c r="B66" s="326"/>
      <c r="C66" s="319"/>
      <c r="D66" s="319"/>
      <c r="E66" s="319"/>
      <c r="F66" s="323"/>
      <c r="G66" s="327"/>
    </row>
    <row r="67" spans="1:7" hidden="1">
      <c r="A67" s="314"/>
      <c r="B67" s="315"/>
      <c r="C67" s="304"/>
      <c r="D67" s="304"/>
      <c r="E67" s="305"/>
      <c r="F67" s="305"/>
      <c r="G67" s="317"/>
    </row>
    <row r="68" spans="1:7" hidden="1">
      <c r="A68" s="314"/>
      <c r="B68" s="314"/>
      <c r="C68" s="304"/>
      <c r="D68" s="304"/>
      <c r="E68" s="317"/>
      <c r="F68" s="305"/>
      <c r="G68" s="305"/>
    </row>
    <row r="69" spans="1:7" s="313" customFormat="1" hidden="1">
      <c r="A69" s="325"/>
      <c r="B69" s="325"/>
      <c r="C69" s="319"/>
      <c r="D69" s="319"/>
      <c r="E69" s="320"/>
      <c r="F69" s="319"/>
      <c r="G69" s="321"/>
    </row>
    <row r="70" spans="1:7" hidden="1">
      <c r="A70" s="314"/>
      <c r="B70" s="315"/>
      <c r="C70" s="304"/>
      <c r="D70" s="304"/>
      <c r="E70" s="317"/>
      <c r="F70" s="305"/>
      <c r="G70" s="305"/>
    </row>
    <row r="71" spans="1:7" hidden="1">
      <c r="A71" s="314"/>
      <c r="B71" s="315"/>
      <c r="C71" s="304"/>
      <c r="D71" s="304"/>
      <c r="E71" s="317"/>
      <c r="F71" s="305"/>
      <c r="G71" s="305"/>
    </row>
    <row r="72" spans="1:7" hidden="1">
      <c r="A72" s="314"/>
      <c r="B72" s="315"/>
      <c r="C72" s="304"/>
      <c r="D72" s="304"/>
      <c r="E72" s="317"/>
      <c r="F72" s="305"/>
      <c r="G72" s="305"/>
    </row>
    <row r="73" spans="1:7" hidden="1">
      <c r="A73" s="314"/>
      <c r="B73" s="315"/>
      <c r="C73" s="304"/>
      <c r="D73" s="304"/>
      <c r="E73" s="317"/>
      <c r="F73" s="305"/>
      <c r="G73" s="305"/>
    </row>
    <row r="74" spans="1:7" s="313" customFormat="1" hidden="1">
      <c r="A74" s="325"/>
      <c r="B74" s="326"/>
      <c r="C74" s="319"/>
      <c r="D74" s="319"/>
      <c r="E74" s="320"/>
      <c r="F74" s="319"/>
      <c r="G74" s="321"/>
    </row>
    <row r="75" spans="1:7" hidden="1">
      <c r="A75" s="314"/>
      <c r="B75" s="315"/>
      <c r="C75" s="304"/>
      <c r="D75" s="304"/>
      <c r="E75" s="317"/>
      <c r="F75" s="306"/>
      <c r="G75" s="305"/>
    </row>
    <row r="76" spans="1:7" hidden="1">
      <c r="A76" s="314"/>
      <c r="B76" s="315"/>
      <c r="C76" s="304"/>
      <c r="D76" s="304"/>
      <c r="E76" s="317"/>
      <c r="F76" s="306"/>
      <c r="G76" s="305"/>
    </row>
    <row r="77" spans="1:7" hidden="1">
      <c r="A77" s="314"/>
      <c r="B77" s="315"/>
      <c r="C77" s="304"/>
      <c r="D77" s="319"/>
      <c r="E77" s="317"/>
      <c r="F77" s="306"/>
      <c r="G77" s="305"/>
    </row>
    <row r="78" spans="1:7" s="313" customFormat="1" hidden="1">
      <c r="A78" s="325"/>
      <c r="B78" s="325"/>
      <c r="C78" s="319"/>
      <c r="D78" s="319"/>
      <c r="E78" s="320"/>
      <c r="F78" s="319"/>
      <c r="G78" s="321"/>
    </row>
    <row r="79" spans="1:7" hidden="1">
      <c r="A79" s="314"/>
      <c r="B79" s="315"/>
      <c r="C79" s="304"/>
      <c r="D79" s="304"/>
      <c r="E79" s="317"/>
      <c r="F79" s="306"/>
      <c r="G79" s="305"/>
    </row>
    <row r="80" spans="1:7" hidden="1">
      <c r="A80" s="314"/>
      <c r="B80" s="315"/>
      <c r="C80" s="304"/>
      <c r="D80" s="304"/>
      <c r="E80" s="317"/>
      <c r="F80" s="306"/>
      <c r="G80" s="305"/>
    </row>
    <row r="81" spans="1:7" s="313" customFormat="1" hidden="1">
      <c r="A81" s="325"/>
      <c r="B81" s="326"/>
      <c r="C81" s="319"/>
      <c r="D81" s="319"/>
      <c r="E81" s="320"/>
      <c r="F81" s="319"/>
      <c r="G81" s="321"/>
    </row>
    <row r="82" spans="1:7" hidden="1">
      <c r="A82" s="314"/>
      <c r="B82" s="315"/>
      <c r="C82" s="304"/>
      <c r="D82" s="304"/>
      <c r="E82" s="305"/>
      <c r="F82" s="306"/>
      <c r="G82" s="305"/>
    </row>
    <row r="83" spans="1:7" s="328" customFormat="1" hidden="1">
      <c r="A83" s="305"/>
      <c r="B83" s="305"/>
      <c r="C83" s="306"/>
      <c r="D83" s="304"/>
      <c r="E83" s="305"/>
      <c r="F83" s="306"/>
      <c r="G83" s="305"/>
    </row>
    <row r="84" spans="1:7" s="313" customFormat="1" hidden="1">
      <c r="A84" s="325"/>
      <c r="B84" s="326"/>
      <c r="C84" s="319"/>
      <c r="D84" s="319"/>
      <c r="E84" s="320"/>
      <c r="F84" s="319"/>
      <c r="G84" s="321"/>
    </row>
    <row r="85" spans="1:7" hidden="1">
      <c r="A85" s="314"/>
      <c r="B85" s="315"/>
      <c r="C85" s="304"/>
      <c r="D85" s="304"/>
      <c r="E85" s="317"/>
      <c r="F85" s="306"/>
      <c r="G85" s="305"/>
    </row>
    <row r="86" spans="1:7" hidden="1">
      <c r="A86" s="314"/>
      <c r="B86" s="315"/>
      <c r="C86" s="304"/>
      <c r="D86" s="304"/>
      <c r="E86" s="317"/>
      <c r="F86" s="306"/>
      <c r="G86" s="305"/>
    </row>
    <row r="87" spans="1:7" s="313" customFormat="1" hidden="1">
      <c r="A87" s="325"/>
      <c r="B87" s="326"/>
      <c r="C87" s="319"/>
      <c r="D87" s="319"/>
      <c r="E87" s="320"/>
      <c r="F87" s="319"/>
      <c r="G87" s="321"/>
    </row>
    <row r="88" spans="1:7" hidden="1">
      <c r="A88" s="314"/>
      <c r="B88" s="315"/>
      <c r="C88" s="304"/>
      <c r="D88" s="304"/>
      <c r="E88" s="317"/>
      <c r="F88" s="306"/>
      <c r="G88" s="305"/>
    </row>
    <row r="89" spans="1:7" hidden="1">
      <c r="A89" s="314"/>
      <c r="B89" s="315"/>
      <c r="C89" s="304"/>
      <c r="D89" s="304"/>
      <c r="E89" s="317"/>
      <c r="F89" s="306"/>
      <c r="G89" s="305"/>
    </row>
    <row r="90" spans="1:7" hidden="1">
      <c r="A90" s="314"/>
      <c r="B90" s="315"/>
      <c r="C90" s="304"/>
      <c r="D90" s="304"/>
      <c r="E90" s="317"/>
      <c r="F90" s="306"/>
      <c r="G90" s="305"/>
    </row>
    <row r="91" spans="1:7" hidden="1">
      <c r="A91" s="314"/>
      <c r="B91" s="315"/>
      <c r="C91" s="304"/>
      <c r="D91" s="304"/>
      <c r="E91" s="305"/>
      <c r="F91" s="306"/>
      <c r="G91" s="305"/>
    </row>
    <row r="92" spans="1:7" hidden="1">
      <c r="A92" s="314"/>
      <c r="B92" s="315"/>
      <c r="C92" s="304"/>
      <c r="D92" s="304"/>
      <c r="E92" s="305"/>
      <c r="F92" s="306"/>
      <c r="G92" s="305"/>
    </row>
    <row r="93" spans="1:7" hidden="1">
      <c r="A93" s="314"/>
      <c r="B93" s="315"/>
      <c r="C93" s="304"/>
      <c r="D93" s="304"/>
      <c r="E93" s="305"/>
      <c r="F93" s="306"/>
      <c r="G93" s="305"/>
    </row>
    <row r="94" spans="1:7" s="313" customFormat="1" hidden="1">
      <c r="A94" s="325"/>
      <c r="B94" s="326"/>
      <c r="C94" s="319"/>
      <c r="D94" s="319"/>
      <c r="E94" s="327"/>
      <c r="F94" s="319"/>
      <c r="G94" s="321"/>
    </row>
    <row r="95" spans="1:7" hidden="1">
      <c r="A95" s="314"/>
      <c r="B95" s="315"/>
      <c r="C95" s="304"/>
      <c r="D95" s="304"/>
      <c r="E95" s="305"/>
      <c r="F95" s="306"/>
      <c r="G95" s="305"/>
    </row>
    <row r="96" spans="1:7" hidden="1">
      <c r="A96" s="314"/>
      <c r="B96" s="315"/>
      <c r="C96" s="304"/>
      <c r="D96" s="304"/>
      <c r="E96" s="305"/>
      <c r="F96" s="306"/>
      <c r="G96" s="305"/>
    </row>
    <row r="97" spans="1:7" hidden="1">
      <c r="A97" s="314"/>
      <c r="B97" s="315"/>
      <c r="C97" s="304"/>
      <c r="D97" s="304"/>
      <c r="E97" s="305"/>
      <c r="F97" s="306"/>
      <c r="G97" s="305"/>
    </row>
    <row r="98" spans="1:7" hidden="1">
      <c r="A98" s="314"/>
      <c r="B98" s="315"/>
      <c r="C98" s="304"/>
      <c r="D98" s="304"/>
      <c r="E98" s="305"/>
      <c r="F98" s="306"/>
      <c r="G98" s="305"/>
    </row>
    <row r="99" spans="1:7" hidden="1">
      <c r="A99" s="314"/>
      <c r="B99" s="315"/>
      <c r="C99" s="304"/>
      <c r="D99" s="304"/>
      <c r="E99" s="317"/>
      <c r="F99" s="306"/>
      <c r="G99" s="305"/>
    </row>
    <row r="100" spans="1:7" hidden="1">
      <c r="A100" s="314"/>
      <c r="B100" s="315"/>
      <c r="C100" s="304"/>
      <c r="D100" s="304"/>
      <c r="E100" s="317"/>
      <c r="F100" s="306"/>
      <c r="G100" s="305"/>
    </row>
    <row r="101" spans="1:7" s="313" customFormat="1" hidden="1">
      <c r="A101" s="325"/>
      <c r="B101" s="326"/>
      <c r="C101" s="319"/>
      <c r="D101" s="319"/>
      <c r="E101" s="327"/>
      <c r="F101" s="319"/>
      <c r="G101" s="321"/>
    </row>
    <row r="102" spans="1:7" hidden="1">
      <c r="A102" s="314"/>
      <c r="B102" s="315"/>
      <c r="C102" s="304"/>
      <c r="D102" s="304"/>
      <c r="E102" s="317"/>
      <c r="F102" s="306"/>
      <c r="G102" s="305"/>
    </row>
    <row r="103" spans="1:7">
      <c r="A103" s="314">
        <v>36</v>
      </c>
      <c r="B103" s="315">
        <v>42494</v>
      </c>
      <c r="C103" s="304"/>
      <c r="D103" s="304">
        <v>1721.8</v>
      </c>
      <c r="E103" s="317" t="s">
        <v>553</v>
      </c>
      <c r="F103" s="305" t="s">
        <v>475</v>
      </c>
      <c r="G103" s="305"/>
    </row>
    <row r="104" spans="1:7">
      <c r="A104" s="314"/>
      <c r="B104" s="315"/>
      <c r="C104" s="304"/>
      <c r="D104" s="304">
        <v>1134.2</v>
      </c>
      <c r="E104" s="317" t="s">
        <v>554</v>
      </c>
      <c r="F104" s="306" t="s">
        <v>462</v>
      </c>
      <c r="G104" s="305"/>
    </row>
    <row r="105" spans="1:7">
      <c r="A105" s="314"/>
      <c r="B105" s="315"/>
      <c r="C105" s="319">
        <f>SUM(C34)</f>
        <v>4561</v>
      </c>
      <c r="D105" s="319">
        <f>SUM(D34:D104)</f>
        <v>40044.600000000006</v>
      </c>
      <c r="E105" s="320" t="s">
        <v>485</v>
      </c>
      <c r="F105" s="319">
        <f>D105-C105</f>
        <v>35483.600000000006</v>
      </c>
      <c r="G105" s="305"/>
    </row>
    <row r="106" spans="1:7">
      <c r="A106" s="314">
        <v>39</v>
      </c>
      <c r="B106" s="315">
        <v>42543</v>
      </c>
      <c r="C106" s="304">
        <v>1351.9</v>
      </c>
      <c r="D106" s="304"/>
      <c r="E106" s="317" t="s">
        <v>555</v>
      </c>
      <c r="F106" s="306">
        <v>20</v>
      </c>
      <c r="G106" s="305"/>
    </row>
    <row r="107" spans="1:7">
      <c r="A107" s="314"/>
      <c r="B107" s="315"/>
      <c r="C107" s="304"/>
      <c r="D107" s="304">
        <v>3332.5</v>
      </c>
      <c r="E107" s="317" t="s">
        <v>556</v>
      </c>
      <c r="F107" s="305" t="s">
        <v>475</v>
      </c>
      <c r="G107" s="305"/>
    </row>
    <row r="108" spans="1:7">
      <c r="A108" s="314"/>
      <c r="B108" s="315"/>
      <c r="C108" s="304"/>
      <c r="D108" s="304">
        <v>2250</v>
      </c>
      <c r="E108" s="317" t="s">
        <v>557</v>
      </c>
      <c r="F108" s="305" t="s">
        <v>475</v>
      </c>
      <c r="G108" s="305"/>
    </row>
    <row r="109" spans="1:7">
      <c r="A109" s="314"/>
      <c r="B109" s="315"/>
      <c r="C109" s="304"/>
      <c r="D109" s="304">
        <v>1052</v>
      </c>
      <c r="E109" s="317" t="s">
        <v>558</v>
      </c>
      <c r="F109" s="305" t="s">
        <v>475</v>
      </c>
      <c r="G109" s="305"/>
    </row>
    <row r="110" spans="1:7" s="313" customFormat="1">
      <c r="A110" s="325"/>
      <c r="B110" s="326"/>
      <c r="C110" s="319">
        <f>SUM(C105:C109)</f>
        <v>5912.9</v>
      </c>
      <c r="D110" s="319">
        <f>SUM(D105:D109)</f>
        <v>46679.100000000006</v>
      </c>
      <c r="E110" s="320" t="s">
        <v>497</v>
      </c>
      <c r="F110" s="319">
        <f>D110-C110</f>
        <v>40766.200000000004</v>
      </c>
      <c r="G110" s="321"/>
    </row>
    <row r="111" spans="1:7">
      <c r="A111" s="314">
        <v>42</v>
      </c>
      <c r="B111" s="315">
        <v>42578</v>
      </c>
      <c r="C111" s="304"/>
      <c r="D111" s="304">
        <v>151</v>
      </c>
      <c r="E111" s="317" t="s">
        <v>559</v>
      </c>
      <c r="F111" s="305" t="s">
        <v>472</v>
      </c>
      <c r="G111" s="305"/>
    </row>
    <row r="112" spans="1:7" s="313" customFormat="1">
      <c r="A112" s="325"/>
      <c r="B112" s="326"/>
      <c r="C112" s="319">
        <f>SUM(C110:C111)</f>
        <v>5912.9</v>
      </c>
      <c r="D112" s="319">
        <f>SUM(D110:D111)</f>
        <v>46830.100000000006</v>
      </c>
      <c r="E112" s="320" t="s">
        <v>503</v>
      </c>
      <c r="F112" s="319">
        <f>D112-C112</f>
        <v>40917.200000000004</v>
      </c>
      <c r="G112" s="321"/>
    </row>
    <row r="113" spans="1:7">
      <c r="A113" s="314"/>
      <c r="B113" s="315"/>
      <c r="C113" s="304"/>
      <c r="D113" s="304">
        <v>2000</v>
      </c>
      <c r="E113" s="317" t="s">
        <v>560</v>
      </c>
      <c r="F113" s="305" t="s">
        <v>475</v>
      </c>
      <c r="G113" s="305"/>
    </row>
    <row r="114" spans="1:7">
      <c r="A114" s="314"/>
      <c r="B114" s="315"/>
      <c r="C114" s="304"/>
      <c r="D114" s="304">
        <v>2500</v>
      </c>
      <c r="E114" s="317" t="s">
        <v>561</v>
      </c>
      <c r="F114" s="305" t="s">
        <v>475</v>
      </c>
      <c r="G114" s="305"/>
    </row>
    <row r="115" spans="1:7">
      <c r="A115" s="314"/>
      <c r="B115" s="315"/>
      <c r="C115" s="304"/>
      <c r="D115" s="304">
        <v>1000</v>
      </c>
      <c r="E115" s="317" t="s">
        <v>562</v>
      </c>
      <c r="F115" s="305" t="s">
        <v>475</v>
      </c>
      <c r="G115" s="305"/>
    </row>
    <row r="116" spans="1:7">
      <c r="A116" s="314"/>
      <c r="B116" s="315"/>
      <c r="C116" s="304"/>
      <c r="D116" s="304">
        <v>100</v>
      </c>
      <c r="E116" s="317" t="s">
        <v>563</v>
      </c>
      <c r="F116" s="305" t="s">
        <v>475</v>
      </c>
      <c r="G116" s="305"/>
    </row>
    <row r="117" spans="1:7">
      <c r="A117" s="314"/>
      <c r="B117" s="315"/>
      <c r="C117" s="304"/>
      <c r="D117" s="304">
        <v>250</v>
      </c>
      <c r="E117" s="317" t="s">
        <v>564</v>
      </c>
      <c r="F117" s="305" t="s">
        <v>457</v>
      </c>
      <c r="G117" s="305"/>
    </row>
    <row r="118" spans="1:7">
      <c r="A118" s="314"/>
      <c r="B118" s="315"/>
      <c r="C118" s="304"/>
      <c r="D118" s="304">
        <v>839</v>
      </c>
      <c r="E118" s="317" t="s">
        <v>565</v>
      </c>
      <c r="F118" s="305" t="s">
        <v>457</v>
      </c>
      <c r="G118" s="305"/>
    </row>
    <row r="119" spans="1:7" s="313" customFormat="1">
      <c r="A119" s="325"/>
      <c r="B119" s="326"/>
      <c r="C119" s="319">
        <f>SUM(C112:C118)</f>
        <v>5912.9</v>
      </c>
      <c r="D119" s="319">
        <f>SUM(D112:D118)</f>
        <v>53519.100000000006</v>
      </c>
      <c r="E119" s="320" t="s">
        <v>506</v>
      </c>
      <c r="F119" s="319">
        <f>D119-C119</f>
        <v>47606.200000000004</v>
      </c>
      <c r="G119" s="321"/>
    </row>
    <row r="120" spans="1:7">
      <c r="A120" s="314">
        <v>46</v>
      </c>
      <c r="B120" s="315">
        <v>42634</v>
      </c>
      <c r="C120" s="304"/>
      <c r="D120" s="304">
        <v>202</v>
      </c>
      <c r="E120" s="305" t="s">
        <v>566</v>
      </c>
      <c r="F120" s="306" t="s">
        <v>457</v>
      </c>
      <c r="G120" s="305"/>
    </row>
    <row r="121" spans="1:7" s="313" customFormat="1">
      <c r="A121" s="314"/>
      <c r="B121" s="315"/>
      <c r="C121" s="304">
        <v>2553.1999999999998</v>
      </c>
      <c r="D121" s="319"/>
      <c r="E121" s="305" t="s">
        <v>567</v>
      </c>
      <c r="F121" s="306" t="s">
        <v>453</v>
      </c>
      <c r="G121" s="321"/>
    </row>
    <row r="122" spans="1:7" s="313" customFormat="1">
      <c r="A122" s="325"/>
      <c r="B122" s="326"/>
      <c r="C122" s="319">
        <f>SUM(C119:C121)</f>
        <v>8466.0999999999985</v>
      </c>
      <c r="D122" s="319">
        <f>SUM(D119:D121)</f>
        <v>53721.100000000006</v>
      </c>
      <c r="E122" s="320" t="s">
        <v>568</v>
      </c>
      <c r="F122" s="319">
        <f>D122-C122</f>
        <v>45255.000000000007</v>
      </c>
      <c r="G122" s="321"/>
    </row>
    <row r="123" spans="1:7" s="329" customFormat="1">
      <c r="A123" s="321"/>
      <c r="B123" s="321"/>
      <c r="C123" s="319"/>
      <c r="D123" s="319"/>
      <c r="E123" s="320" t="s">
        <v>569</v>
      </c>
      <c r="F123" s="319">
        <v>45255</v>
      </c>
      <c r="G123" s="321"/>
    </row>
    <row r="124" spans="1:7" s="328" customFormat="1">
      <c r="A124" s="330">
        <v>49</v>
      </c>
      <c r="B124" s="331">
        <v>42676</v>
      </c>
      <c r="C124" s="304"/>
      <c r="D124" s="304">
        <v>613</v>
      </c>
      <c r="E124" s="305" t="s">
        <v>570</v>
      </c>
      <c r="F124" s="306" t="s">
        <v>571</v>
      </c>
      <c r="G124" s="305"/>
    </row>
    <row r="125" spans="1:7" s="328" customFormat="1">
      <c r="A125" s="305"/>
      <c r="B125" s="305"/>
      <c r="C125" s="304"/>
      <c r="D125" s="304">
        <v>46</v>
      </c>
      <c r="E125" s="305" t="s">
        <v>572</v>
      </c>
      <c r="F125" s="306" t="s">
        <v>571</v>
      </c>
      <c r="G125" s="305"/>
    </row>
    <row r="126" spans="1:7" s="329" customFormat="1">
      <c r="A126" s="321"/>
      <c r="B126" s="321"/>
      <c r="C126" s="319">
        <f>SUM(C122:C125)</f>
        <v>8466.0999999999985</v>
      </c>
      <c r="D126" s="319">
        <f>SUM(D122:D125)</f>
        <v>54380.100000000006</v>
      </c>
      <c r="E126" s="320" t="s">
        <v>573</v>
      </c>
      <c r="F126" s="319">
        <f>D126-C126</f>
        <v>45914.000000000007</v>
      </c>
      <c r="G126" s="321"/>
    </row>
    <row r="127" spans="1:7" s="329" customFormat="1">
      <c r="A127" s="321"/>
      <c r="B127" s="321"/>
      <c r="C127" s="319"/>
      <c r="D127" s="319"/>
      <c r="E127" s="320"/>
      <c r="F127" s="323"/>
      <c r="G127" s="321"/>
    </row>
    <row r="128" spans="1:7" s="329" customFormat="1">
      <c r="A128" s="321"/>
      <c r="B128" s="321"/>
      <c r="C128" s="319"/>
      <c r="D128" s="319"/>
      <c r="E128" s="320"/>
      <c r="F128" s="323"/>
      <c r="G128" s="321"/>
    </row>
    <row r="129" spans="1:8" s="329" customFormat="1">
      <c r="A129" s="321"/>
      <c r="B129" s="321"/>
      <c r="C129" s="319"/>
      <c r="D129" s="319"/>
      <c r="E129" s="320"/>
      <c r="F129" s="319"/>
      <c r="G129" s="321"/>
    </row>
    <row r="130" spans="1:8" ht="25.5" customHeight="1">
      <c r="A130" s="332"/>
      <c r="B130" s="332"/>
      <c r="C130" s="333"/>
      <c r="D130" s="333"/>
      <c r="E130" s="334"/>
      <c r="F130" s="333"/>
      <c r="G130" s="335"/>
    </row>
    <row r="131" spans="1:8">
      <c r="A131" s="346" t="s">
        <v>574</v>
      </c>
      <c r="B131" s="346"/>
      <c r="C131" s="346"/>
      <c r="D131" s="346"/>
      <c r="E131" s="346"/>
      <c r="F131" s="346"/>
      <c r="G131" s="346"/>
    </row>
    <row r="132" spans="1:8">
      <c r="A132" s="346"/>
      <c r="B132" s="346"/>
      <c r="C132" s="346"/>
      <c r="D132" s="346"/>
      <c r="E132" s="346"/>
      <c r="F132" s="346"/>
      <c r="G132" s="346"/>
    </row>
    <row r="133" spans="1:8">
      <c r="A133" s="346"/>
      <c r="B133" s="346"/>
      <c r="C133" s="346"/>
      <c r="D133" s="346"/>
      <c r="E133" s="346"/>
      <c r="F133" s="346"/>
      <c r="G133" s="346"/>
      <c r="H133" s="348"/>
    </row>
    <row r="134" spans="1:8">
      <c r="A134" s="328"/>
      <c r="B134" s="328"/>
      <c r="C134" s="328"/>
      <c r="D134" s="328"/>
      <c r="E134" s="328"/>
      <c r="F134" s="328"/>
      <c r="G134" s="328"/>
    </row>
    <row r="135" spans="1:8">
      <c r="A135" s="346"/>
      <c r="B135" s="346"/>
      <c r="C135" s="346"/>
      <c r="D135" s="346"/>
      <c r="E135" s="346"/>
      <c r="F135" s="346"/>
      <c r="G135" s="346"/>
    </row>
    <row r="136" spans="1:8">
      <c r="A136" s="346"/>
      <c r="B136" s="346"/>
      <c r="C136" s="346"/>
      <c r="D136" s="346"/>
      <c r="E136" s="346"/>
      <c r="F136" s="346"/>
      <c r="G136" s="346"/>
    </row>
    <row r="137" spans="1:8">
      <c r="A137" s="346"/>
      <c r="B137" s="346"/>
      <c r="C137" s="346"/>
      <c r="D137" s="346"/>
      <c r="E137" s="346"/>
      <c r="F137" s="346"/>
      <c r="G137" s="346"/>
    </row>
    <row r="138" spans="1:8">
      <c r="A138" s="346"/>
      <c r="B138" s="346"/>
      <c r="C138" s="346"/>
      <c r="D138" s="346"/>
      <c r="E138" s="346"/>
      <c r="F138" s="346"/>
      <c r="G138" s="346"/>
    </row>
    <row r="139" spans="1:8">
      <c r="A139" s="346"/>
      <c r="B139" s="346"/>
      <c r="C139" s="346"/>
      <c r="D139" s="346"/>
      <c r="E139" s="346"/>
      <c r="F139" s="346"/>
      <c r="G139" s="346"/>
    </row>
    <row r="140" spans="1:8">
      <c r="A140" s="346"/>
      <c r="B140" s="346"/>
      <c r="C140" s="346"/>
      <c r="D140" s="346"/>
      <c r="E140" s="346"/>
      <c r="F140" s="346"/>
      <c r="G140" s="346"/>
    </row>
    <row r="141" spans="1:8">
      <c r="A141" s="346"/>
      <c r="B141" s="346"/>
      <c r="C141" s="346"/>
      <c r="D141" s="346"/>
      <c r="E141" s="346"/>
      <c r="F141" s="346"/>
      <c r="G141" s="346"/>
    </row>
    <row r="142" spans="1:8">
      <c r="A142" s="346"/>
      <c r="B142" s="346"/>
      <c r="C142" s="346"/>
      <c r="D142" s="346"/>
      <c r="E142" s="346"/>
      <c r="F142" s="346"/>
      <c r="G142" s="346"/>
    </row>
    <row r="143" spans="1:8">
      <c r="A143" s="346"/>
      <c r="B143" s="346"/>
      <c r="C143" s="346"/>
      <c r="D143" s="346"/>
      <c r="E143" s="346"/>
      <c r="F143" s="346"/>
      <c r="G143" s="346"/>
    </row>
    <row r="144" spans="1:8">
      <c r="A144" s="346"/>
      <c r="B144" s="346"/>
      <c r="C144" s="346"/>
      <c r="D144" s="346"/>
      <c r="E144" s="346"/>
      <c r="F144" s="346"/>
      <c r="G144" s="346"/>
    </row>
    <row r="145" spans="1:7">
      <c r="A145" s="346"/>
      <c r="B145" s="346"/>
      <c r="C145" s="346"/>
      <c r="D145" s="346"/>
      <c r="E145" s="346"/>
      <c r="F145" s="346"/>
      <c r="G145" s="346"/>
    </row>
    <row r="146" spans="1:7">
      <c r="A146" s="346"/>
      <c r="B146" s="346"/>
      <c r="C146" s="346"/>
      <c r="D146" s="346"/>
      <c r="E146" s="346"/>
      <c r="F146" s="346"/>
      <c r="G146" s="346"/>
    </row>
  </sheetData>
  <mergeCells count="16">
    <mergeCell ref="A136:G136"/>
    <mergeCell ref="A2:F2"/>
    <mergeCell ref="A131:G131"/>
    <mergeCell ref="A132:G132"/>
    <mergeCell ref="A133:H133"/>
    <mergeCell ref="A135:G135"/>
    <mergeCell ref="A143:G143"/>
    <mergeCell ref="A144:G144"/>
    <mergeCell ref="A145:G145"/>
    <mergeCell ref="A146:G146"/>
    <mergeCell ref="A137:G137"/>
    <mergeCell ref="A138:G138"/>
    <mergeCell ref="A139:G139"/>
    <mergeCell ref="A140:G140"/>
    <mergeCell ref="A141:G141"/>
    <mergeCell ref="A142:G142"/>
  </mergeCells>
  <pageMargins left="1.4960629921259843" right="0.31496062992125984" top="0.39370078740157483" bottom="0.39370078740157483" header="0.31496062992125984" footer="0.31496062992125984"/>
  <pageSetup paperSize="9" scale="7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X45"/>
  <sheetViews>
    <sheetView workbookViewId="0">
      <selection activeCell="I19" sqref="E19:I19"/>
    </sheetView>
  </sheetViews>
  <sheetFormatPr defaultRowHeight="12.75"/>
  <cols>
    <col min="1" max="1" width="37.7109375" style="349" customWidth="1"/>
    <col min="2" max="2" width="13.5703125" style="349" customWidth="1"/>
    <col min="3" max="4" width="10.85546875" style="349" hidden="1" customWidth="1"/>
    <col min="5" max="5" width="6.42578125" style="352" customWidth="1"/>
    <col min="6" max="6" width="11.7109375" style="349" hidden="1" customWidth="1"/>
    <col min="7" max="8" width="11.5703125" style="349" hidden="1" customWidth="1"/>
    <col min="9" max="9" width="11.5703125" style="349" customWidth="1"/>
    <col min="10" max="10" width="11.42578125" style="349" customWidth="1"/>
    <col min="11" max="20" width="9.42578125" style="349" customWidth="1"/>
    <col min="21" max="22" width="9.42578125" style="349" hidden="1" customWidth="1"/>
    <col min="23" max="23" width="11.5703125" style="349" customWidth="1"/>
    <col min="24" max="24" width="11.85546875" style="349" customWidth="1"/>
    <col min="25" max="16384" width="9.140625" style="349"/>
  </cols>
  <sheetData>
    <row r="1" spans="1:24" s="547" customFormat="1" ht="15">
      <c r="A1" s="546" t="s">
        <v>575</v>
      </c>
      <c r="B1" s="546"/>
      <c r="C1" s="546"/>
      <c r="D1" s="546"/>
      <c r="E1" s="546"/>
      <c r="F1" s="546"/>
      <c r="G1" s="546"/>
      <c r="H1" s="546"/>
      <c r="I1" s="546"/>
      <c r="J1" s="546"/>
      <c r="K1" s="546"/>
      <c r="L1" s="546"/>
      <c r="M1" s="546"/>
      <c r="N1" s="546"/>
      <c r="O1" s="546"/>
      <c r="P1" s="546"/>
      <c r="Q1" s="546"/>
    </row>
    <row r="2" spans="1:24" ht="21.75" customHeight="1">
      <c r="A2" s="350"/>
      <c r="B2" s="351"/>
      <c r="J2" s="353"/>
      <c r="R2" s="354" t="s">
        <v>576</v>
      </c>
      <c r="S2" s="354"/>
      <c r="T2" s="354"/>
      <c r="U2" s="354"/>
      <c r="V2" s="354"/>
      <c r="W2" s="354"/>
      <c r="X2" s="354"/>
    </row>
    <row r="3" spans="1:24" ht="15.75">
      <c r="A3" s="355" t="s">
        <v>577</v>
      </c>
      <c r="B3" s="356" t="s">
        <v>578</v>
      </c>
      <c r="C3" s="357"/>
      <c r="D3" s="357"/>
      <c r="E3" s="357"/>
      <c r="F3" s="357"/>
      <c r="G3" s="357"/>
      <c r="H3" s="358"/>
      <c r="I3" s="359"/>
      <c r="J3" s="360"/>
    </row>
    <row r="4" spans="1:24" ht="23.25" customHeight="1" thickBot="1">
      <c r="A4" s="353" t="s">
        <v>579</v>
      </c>
      <c r="J4" s="353"/>
    </row>
    <row r="5" spans="1:24" ht="15">
      <c r="A5" s="361"/>
      <c r="B5" s="362"/>
      <c r="C5" s="362"/>
      <c r="D5" s="362"/>
      <c r="E5" s="363"/>
      <c r="F5" s="362"/>
      <c r="G5" s="364"/>
      <c r="H5" s="362"/>
      <c r="I5" s="362"/>
      <c r="J5" s="365" t="s">
        <v>31</v>
      </c>
      <c r="K5" s="366"/>
      <c r="L5" s="367"/>
      <c r="M5" s="367"/>
      <c r="N5" s="367"/>
      <c r="O5" s="367"/>
      <c r="P5" s="368" t="s">
        <v>580</v>
      </c>
      <c r="Q5" s="367"/>
      <c r="R5" s="367"/>
      <c r="S5" s="367"/>
      <c r="T5" s="367"/>
      <c r="U5" s="367"/>
      <c r="V5" s="367"/>
      <c r="W5" s="369" t="s">
        <v>581</v>
      </c>
      <c r="X5" s="370" t="s">
        <v>582</v>
      </c>
    </row>
    <row r="6" spans="1:24" ht="13.5" thickBot="1">
      <c r="A6" s="371" t="s">
        <v>29</v>
      </c>
      <c r="B6" s="372" t="s">
        <v>583</v>
      </c>
      <c r="C6" s="372" t="s">
        <v>584</v>
      </c>
      <c r="D6" s="372" t="s">
        <v>585</v>
      </c>
      <c r="E6" s="372" t="s">
        <v>586</v>
      </c>
      <c r="F6" s="372" t="s">
        <v>587</v>
      </c>
      <c r="G6" s="372" t="s">
        <v>588</v>
      </c>
      <c r="H6" s="372" t="s">
        <v>589</v>
      </c>
      <c r="I6" s="372" t="s">
        <v>590</v>
      </c>
      <c r="J6" s="373">
        <v>2016</v>
      </c>
      <c r="K6" s="374" t="s">
        <v>591</v>
      </c>
      <c r="L6" s="375" t="s">
        <v>592</v>
      </c>
      <c r="M6" s="375" t="s">
        <v>593</v>
      </c>
      <c r="N6" s="375" t="s">
        <v>594</v>
      </c>
      <c r="O6" s="375" t="s">
        <v>595</v>
      </c>
      <c r="P6" s="375" t="s">
        <v>596</v>
      </c>
      <c r="Q6" s="375" t="s">
        <v>597</v>
      </c>
      <c r="R6" s="375" t="s">
        <v>598</v>
      </c>
      <c r="S6" s="375" t="s">
        <v>599</v>
      </c>
      <c r="T6" s="375" t="s">
        <v>600</v>
      </c>
      <c r="U6" s="375" t="s">
        <v>601</v>
      </c>
      <c r="V6" s="374" t="s">
        <v>602</v>
      </c>
      <c r="W6" s="376" t="s">
        <v>603</v>
      </c>
      <c r="X6" s="377" t="s">
        <v>604</v>
      </c>
    </row>
    <row r="7" spans="1:24">
      <c r="A7" s="378" t="s">
        <v>605</v>
      </c>
      <c r="B7" s="379"/>
      <c r="C7" s="380">
        <v>104</v>
      </c>
      <c r="D7" s="380">
        <v>104</v>
      </c>
      <c r="E7" s="381"/>
      <c r="F7" s="382">
        <v>139</v>
      </c>
      <c r="G7" s="383">
        <v>139</v>
      </c>
      <c r="H7" s="384">
        <v>158</v>
      </c>
      <c r="I7" s="384">
        <v>145</v>
      </c>
      <c r="J7" s="385">
        <v>145</v>
      </c>
      <c r="K7" s="386">
        <v>141</v>
      </c>
      <c r="L7" s="387">
        <v>145</v>
      </c>
      <c r="M7" s="387">
        <v>147</v>
      </c>
      <c r="N7" s="387">
        <v>148</v>
      </c>
      <c r="O7" s="388">
        <v>147</v>
      </c>
      <c r="P7" s="388">
        <v>144</v>
      </c>
      <c r="Q7" s="388">
        <v>146</v>
      </c>
      <c r="R7" s="388">
        <v>153</v>
      </c>
      <c r="S7" s="388">
        <v>153</v>
      </c>
      <c r="T7" s="388">
        <v>152</v>
      </c>
      <c r="U7" s="388"/>
      <c r="V7" s="389"/>
      <c r="W7" s="390" t="s">
        <v>606</v>
      </c>
      <c r="X7" s="391" t="s">
        <v>606</v>
      </c>
    </row>
    <row r="8" spans="1:24" ht="13.5" thickBot="1">
      <c r="A8" s="392" t="s">
        <v>607</v>
      </c>
      <c r="B8" s="393"/>
      <c r="C8" s="394">
        <v>101</v>
      </c>
      <c r="D8" s="394">
        <v>104</v>
      </c>
      <c r="E8" s="395"/>
      <c r="F8" s="396">
        <v>138</v>
      </c>
      <c r="G8" s="397">
        <v>138</v>
      </c>
      <c r="H8" s="396">
        <v>153.35</v>
      </c>
      <c r="I8" s="396">
        <v>142.255</v>
      </c>
      <c r="J8" s="398">
        <v>143</v>
      </c>
      <c r="K8" s="399">
        <v>138.80000000000001</v>
      </c>
      <c r="L8" s="400">
        <v>142.80000000000001</v>
      </c>
      <c r="M8" s="401">
        <v>144.80000000000001</v>
      </c>
      <c r="N8" s="401">
        <v>145.80000000000001</v>
      </c>
      <c r="O8" s="400">
        <v>145.30000000000001</v>
      </c>
      <c r="P8" s="400">
        <v>142.24</v>
      </c>
      <c r="Q8" s="400">
        <v>144.22999999999999</v>
      </c>
      <c r="R8" s="400">
        <v>151.19999999999999</v>
      </c>
      <c r="S8" s="400">
        <v>151.22999999999999</v>
      </c>
      <c r="T8" s="400">
        <v>150.22999999999999</v>
      </c>
      <c r="U8" s="400"/>
      <c r="V8" s="399"/>
      <c r="W8" s="402"/>
      <c r="X8" s="403" t="s">
        <v>606</v>
      </c>
    </row>
    <row r="9" spans="1:24">
      <c r="A9" s="404" t="s">
        <v>608</v>
      </c>
      <c r="B9" s="405" t="s">
        <v>609</v>
      </c>
      <c r="C9" s="406">
        <v>37915</v>
      </c>
      <c r="D9" s="406">
        <v>39774</v>
      </c>
      <c r="E9" s="407" t="s">
        <v>610</v>
      </c>
      <c r="F9" s="408">
        <v>24327</v>
      </c>
      <c r="G9" s="409">
        <v>24978</v>
      </c>
      <c r="H9" s="410">
        <v>28151</v>
      </c>
      <c r="I9" s="410">
        <v>31474</v>
      </c>
      <c r="J9" s="411" t="s">
        <v>606</v>
      </c>
      <c r="K9" s="412">
        <v>31490</v>
      </c>
      <c r="L9" s="413">
        <v>31252</v>
      </c>
      <c r="M9" s="414">
        <v>31296</v>
      </c>
      <c r="N9" s="414">
        <v>31313</v>
      </c>
      <c r="O9" s="415">
        <v>31535</v>
      </c>
      <c r="P9" s="415">
        <v>31417</v>
      </c>
      <c r="Q9" s="416">
        <v>31417</v>
      </c>
      <c r="R9" s="416">
        <v>31416</v>
      </c>
      <c r="S9" s="416">
        <v>31303</v>
      </c>
      <c r="T9" s="416">
        <v>31377</v>
      </c>
      <c r="U9" s="416"/>
      <c r="V9" s="417"/>
      <c r="W9" s="418" t="s">
        <v>606</v>
      </c>
      <c r="X9" s="419" t="s">
        <v>606</v>
      </c>
    </row>
    <row r="10" spans="1:24">
      <c r="A10" s="420" t="s">
        <v>611</v>
      </c>
      <c r="B10" s="421" t="s">
        <v>612</v>
      </c>
      <c r="C10" s="422">
        <v>-16164</v>
      </c>
      <c r="D10" s="422">
        <v>-17825</v>
      </c>
      <c r="E10" s="407" t="s">
        <v>613</v>
      </c>
      <c r="F10" s="408">
        <v>22791</v>
      </c>
      <c r="G10" s="423">
        <v>23076</v>
      </c>
      <c r="H10" s="408">
        <v>26173</v>
      </c>
      <c r="I10" s="408">
        <v>28779</v>
      </c>
      <c r="J10" s="424" t="s">
        <v>606</v>
      </c>
      <c r="K10" s="425">
        <v>28836</v>
      </c>
      <c r="L10" s="426">
        <v>28271</v>
      </c>
      <c r="M10" s="427">
        <v>27894</v>
      </c>
      <c r="N10" s="427">
        <v>27959</v>
      </c>
      <c r="O10" s="415">
        <v>28040</v>
      </c>
      <c r="P10" s="415">
        <v>28145</v>
      </c>
      <c r="Q10" s="416">
        <v>28186</v>
      </c>
      <c r="R10" s="416">
        <v>28227</v>
      </c>
      <c r="S10" s="416">
        <v>28154</v>
      </c>
      <c r="T10" s="416">
        <v>28269</v>
      </c>
      <c r="U10" s="416"/>
      <c r="V10" s="417"/>
      <c r="W10" s="418" t="s">
        <v>606</v>
      </c>
      <c r="X10" s="419" t="s">
        <v>606</v>
      </c>
    </row>
    <row r="11" spans="1:24">
      <c r="A11" s="420" t="s">
        <v>614</v>
      </c>
      <c r="B11" s="421" t="s">
        <v>615</v>
      </c>
      <c r="C11" s="422">
        <v>604</v>
      </c>
      <c r="D11" s="422">
        <v>619</v>
      </c>
      <c r="E11" s="407" t="s">
        <v>616</v>
      </c>
      <c r="F11" s="408">
        <v>666</v>
      </c>
      <c r="G11" s="423">
        <v>526</v>
      </c>
      <c r="H11" s="408">
        <v>494</v>
      </c>
      <c r="I11" s="408">
        <v>504</v>
      </c>
      <c r="J11" s="424" t="s">
        <v>606</v>
      </c>
      <c r="K11" s="428">
        <v>527</v>
      </c>
      <c r="L11" s="426">
        <v>532</v>
      </c>
      <c r="M11" s="427">
        <v>551</v>
      </c>
      <c r="N11" s="427">
        <v>580</v>
      </c>
      <c r="O11" s="415">
        <v>567</v>
      </c>
      <c r="P11" s="415">
        <v>591</v>
      </c>
      <c r="Q11" s="416">
        <v>570</v>
      </c>
      <c r="R11" s="416">
        <v>499</v>
      </c>
      <c r="S11" s="416">
        <v>576</v>
      </c>
      <c r="T11" s="416">
        <v>615</v>
      </c>
      <c r="U11" s="416"/>
      <c r="V11" s="417"/>
      <c r="W11" s="418" t="s">
        <v>606</v>
      </c>
      <c r="X11" s="419" t="s">
        <v>606</v>
      </c>
    </row>
    <row r="12" spans="1:24">
      <c r="A12" s="420" t="s">
        <v>617</v>
      </c>
      <c r="B12" s="421" t="s">
        <v>618</v>
      </c>
      <c r="C12" s="422">
        <v>221</v>
      </c>
      <c r="D12" s="422">
        <v>610</v>
      </c>
      <c r="E12" s="407" t="s">
        <v>606</v>
      </c>
      <c r="F12" s="408">
        <v>586</v>
      </c>
      <c r="G12" s="423">
        <v>3077</v>
      </c>
      <c r="H12" s="408">
        <v>2956</v>
      </c>
      <c r="I12" s="408">
        <v>2904</v>
      </c>
      <c r="J12" s="424" t="s">
        <v>606</v>
      </c>
      <c r="K12" s="428">
        <v>3349</v>
      </c>
      <c r="L12" s="426">
        <v>2012</v>
      </c>
      <c r="M12" s="427">
        <v>7618</v>
      </c>
      <c r="N12" s="427">
        <v>4305</v>
      </c>
      <c r="O12" s="415">
        <v>10184</v>
      </c>
      <c r="P12" s="415">
        <v>14034</v>
      </c>
      <c r="Q12" s="416">
        <v>17107</v>
      </c>
      <c r="R12" s="416">
        <v>20634</v>
      </c>
      <c r="S12" s="416">
        <v>23546</v>
      </c>
      <c r="T12" s="416">
        <v>24285</v>
      </c>
      <c r="U12" s="416"/>
      <c r="V12" s="417"/>
      <c r="W12" s="418" t="s">
        <v>606</v>
      </c>
      <c r="X12" s="419" t="s">
        <v>606</v>
      </c>
    </row>
    <row r="13" spans="1:24" ht="13.5" thickBot="1">
      <c r="A13" s="378" t="s">
        <v>619</v>
      </c>
      <c r="B13" s="429" t="s">
        <v>620</v>
      </c>
      <c r="C13" s="430">
        <v>2021</v>
      </c>
      <c r="D13" s="430">
        <v>852</v>
      </c>
      <c r="E13" s="431" t="s">
        <v>621</v>
      </c>
      <c r="F13" s="432">
        <v>2489</v>
      </c>
      <c r="G13" s="433">
        <v>4741</v>
      </c>
      <c r="H13" s="432">
        <v>7389</v>
      </c>
      <c r="I13" s="432">
        <v>9743</v>
      </c>
      <c r="J13" s="434" t="s">
        <v>606</v>
      </c>
      <c r="K13" s="428">
        <v>5579</v>
      </c>
      <c r="L13" s="435">
        <v>4254</v>
      </c>
      <c r="M13" s="436">
        <v>7765</v>
      </c>
      <c r="N13" s="436">
        <v>9696</v>
      </c>
      <c r="O13" s="437">
        <v>19581</v>
      </c>
      <c r="P13" s="437">
        <v>25399</v>
      </c>
      <c r="Q13" s="438">
        <v>23404</v>
      </c>
      <c r="R13" s="438">
        <v>21858</v>
      </c>
      <c r="S13" s="438">
        <v>21385</v>
      </c>
      <c r="T13" s="438">
        <v>18715</v>
      </c>
      <c r="U13" s="438"/>
      <c r="V13" s="439"/>
      <c r="W13" s="440" t="s">
        <v>606</v>
      </c>
      <c r="X13" s="391" t="s">
        <v>606</v>
      </c>
    </row>
    <row r="14" spans="1:24" ht="13.5" thickBot="1">
      <c r="A14" s="441" t="s">
        <v>622</v>
      </c>
      <c r="B14" s="442"/>
      <c r="C14" s="443">
        <v>24618</v>
      </c>
      <c r="D14" s="443">
        <v>24087</v>
      </c>
      <c r="E14" s="444"/>
      <c r="F14" s="445">
        <v>5277</v>
      </c>
      <c r="G14" s="446">
        <v>10245</v>
      </c>
      <c r="H14" s="445">
        <v>12817</v>
      </c>
      <c r="I14" s="445">
        <v>15846</v>
      </c>
      <c r="J14" s="447" t="s">
        <v>606</v>
      </c>
      <c r="K14" s="448">
        <v>12110</v>
      </c>
      <c r="L14" s="449">
        <v>9781</v>
      </c>
      <c r="M14" s="450">
        <v>19337</v>
      </c>
      <c r="N14" s="450">
        <v>17936</v>
      </c>
      <c r="O14" s="449">
        <v>33646</v>
      </c>
      <c r="P14" s="449">
        <v>43296</v>
      </c>
      <c r="Q14" s="451">
        <v>44313</v>
      </c>
      <c r="R14" s="451">
        <v>46182</v>
      </c>
      <c r="S14" s="451">
        <v>48658</v>
      </c>
      <c r="T14" s="451">
        <v>46724</v>
      </c>
      <c r="U14" s="451"/>
      <c r="V14" s="452"/>
      <c r="W14" s="444" t="s">
        <v>606</v>
      </c>
      <c r="X14" s="453" t="s">
        <v>606</v>
      </c>
    </row>
    <row r="15" spans="1:24">
      <c r="A15" s="378" t="s">
        <v>623</v>
      </c>
      <c r="B15" s="405" t="s">
        <v>624</v>
      </c>
      <c r="C15" s="406">
        <v>7043</v>
      </c>
      <c r="D15" s="406">
        <v>7240</v>
      </c>
      <c r="E15" s="431">
        <v>401</v>
      </c>
      <c r="F15" s="432">
        <v>1536</v>
      </c>
      <c r="G15" s="433">
        <v>1902</v>
      </c>
      <c r="H15" s="432">
        <v>1978</v>
      </c>
      <c r="I15" s="432">
        <v>2695</v>
      </c>
      <c r="J15" s="411" t="s">
        <v>606</v>
      </c>
      <c r="K15" s="412">
        <v>2653</v>
      </c>
      <c r="L15" s="437">
        <v>3015</v>
      </c>
      <c r="M15" s="436">
        <v>3402</v>
      </c>
      <c r="N15" s="436">
        <v>3361</v>
      </c>
      <c r="O15" s="437">
        <v>3320</v>
      </c>
      <c r="P15" s="437">
        <v>3271</v>
      </c>
      <c r="Q15" s="438">
        <v>3231</v>
      </c>
      <c r="R15" s="438">
        <v>3189</v>
      </c>
      <c r="S15" s="438">
        <v>2648</v>
      </c>
      <c r="T15" s="438">
        <v>2607</v>
      </c>
      <c r="U15" s="438"/>
      <c r="V15" s="439"/>
      <c r="W15" s="440" t="s">
        <v>606</v>
      </c>
      <c r="X15" s="391" t="s">
        <v>606</v>
      </c>
    </row>
    <row r="16" spans="1:24">
      <c r="A16" s="420" t="s">
        <v>625</v>
      </c>
      <c r="B16" s="421" t="s">
        <v>626</v>
      </c>
      <c r="C16" s="422">
        <v>1001</v>
      </c>
      <c r="D16" s="422">
        <v>820</v>
      </c>
      <c r="E16" s="407" t="s">
        <v>627</v>
      </c>
      <c r="F16" s="408">
        <v>1388</v>
      </c>
      <c r="G16" s="423">
        <v>1714</v>
      </c>
      <c r="H16" s="408">
        <v>2265</v>
      </c>
      <c r="I16" s="408">
        <v>2912</v>
      </c>
      <c r="J16" s="424" t="s">
        <v>606</v>
      </c>
      <c r="K16" s="425">
        <v>2964</v>
      </c>
      <c r="L16" s="415">
        <v>2603</v>
      </c>
      <c r="M16" s="414">
        <v>2265</v>
      </c>
      <c r="N16" s="414">
        <v>2347</v>
      </c>
      <c r="O16" s="415">
        <v>2515</v>
      </c>
      <c r="P16" s="415">
        <v>2666</v>
      </c>
      <c r="Q16" s="416">
        <v>2724</v>
      </c>
      <c r="R16" s="416">
        <v>3189</v>
      </c>
      <c r="S16" s="416">
        <v>3393</v>
      </c>
      <c r="T16" s="416">
        <v>3425</v>
      </c>
      <c r="U16" s="416"/>
      <c r="V16" s="417"/>
      <c r="W16" s="418" t="s">
        <v>606</v>
      </c>
      <c r="X16" s="419" t="s">
        <v>606</v>
      </c>
    </row>
    <row r="17" spans="1:24">
      <c r="A17" s="420" t="s">
        <v>628</v>
      </c>
      <c r="B17" s="421" t="s">
        <v>629</v>
      </c>
      <c r="C17" s="422">
        <v>14718</v>
      </c>
      <c r="D17" s="422">
        <v>14718</v>
      </c>
      <c r="E17" s="407" t="s">
        <v>606</v>
      </c>
      <c r="F17" s="408">
        <v>0</v>
      </c>
      <c r="G17" s="423">
        <v>0</v>
      </c>
      <c r="H17" s="408">
        <v>0</v>
      </c>
      <c r="I17" s="408">
        <v>0</v>
      </c>
      <c r="J17" s="424" t="s">
        <v>606</v>
      </c>
      <c r="K17" s="428">
        <v>0</v>
      </c>
      <c r="L17" s="426">
        <v>0</v>
      </c>
      <c r="M17" s="427">
        <v>0</v>
      </c>
      <c r="N17" s="427">
        <v>0</v>
      </c>
      <c r="O17" s="415">
        <v>0</v>
      </c>
      <c r="P17" s="415">
        <v>0</v>
      </c>
      <c r="Q17" s="416">
        <v>0</v>
      </c>
      <c r="R17" s="416">
        <v>0</v>
      </c>
      <c r="S17" s="416">
        <v>0</v>
      </c>
      <c r="T17" s="416">
        <v>0</v>
      </c>
      <c r="U17" s="416"/>
      <c r="V17" s="417"/>
      <c r="W17" s="418" t="s">
        <v>606</v>
      </c>
      <c r="X17" s="419" t="s">
        <v>606</v>
      </c>
    </row>
    <row r="18" spans="1:24">
      <c r="A18" s="420" t="s">
        <v>630</v>
      </c>
      <c r="B18" s="421" t="s">
        <v>631</v>
      </c>
      <c r="C18" s="422">
        <v>1758</v>
      </c>
      <c r="D18" s="422">
        <v>1762</v>
      </c>
      <c r="E18" s="407" t="s">
        <v>606</v>
      </c>
      <c r="F18" s="408">
        <v>8278</v>
      </c>
      <c r="G18" s="423">
        <v>8491</v>
      </c>
      <c r="H18" s="408">
        <v>8397</v>
      </c>
      <c r="I18" s="408">
        <v>10192</v>
      </c>
      <c r="J18" s="424" t="s">
        <v>606</v>
      </c>
      <c r="K18" s="428">
        <v>7400</v>
      </c>
      <c r="L18" s="426">
        <v>7552</v>
      </c>
      <c r="M18" s="427">
        <v>13317</v>
      </c>
      <c r="N18" s="427">
        <v>13280</v>
      </c>
      <c r="O18" s="415">
        <v>22771</v>
      </c>
      <c r="P18" s="415">
        <v>33365</v>
      </c>
      <c r="Q18" s="416">
        <v>32104</v>
      </c>
      <c r="R18" s="416">
        <v>30997</v>
      </c>
      <c r="S18" s="416">
        <v>32574</v>
      </c>
      <c r="T18" s="416">
        <v>30862</v>
      </c>
      <c r="U18" s="416"/>
      <c r="V18" s="417"/>
      <c r="W18" s="418" t="s">
        <v>606</v>
      </c>
      <c r="X18" s="419" t="s">
        <v>606</v>
      </c>
    </row>
    <row r="19" spans="1:24" ht="13.5" thickBot="1">
      <c r="A19" s="392" t="s">
        <v>632</v>
      </c>
      <c r="B19" s="454" t="s">
        <v>633</v>
      </c>
      <c r="C19" s="455">
        <v>0</v>
      </c>
      <c r="D19" s="455">
        <v>0</v>
      </c>
      <c r="E19" s="456" t="s">
        <v>606</v>
      </c>
      <c r="F19" s="408">
        <v>0</v>
      </c>
      <c r="G19" s="457">
        <v>0</v>
      </c>
      <c r="H19" s="458">
        <v>0</v>
      </c>
      <c r="I19" s="458">
        <v>0</v>
      </c>
      <c r="J19" s="459" t="s">
        <v>606</v>
      </c>
      <c r="K19" s="428">
        <v>0</v>
      </c>
      <c r="L19" s="426">
        <v>0</v>
      </c>
      <c r="M19" s="427">
        <v>0</v>
      </c>
      <c r="N19" s="427">
        <v>0</v>
      </c>
      <c r="O19" s="415">
        <v>0</v>
      </c>
      <c r="P19" s="415">
        <v>0</v>
      </c>
      <c r="Q19" s="416">
        <v>0</v>
      </c>
      <c r="R19" s="416">
        <v>0</v>
      </c>
      <c r="S19" s="416">
        <v>0</v>
      </c>
      <c r="T19" s="416">
        <v>0</v>
      </c>
      <c r="U19" s="416"/>
      <c r="V19" s="417"/>
      <c r="W19" s="460" t="s">
        <v>606</v>
      </c>
      <c r="X19" s="461" t="s">
        <v>606</v>
      </c>
    </row>
    <row r="20" spans="1:24" ht="15">
      <c r="A20" s="462" t="s">
        <v>634</v>
      </c>
      <c r="B20" s="405" t="s">
        <v>635</v>
      </c>
      <c r="C20" s="406">
        <v>12472</v>
      </c>
      <c r="D20" s="406">
        <v>13728</v>
      </c>
      <c r="E20" s="463" t="s">
        <v>606</v>
      </c>
      <c r="F20" s="464">
        <v>16950</v>
      </c>
      <c r="G20" s="465">
        <v>27292</v>
      </c>
      <c r="H20" s="464">
        <v>25127</v>
      </c>
      <c r="I20" s="464">
        <v>17845</v>
      </c>
      <c r="J20" s="466">
        <v>36284</v>
      </c>
      <c r="K20" s="467">
        <v>0</v>
      </c>
      <c r="L20" s="468">
        <v>1974</v>
      </c>
      <c r="M20" s="469">
        <v>0</v>
      </c>
      <c r="N20" s="469">
        <v>2818</v>
      </c>
      <c r="O20" s="469">
        <v>2940</v>
      </c>
      <c r="P20" s="469">
        <v>3600</v>
      </c>
      <c r="Q20" s="469">
        <v>2950</v>
      </c>
      <c r="R20" s="469">
        <v>2822</v>
      </c>
      <c r="S20" s="469">
        <v>3173</v>
      </c>
      <c r="T20" s="469">
        <v>284</v>
      </c>
      <c r="U20" s="469"/>
      <c r="V20" s="470"/>
      <c r="W20" s="471">
        <f>SUM(K20:V20)</f>
        <v>20561</v>
      </c>
      <c r="X20" s="472">
        <f>IF(J20&lt;&gt;0,+W20/J20," - - - ")</f>
        <v>0.56666850402381219</v>
      </c>
    </row>
    <row r="21" spans="1:24" ht="15">
      <c r="A21" s="420" t="s">
        <v>636</v>
      </c>
      <c r="B21" s="421" t="s">
        <v>637</v>
      </c>
      <c r="C21" s="422">
        <v>0</v>
      </c>
      <c r="D21" s="422">
        <v>0</v>
      </c>
      <c r="E21" s="473" t="s">
        <v>606</v>
      </c>
      <c r="F21" s="408">
        <v>0</v>
      </c>
      <c r="G21" s="423">
        <v>481</v>
      </c>
      <c r="H21" s="408">
        <v>1600</v>
      </c>
      <c r="I21" s="408">
        <v>488</v>
      </c>
      <c r="J21" s="474">
        <v>0</v>
      </c>
      <c r="K21" s="475">
        <v>0</v>
      </c>
      <c r="L21" s="476">
        <v>0</v>
      </c>
      <c r="M21" s="416">
        <v>0</v>
      </c>
      <c r="N21" s="416">
        <v>0</v>
      </c>
      <c r="O21" s="416">
        <v>0</v>
      </c>
      <c r="P21" s="416">
        <v>0</v>
      </c>
      <c r="Q21" s="416">
        <v>0</v>
      </c>
      <c r="R21" s="416">
        <v>0</v>
      </c>
      <c r="S21" s="416"/>
      <c r="T21" s="416"/>
      <c r="U21" s="416"/>
      <c r="V21" s="417"/>
      <c r="W21" s="477">
        <f t="shared" ref="W21:W43" si="0">SUM(K21:V21)</f>
        <v>0</v>
      </c>
      <c r="X21" s="478" t="str">
        <f t="shared" ref="X21:X43" si="1">IF(J21&lt;&gt;0,+W21/J21," - - - ")</f>
        <v xml:space="preserve"> - - - </v>
      </c>
    </row>
    <row r="22" spans="1:24" ht="15.75" thickBot="1">
      <c r="A22" s="392" t="s">
        <v>638</v>
      </c>
      <c r="B22" s="454" t="s">
        <v>637</v>
      </c>
      <c r="C22" s="455">
        <v>0</v>
      </c>
      <c r="D22" s="455">
        <v>1215</v>
      </c>
      <c r="E22" s="479">
        <v>672</v>
      </c>
      <c r="F22" s="432">
        <v>12200</v>
      </c>
      <c r="G22" s="480">
        <v>8467</v>
      </c>
      <c r="H22" s="481">
        <v>6600</v>
      </c>
      <c r="I22" s="481">
        <v>10320</v>
      </c>
      <c r="J22" s="482">
        <v>36284</v>
      </c>
      <c r="K22" s="483">
        <v>425</v>
      </c>
      <c r="L22" s="484">
        <v>426</v>
      </c>
      <c r="M22" s="438">
        <v>571</v>
      </c>
      <c r="N22" s="438">
        <v>567</v>
      </c>
      <c r="O22" s="438">
        <v>555</v>
      </c>
      <c r="P22" s="438">
        <v>769</v>
      </c>
      <c r="Q22" s="438">
        <v>757</v>
      </c>
      <c r="R22" s="438">
        <v>722</v>
      </c>
      <c r="S22" s="438">
        <v>1135</v>
      </c>
      <c r="T22" s="438">
        <v>836</v>
      </c>
      <c r="U22" s="438"/>
      <c r="V22" s="417"/>
      <c r="W22" s="485">
        <f t="shared" si="0"/>
        <v>6763</v>
      </c>
      <c r="X22" s="486">
        <f t="shared" si="1"/>
        <v>0.18639069562341529</v>
      </c>
    </row>
    <row r="23" spans="1:24" ht="15">
      <c r="A23" s="404" t="s">
        <v>639</v>
      </c>
      <c r="B23" s="405" t="s">
        <v>640</v>
      </c>
      <c r="C23" s="406">
        <v>6341</v>
      </c>
      <c r="D23" s="406">
        <v>6960</v>
      </c>
      <c r="E23" s="487">
        <v>501</v>
      </c>
      <c r="F23" s="464">
        <v>11081</v>
      </c>
      <c r="G23" s="488">
        <v>11002</v>
      </c>
      <c r="H23" s="489">
        <v>12086</v>
      </c>
      <c r="I23" s="489">
        <v>12213</v>
      </c>
      <c r="J23" s="490">
        <v>12120</v>
      </c>
      <c r="K23" s="491">
        <v>958</v>
      </c>
      <c r="L23" s="468">
        <v>968</v>
      </c>
      <c r="M23" s="468">
        <v>1041</v>
      </c>
      <c r="N23" s="468">
        <v>973</v>
      </c>
      <c r="O23" s="468">
        <v>1131</v>
      </c>
      <c r="P23" s="468">
        <v>984</v>
      </c>
      <c r="Q23" s="468">
        <v>946</v>
      </c>
      <c r="R23" s="468">
        <v>1069</v>
      </c>
      <c r="S23" s="468">
        <v>1012</v>
      </c>
      <c r="T23" s="468">
        <v>969</v>
      </c>
      <c r="U23" s="468"/>
      <c r="V23" s="492"/>
      <c r="W23" s="493">
        <f t="shared" si="0"/>
        <v>10051</v>
      </c>
      <c r="X23" s="494">
        <f t="shared" si="1"/>
        <v>0.82929042904290429</v>
      </c>
    </row>
    <row r="24" spans="1:24" ht="15">
      <c r="A24" s="420" t="s">
        <v>641</v>
      </c>
      <c r="B24" s="421" t="s">
        <v>642</v>
      </c>
      <c r="C24" s="422">
        <v>1745</v>
      </c>
      <c r="D24" s="422">
        <v>2223</v>
      </c>
      <c r="E24" s="495">
        <v>502</v>
      </c>
      <c r="F24" s="408">
        <v>3230</v>
      </c>
      <c r="G24" s="423">
        <v>4770</v>
      </c>
      <c r="H24" s="408">
        <v>3611</v>
      </c>
      <c r="I24" s="408">
        <v>3698</v>
      </c>
      <c r="J24" s="496">
        <v>3801</v>
      </c>
      <c r="K24" s="497">
        <v>200</v>
      </c>
      <c r="L24" s="416">
        <v>200</v>
      </c>
      <c r="M24" s="416">
        <v>541</v>
      </c>
      <c r="N24" s="416">
        <v>200</v>
      </c>
      <c r="O24" s="416">
        <v>200</v>
      </c>
      <c r="P24" s="416">
        <v>295</v>
      </c>
      <c r="Q24" s="416">
        <v>200</v>
      </c>
      <c r="R24" s="416">
        <v>200</v>
      </c>
      <c r="S24" s="416">
        <v>200</v>
      </c>
      <c r="T24" s="416">
        <v>309</v>
      </c>
      <c r="U24" s="416"/>
      <c r="V24" s="498"/>
      <c r="W24" s="493">
        <f t="shared" si="0"/>
        <v>2545</v>
      </c>
      <c r="X24" s="478">
        <f t="shared" si="1"/>
        <v>0.66956064193633258</v>
      </c>
    </row>
    <row r="25" spans="1:24" ht="15">
      <c r="A25" s="420" t="s">
        <v>643</v>
      </c>
      <c r="B25" s="421" t="s">
        <v>644</v>
      </c>
      <c r="C25" s="422">
        <v>0</v>
      </c>
      <c r="D25" s="422">
        <v>0</v>
      </c>
      <c r="E25" s="495">
        <v>504</v>
      </c>
      <c r="F25" s="408">
        <v>0</v>
      </c>
      <c r="G25" s="423">
        <v>0</v>
      </c>
      <c r="H25" s="408">
        <v>0</v>
      </c>
      <c r="I25" s="408">
        <v>0</v>
      </c>
      <c r="J25" s="496">
        <v>0</v>
      </c>
      <c r="K25" s="497">
        <v>0</v>
      </c>
      <c r="L25" s="416">
        <v>0</v>
      </c>
      <c r="M25" s="416">
        <v>0</v>
      </c>
      <c r="N25" s="416">
        <v>0</v>
      </c>
      <c r="O25" s="416">
        <v>0</v>
      </c>
      <c r="P25" s="416">
        <v>0</v>
      </c>
      <c r="Q25" s="416">
        <v>0</v>
      </c>
      <c r="R25" s="416">
        <v>0</v>
      </c>
      <c r="S25" s="416">
        <v>0</v>
      </c>
      <c r="T25" s="416">
        <v>0</v>
      </c>
      <c r="U25" s="416"/>
      <c r="V25" s="498"/>
      <c r="W25" s="493">
        <f t="shared" si="0"/>
        <v>0</v>
      </c>
      <c r="X25" s="478" t="str">
        <f t="shared" si="1"/>
        <v xml:space="preserve"> - - - </v>
      </c>
    </row>
    <row r="26" spans="1:24" ht="15">
      <c r="A26" s="420" t="s">
        <v>645</v>
      </c>
      <c r="B26" s="421" t="s">
        <v>646</v>
      </c>
      <c r="C26" s="422">
        <v>428</v>
      </c>
      <c r="D26" s="422">
        <v>253</v>
      </c>
      <c r="E26" s="495">
        <v>511</v>
      </c>
      <c r="F26" s="408">
        <v>298</v>
      </c>
      <c r="G26" s="423">
        <v>733</v>
      </c>
      <c r="H26" s="408">
        <v>1287</v>
      </c>
      <c r="I26" s="408">
        <v>675</v>
      </c>
      <c r="J26" s="496">
        <v>2140</v>
      </c>
      <c r="K26" s="497">
        <v>38</v>
      </c>
      <c r="L26" s="416">
        <v>31</v>
      </c>
      <c r="M26" s="416">
        <v>35</v>
      </c>
      <c r="N26" s="416">
        <v>90</v>
      </c>
      <c r="O26" s="416">
        <v>69</v>
      </c>
      <c r="P26" s="416">
        <v>57</v>
      </c>
      <c r="Q26" s="416">
        <v>24</v>
      </c>
      <c r="R26" s="416">
        <v>24</v>
      </c>
      <c r="S26" s="416">
        <v>154</v>
      </c>
      <c r="T26" s="416">
        <v>45</v>
      </c>
      <c r="U26" s="416"/>
      <c r="V26" s="498"/>
      <c r="W26" s="493">
        <f t="shared" si="0"/>
        <v>567</v>
      </c>
      <c r="X26" s="478">
        <f t="shared" si="1"/>
        <v>0.2649532710280374</v>
      </c>
    </row>
    <row r="27" spans="1:24" ht="15">
      <c r="A27" s="420" t="s">
        <v>647</v>
      </c>
      <c r="B27" s="421" t="s">
        <v>648</v>
      </c>
      <c r="C27" s="422">
        <v>1057</v>
      </c>
      <c r="D27" s="422">
        <v>1451</v>
      </c>
      <c r="E27" s="495">
        <v>518</v>
      </c>
      <c r="F27" s="408">
        <v>4031</v>
      </c>
      <c r="G27" s="423">
        <v>3542</v>
      </c>
      <c r="H27" s="408">
        <v>3965</v>
      </c>
      <c r="I27" s="408">
        <v>3617</v>
      </c>
      <c r="J27" s="496">
        <v>6530</v>
      </c>
      <c r="K27" s="497">
        <v>361</v>
      </c>
      <c r="L27" s="416">
        <v>232</v>
      </c>
      <c r="M27" s="416">
        <v>433</v>
      </c>
      <c r="N27" s="416">
        <v>263</v>
      </c>
      <c r="O27" s="416">
        <v>329</v>
      </c>
      <c r="P27" s="416">
        <v>449</v>
      </c>
      <c r="Q27" s="416">
        <v>466</v>
      </c>
      <c r="R27" s="416">
        <v>97</v>
      </c>
      <c r="S27" s="416">
        <v>483</v>
      </c>
      <c r="T27" s="416">
        <v>350</v>
      </c>
      <c r="U27" s="416"/>
      <c r="V27" s="498"/>
      <c r="W27" s="493">
        <f t="shared" si="0"/>
        <v>3463</v>
      </c>
      <c r="X27" s="478">
        <f t="shared" si="1"/>
        <v>0.53032159264931089</v>
      </c>
    </row>
    <row r="28" spans="1:24" ht="15">
      <c r="A28" s="420" t="s">
        <v>649</v>
      </c>
      <c r="B28" s="499" t="s">
        <v>650</v>
      </c>
      <c r="C28" s="422">
        <v>10408</v>
      </c>
      <c r="D28" s="422">
        <v>11792</v>
      </c>
      <c r="E28" s="495">
        <v>521</v>
      </c>
      <c r="F28" s="408">
        <v>30500</v>
      </c>
      <c r="G28" s="423">
        <v>31926</v>
      </c>
      <c r="H28" s="408">
        <v>34798</v>
      </c>
      <c r="I28" s="408">
        <v>36227</v>
      </c>
      <c r="J28" s="496">
        <v>38454</v>
      </c>
      <c r="K28" s="423">
        <v>2691</v>
      </c>
      <c r="L28" s="416">
        <v>2663</v>
      </c>
      <c r="M28" s="416">
        <v>2930</v>
      </c>
      <c r="N28" s="416">
        <v>2828</v>
      </c>
      <c r="O28" s="416">
        <v>2912</v>
      </c>
      <c r="P28" s="416">
        <v>3616</v>
      </c>
      <c r="Q28" s="416">
        <v>3101</v>
      </c>
      <c r="R28" s="416">
        <v>3019</v>
      </c>
      <c r="S28" s="416">
        <v>3564</v>
      </c>
      <c r="T28" s="416">
        <v>3019</v>
      </c>
      <c r="U28" s="416"/>
      <c r="V28" s="498"/>
      <c r="W28" s="493">
        <f t="shared" si="0"/>
        <v>30343</v>
      </c>
      <c r="X28" s="478">
        <f t="shared" si="1"/>
        <v>0.78907265824101525</v>
      </c>
    </row>
    <row r="29" spans="1:24" ht="15">
      <c r="A29" s="420" t="s">
        <v>651</v>
      </c>
      <c r="B29" s="499" t="s">
        <v>652</v>
      </c>
      <c r="C29" s="422">
        <v>3640</v>
      </c>
      <c r="D29" s="422">
        <v>4174</v>
      </c>
      <c r="E29" s="495" t="s">
        <v>653</v>
      </c>
      <c r="F29" s="408">
        <v>10420</v>
      </c>
      <c r="G29" s="423">
        <v>11205</v>
      </c>
      <c r="H29" s="408">
        <v>12181</v>
      </c>
      <c r="I29" s="408">
        <v>12404</v>
      </c>
      <c r="J29" s="496">
        <v>13924</v>
      </c>
      <c r="K29" s="423">
        <v>929</v>
      </c>
      <c r="L29" s="416">
        <v>923</v>
      </c>
      <c r="M29" s="416">
        <v>982</v>
      </c>
      <c r="N29" s="416">
        <v>1060</v>
      </c>
      <c r="O29" s="416">
        <v>1036</v>
      </c>
      <c r="P29" s="416">
        <v>1373</v>
      </c>
      <c r="Q29" s="416">
        <v>1085</v>
      </c>
      <c r="R29" s="416">
        <v>1050</v>
      </c>
      <c r="S29" s="416">
        <v>1310</v>
      </c>
      <c r="T29" s="416">
        <v>1030</v>
      </c>
      <c r="U29" s="416"/>
      <c r="V29" s="498"/>
      <c r="W29" s="493">
        <f t="shared" si="0"/>
        <v>10778</v>
      </c>
      <c r="X29" s="478">
        <f t="shared" si="1"/>
        <v>0.77405917839701233</v>
      </c>
    </row>
    <row r="30" spans="1:24" ht="15">
      <c r="A30" s="420" t="s">
        <v>654</v>
      </c>
      <c r="B30" s="421" t="s">
        <v>655</v>
      </c>
      <c r="C30" s="422">
        <v>0</v>
      </c>
      <c r="D30" s="422">
        <v>0</v>
      </c>
      <c r="E30" s="495">
        <v>557</v>
      </c>
      <c r="F30" s="408">
        <v>0</v>
      </c>
      <c r="G30" s="423">
        <v>0</v>
      </c>
      <c r="H30" s="408">
        <v>0</v>
      </c>
      <c r="I30" s="408">
        <v>0</v>
      </c>
      <c r="J30" s="496">
        <v>0</v>
      </c>
      <c r="K30" s="497">
        <v>0</v>
      </c>
      <c r="L30" s="416">
        <v>0</v>
      </c>
      <c r="M30" s="416">
        <v>0</v>
      </c>
      <c r="N30" s="416">
        <v>0</v>
      </c>
      <c r="O30" s="416">
        <v>0</v>
      </c>
      <c r="P30" s="416">
        <v>0</v>
      </c>
      <c r="Q30" s="416">
        <v>0</v>
      </c>
      <c r="R30" s="416">
        <v>0</v>
      </c>
      <c r="S30" s="416">
        <v>0</v>
      </c>
      <c r="T30" s="416">
        <v>0</v>
      </c>
      <c r="U30" s="416"/>
      <c r="V30" s="498"/>
      <c r="W30" s="493">
        <f t="shared" si="0"/>
        <v>0</v>
      </c>
      <c r="X30" s="478" t="str">
        <f t="shared" si="1"/>
        <v xml:space="preserve"> - - - </v>
      </c>
    </row>
    <row r="31" spans="1:24" ht="15">
      <c r="A31" s="420" t="s">
        <v>656</v>
      </c>
      <c r="B31" s="421" t="s">
        <v>657</v>
      </c>
      <c r="C31" s="422">
        <v>1711</v>
      </c>
      <c r="D31" s="422">
        <v>1801</v>
      </c>
      <c r="E31" s="495">
        <v>551</v>
      </c>
      <c r="F31" s="408">
        <v>475</v>
      </c>
      <c r="G31" s="423">
        <v>448</v>
      </c>
      <c r="H31" s="408">
        <v>479</v>
      </c>
      <c r="I31" s="408">
        <v>483</v>
      </c>
      <c r="J31" s="496">
        <v>571</v>
      </c>
      <c r="K31" s="497">
        <v>36</v>
      </c>
      <c r="L31" s="416">
        <v>36</v>
      </c>
      <c r="M31" s="416">
        <v>36</v>
      </c>
      <c r="N31" s="416">
        <v>41</v>
      </c>
      <c r="O31" s="416">
        <v>41</v>
      </c>
      <c r="P31" s="416">
        <v>41</v>
      </c>
      <c r="Q31" s="416">
        <v>41</v>
      </c>
      <c r="R31" s="416">
        <v>41</v>
      </c>
      <c r="S31" s="416">
        <v>41</v>
      </c>
      <c r="T31" s="416">
        <v>41</v>
      </c>
      <c r="U31" s="416"/>
      <c r="V31" s="498"/>
      <c r="W31" s="493">
        <f t="shared" si="0"/>
        <v>395</v>
      </c>
      <c r="X31" s="478">
        <f t="shared" si="1"/>
        <v>0.69176882661996497</v>
      </c>
    </row>
    <row r="32" spans="1:24" ht="15.75" thickBot="1">
      <c r="A32" s="378" t="s">
        <v>658</v>
      </c>
      <c r="B32" s="429"/>
      <c r="C32" s="430">
        <v>569</v>
      </c>
      <c r="D32" s="430">
        <v>614</v>
      </c>
      <c r="E32" s="500" t="s">
        <v>659</v>
      </c>
      <c r="F32" s="481">
        <v>1061</v>
      </c>
      <c r="G32" s="423">
        <v>1624</v>
      </c>
      <c r="H32" s="408">
        <v>3480</v>
      </c>
      <c r="I32" s="408">
        <v>2763</v>
      </c>
      <c r="J32" s="501">
        <v>1310</v>
      </c>
      <c r="K32" s="502">
        <v>38</v>
      </c>
      <c r="L32" s="503">
        <v>30</v>
      </c>
      <c r="M32" s="503">
        <v>10</v>
      </c>
      <c r="N32" s="503">
        <v>57</v>
      </c>
      <c r="O32" s="503">
        <v>46</v>
      </c>
      <c r="P32" s="503">
        <v>184</v>
      </c>
      <c r="Q32" s="503">
        <v>93</v>
      </c>
      <c r="R32" s="503">
        <v>24</v>
      </c>
      <c r="S32" s="503">
        <v>236</v>
      </c>
      <c r="T32" s="503">
        <v>146</v>
      </c>
      <c r="U32" s="503"/>
      <c r="V32" s="504"/>
      <c r="W32" s="505">
        <f t="shared" si="0"/>
        <v>864</v>
      </c>
      <c r="X32" s="506">
        <f t="shared" si="1"/>
        <v>0.65954198473282444</v>
      </c>
    </row>
    <row r="33" spans="1:24" ht="15.75" thickBot="1">
      <c r="A33" s="507" t="s">
        <v>660</v>
      </c>
      <c r="B33" s="508" t="s">
        <v>661</v>
      </c>
      <c r="C33" s="509">
        <v>25899</v>
      </c>
      <c r="D33" s="509">
        <v>29268</v>
      </c>
      <c r="E33" s="444"/>
      <c r="F33" s="509">
        <v>61096</v>
      </c>
      <c r="G33" s="510">
        <v>64802</v>
      </c>
      <c r="H33" s="509">
        <v>71887</v>
      </c>
      <c r="I33" s="509">
        <v>72090</v>
      </c>
      <c r="J33" s="511">
        <f>SUM(J23:J32)</f>
        <v>78850</v>
      </c>
      <c r="K33" s="512">
        <f>SUM(K23:K32)</f>
        <v>5251</v>
      </c>
      <c r="L33" s="513">
        <v>5239</v>
      </c>
      <c r="M33" s="513">
        <f t="shared" ref="M33:V33" si="2">SUM(M23:M32)</f>
        <v>6008</v>
      </c>
      <c r="N33" s="513">
        <f t="shared" si="2"/>
        <v>5512</v>
      </c>
      <c r="O33" s="513">
        <f t="shared" si="2"/>
        <v>5764</v>
      </c>
      <c r="P33" s="513">
        <f t="shared" si="2"/>
        <v>6999</v>
      </c>
      <c r="Q33" s="513">
        <f t="shared" si="2"/>
        <v>5956</v>
      </c>
      <c r="R33" s="513">
        <f t="shared" si="2"/>
        <v>5524</v>
      </c>
      <c r="S33" s="513">
        <f t="shared" si="2"/>
        <v>7000</v>
      </c>
      <c r="T33" s="513">
        <f t="shared" si="2"/>
        <v>5909</v>
      </c>
      <c r="U33" s="513">
        <f t="shared" si="2"/>
        <v>0</v>
      </c>
      <c r="V33" s="513">
        <f t="shared" si="2"/>
        <v>0</v>
      </c>
      <c r="W33" s="514">
        <f t="shared" si="0"/>
        <v>59162</v>
      </c>
      <c r="X33" s="515">
        <f t="shared" si="1"/>
        <v>0.75031071655041215</v>
      </c>
    </row>
    <row r="34" spans="1:24" ht="15">
      <c r="A34" s="404" t="s">
        <v>662</v>
      </c>
      <c r="B34" s="405" t="s">
        <v>663</v>
      </c>
      <c r="C34" s="406">
        <v>0</v>
      </c>
      <c r="D34" s="406">
        <v>0</v>
      </c>
      <c r="E34" s="487">
        <v>601</v>
      </c>
      <c r="F34" s="516">
        <v>3214</v>
      </c>
      <c r="G34" s="517">
        <v>1971</v>
      </c>
      <c r="H34" s="516">
        <v>2379</v>
      </c>
      <c r="I34" s="516">
        <v>3110</v>
      </c>
      <c r="J34" s="466">
        <v>2930</v>
      </c>
      <c r="K34" s="475">
        <v>272</v>
      </c>
      <c r="L34" s="416">
        <v>254</v>
      </c>
      <c r="M34" s="416">
        <v>271</v>
      </c>
      <c r="N34" s="416">
        <v>255</v>
      </c>
      <c r="O34" s="416">
        <v>258</v>
      </c>
      <c r="P34" s="416">
        <v>249</v>
      </c>
      <c r="Q34" s="416">
        <v>257</v>
      </c>
      <c r="R34" s="416">
        <v>271</v>
      </c>
      <c r="S34" s="416">
        <v>283</v>
      </c>
      <c r="T34" s="416">
        <v>268</v>
      </c>
      <c r="U34" s="416"/>
      <c r="V34" s="417"/>
      <c r="W34" s="518">
        <f t="shared" si="0"/>
        <v>2638</v>
      </c>
      <c r="X34" s="494">
        <f t="shared" si="1"/>
        <v>0.90034129692832765</v>
      </c>
    </row>
    <row r="35" spans="1:24" ht="15">
      <c r="A35" s="420" t="s">
        <v>664</v>
      </c>
      <c r="B35" s="421" t="s">
        <v>665</v>
      </c>
      <c r="C35" s="422">
        <v>1190</v>
      </c>
      <c r="D35" s="422">
        <v>1857</v>
      </c>
      <c r="E35" s="495">
        <v>602</v>
      </c>
      <c r="F35" s="519">
        <v>4204</v>
      </c>
      <c r="G35" s="517">
        <v>4477</v>
      </c>
      <c r="H35" s="516">
        <v>4641</v>
      </c>
      <c r="I35" s="516">
        <v>40415</v>
      </c>
      <c r="J35" s="474">
        <v>39570</v>
      </c>
      <c r="K35" s="475">
        <v>3786</v>
      </c>
      <c r="L35" s="416">
        <v>3659</v>
      </c>
      <c r="M35" s="416">
        <v>3637</v>
      </c>
      <c r="N35" s="416">
        <v>3730</v>
      </c>
      <c r="O35" s="416">
        <v>3740</v>
      </c>
      <c r="P35" s="416">
        <v>3615</v>
      </c>
      <c r="Q35" s="416">
        <v>3677</v>
      </c>
      <c r="R35" s="416">
        <v>3918</v>
      </c>
      <c r="S35" s="416">
        <v>3876</v>
      </c>
      <c r="T35" s="416">
        <v>3942</v>
      </c>
      <c r="U35" s="416"/>
      <c r="V35" s="417"/>
      <c r="W35" s="477">
        <f t="shared" si="0"/>
        <v>37580</v>
      </c>
      <c r="X35" s="478">
        <f t="shared" si="1"/>
        <v>0.94970937578973968</v>
      </c>
    </row>
    <row r="36" spans="1:24" ht="15">
      <c r="A36" s="420" t="s">
        <v>666</v>
      </c>
      <c r="B36" s="421" t="s">
        <v>667</v>
      </c>
      <c r="C36" s="422">
        <v>0</v>
      </c>
      <c r="D36" s="422">
        <v>0</v>
      </c>
      <c r="E36" s="495">
        <v>604</v>
      </c>
      <c r="F36" s="519">
        <v>0</v>
      </c>
      <c r="G36" s="520">
        <v>0</v>
      </c>
      <c r="H36" s="519">
        <v>0</v>
      </c>
      <c r="I36" s="519">
        <v>0</v>
      </c>
      <c r="J36" s="474">
        <v>0</v>
      </c>
      <c r="K36" s="475">
        <v>0</v>
      </c>
      <c r="L36" s="416">
        <v>0</v>
      </c>
      <c r="M36" s="416">
        <v>0</v>
      </c>
      <c r="N36" s="416">
        <v>0</v>
      </c>
      <c r="O36" s="416">
        <v>0</v>
      </c>
      <c r="P36" s="416">
        <v>0</v>
      </c>
      <c r="Q36" s="416">
        <v>0</v>
      </c>
      <c r="R36" s="416">
        <v>0</v>
      </c>
      <c r="S36" s="416">
        <v>0</v>
      </c>
      <c r="T36" s="416">
        <v>0</v>
      </c>
      <c r="U36" s="416"/>
      <c r="V36" s="417"/>
      <c r="W36" s="477">
        <f t="shared" si="0"/>
        <v>0</v>
      </c>
      <c r="X36" s="478" t="str">
        <f t="shared" si="1"/>
        <v xml:space="preserve"> - - - </v>
      </c>
    </row>
    <row r="37" spans="1:24" ht="15">
      <c r="A37" s="420" t="s">
        <v>668</v>
      </c>
      <c r="B37" s="421" t="s">
        <v>669</v>
      </c>
      <c r="C37" s="422">
        <v>12472</v>
      </c>
      <c r="D37" s="422">
        <v>13728</v>
      </c>
      <c r="E37" s="495" t="s">
        <v>670</v>
      </c>
      <c r="F37" s="519">
        <v>12950</v>
      </c>
      <c r="G37" s="520">
        <v>26544</v>
      </c>
      <c r="H37" s="519">
        <v>30727</v>
      </c>
      <c r="I37" s="519">
        <v>28165</v>
      </c>
      <c r="J37" s="474">
        <v>36284</v>
      </c>
      <c r="K37" s="475">
        <v>425</v>
      </c>
      <c r="L37" s="416">
        <v>2400</v>
      </c>
      <c r="M37" s="416">
        <v>2071</v>
      </c>
      <c r="N37" s="416">
        <v>3385</v>
      </c>
      <c r="O37" s="416">
        <v>3495</v>
      </c>
      <c r="P37" s="416">
        <v>4370</v>
      </c>
      <c r="Q37" s="416">
        <v>3707</v>
      </c>
      <c r="R37" s="416">
        <v>3545</v>
      </c>
      <c r="S37" s="416">
        <v>4308</v>
      </c>
      <c r="T37" s="416">
        <v>1120</v>
      </c>
      <c r="U37" s="416"/>
      <c r="V37" s="417"/>
      <c r="W37" s="477">
        <f t="shared" si="0"/>
        <v>28826</v>
      </c>
      <c r="X37" s="478">
        <f t="shared" si="1"/>
        <v>0.79445485613493549</v>
      </c>
    </row>
    <row r="38" spans="1:24" ht="15.75" thickBot="1">
      <c r="A38" s="378" t="s">
        <v>671</v>
      </c>
      <c r="B38" s="429"/>
      <c r="C38" s="430">
        <v>12330</v>
      </c>
      <c r="D38" s="430">
        <v>13218</v>
      </c>
      <c r="E38" s="500" t="s">
        <v>672</v>
      </c>
      <c r="F38" s="521">
        <v>34803</v>
      </c>
      <c r="G38" s="520">
        <v>35874</v>
      </c>
      <c r="H38" s="519">
        <v>36177</v>
      </c>
      <c r="I38" s="519">
        <v>446</v>
      </c>
      <c r="J38" s="522">
        <v>134</v>
      </c>
      <c r="K38" s="523">
        <v>2</v>
      </c>
      <c r="L38" s="438">
        <v>0</v>
      </c>
      <c r="M38" s="438">
        <v>17</v>
      </c>
      <c r="N38" s="438">
        <v>15</v>
      </c>
      <c r="O38" s="438">
        <v>56</v>
      </c>
      <c r="P38" s="438">
        <v>75</v>
      </c>
      <c r="Q38" s="438">
        <v>13</v>
      </c>
      <c r="R38" s="438">
        <v>56</v>
      </c>
      <c r="S38" s="438">
        <v>14</v>
      </c>
      <c r="T38" s="438">
        <v>43</v>
      </c>
      <c r="U38" s="438"/>
      <c r="V38" s="439"/>
      <c r="W38" s="477">
        <f t="shared" si="0"/>
        <v>291</v>
      </c>
      <c r="X38" s="506">
        <f t="shared" si="1"/>
        <v>2.1716417910447761</v>
      </c>
    </row>
    <row r="39" spans="1:24" ht="15.75" thickBot="1">
      <c r="A39" s="507" t="s">
        <v>673</v>
      </c>
      <c r="B39" s="508" t="s">
        <v>674</v>
      </c>
      <c r="C39" s="509">
        <v>25992</v>
      </c>
      <c r="D39" s="509">
        <v>28803</v>
      </c>
      <c r="E39" s="524" t="s">
        <v>606</v>
      </c>
      <c r="F39" s="509">
        <v>55171</v>
      </c>
      <c r="G39" s="512">
        <v>68866</v>
      </c>
      <c r="H39" s="509">
        <v>73924</v>
      </c>
      <c r="I39" s="509">
        <v>72136</v>
      </c>
      <c r="J39" s="525">
        <f>SUM(J34:J38)</f>
        <v>78918</v>
      </c>
      <c r="K39" s="526">
        <f>SUM(K34:K38)</f>
        <v>4485</v>
      </c>
      <c r="L39" s="513">
        <f>SUM(L34:L38)</f>
        <v>6313</v>
      </c>
      <c r="M39" s="526">
        <f>SUM(M34:M38)</f>
        <v>5996</v>
      </c>
      <c r="N39" s="526">
        <f t="shared" ref="N39:U39" si="3">SUM(N34:N38)</f>
        <v>7385</v>
      </c>
      <c r="O39" s="513">
        <f t="shared" si="3"/>
        <v>7549</v>
      </c>
      <c r="P39" s="513">
        <f t="shared" si="3"/>
        <v>8309</v>
      </c>
      <c r="Q39" s="513">
        <f t="shared" si="3"/>
        <v>7654</v>
      </c>
      <c r="R39" s="513">
        <f t="shared" si="3"/>
        <v>7790</v>
      </c>
      <c r="S39" s="513">
        <f t="shared" si="3"/>
        <v>8481</v>
      </c>
      <c r="T39" s="513">
        <f t="shared" si="3"/>
        <v>5373</v>
      </c>
      <c r="U39" s="513">
        <f t="shared" si="3"/>
        <v>0</v>
      </c>
      <c r="V39" s="513">
        <f>SUM(V34:V38)</f>
        <v>0</v>
      </c>
      <c r="W39" s="514">
        <f t="shared" si="0"/>
        <v>69335</v>
      </c>
      <c r="X39" s="515">
        <f t="shared" si="1"/>
        <v>0.87857016143338651</v>
      </c>
    </row>
    <row r="40" spans="1:24" ht="6.75" customHeight="1" thickBot="1">
      <c r="A40" s="378"/>
      <c r="B40" s="527"/>
      <c r="C40" s="528"/>
      <c r="D40" s="528"/>
      <c r="E40" s="529"/>
      <c r="F40" s="530"/>
      <c r="G40" s="530"/>
      <c r="H40" s="530"/>
      <c r="I40" s="530"/>
      <c r="J40" s="531"/>
      <c r="K40" s="532"/>
      <c r="L40" s="533"/>
      <c r="M40" s="534"/>
      <c r="N40" s="534"/>
      <c r="O40" s="533"/>
      <c r="P40" s="533"/>
      <c r="Q40" s="533"/>
      <c r="R40" s="533"/>
      <c r="S40" s="533"/>
      <c r="T40" s="533"/>
      <c r="U40" s="533"/>
      <c r="V40" s="535"/>
      <c r="W40" s="536"/>
      <c r="X40" s="537"/>
    </row>
    <row r="41" spans="1:24" ht="15.75" thickBot="1">
      <c r="A41" s="538" t="s">
        <v>675</v>
      </c>
      <c r="B41" s="508" t="s">
        <v>637</v>
      </c>
      <c r="C41" s="509">
        <v>13520</v>
      </c>
      <c r="D41" s="509">
        <v>15075</v>
      </c>
      <c r="E41" s="524" t="s">
        <v>606</v>
      </c>
      <c r="F41" s="509">
        <v>42221</v>
      </c>
      <c r="G41" s="509">
        <v>42322</v>
      </c>
      <c r="H41" s="509">
        <v>43197</v>
      </c>
      <c r="I41" s="509">
        <v>43971</v>
      </c>
      <c r="J41" s="525">
        <f>J39-J37</f>
        <v>42634</v>
      </c>
      <c r="K41" s="512">
        <f>K39-K37</f>
        <v>4060</v>
      </c>
      <c r="L41" s="513">
        <f t="shared" ref="L41:V41" si="4">L39-L37</f>
        <v>3913</v>
      </c>
      <c r="M41" s="513">
        <f t="shared" si="4"/>
        <v>3925</v>
      </c>
      <c r="N41" s="513">
        <f t="shared" si="4"/>
        <v>4000</v>
      </c>
      <c r="O41" s="513">
        <f t="shared" si="4"/>
        <v>4054</v>
      </c>
      <c r="P41" s="513">
        <f t="shared" si="4"/>
        <v>3939</v>
      </c>
      <c r="Q41" s="513">
        <f t="shared" si="4"/>
        <v>3947</v>
      </c>
      <c r="R41" s="513">
        <f t="shared" si="4"/>
        <v>4245</v>
      </c>
      <c r="S41" s="513">
        <f t="shared" si="4"/>
        <v>4173</v>
      </c>
      <c r="T41" s="513">
        <f t="shared" si="4"/>
        <v>4253</v>
      </c>
      <c r="U41" s="513">
        <f t="shared" si="4"/>
        <v>0</v>
      </c>
      <c r="V41" s="513">
        <f t="shared" si="4"/>
        <v>0</v>
      </c>
      <c r="W41" s="539">
        <f t="shared" si="0"/>
        <v>40509</v>
      </c>
      <c r="X41" s="515">
        <f t="shared" si="1"/>
        <v>0.95015715156917013</v>
      </c>
    </row>
    <row r="42" spans="1:24" ht="15.75" thickBot="1">
      <c r="A42" s="507" t="s">
        <v>676</v>
      </c>
      <c r="B42" s="508" t="s">
        <v>677</v>
      </c>
      <c r="C42" s="509">
        <v>93</v>
      </c>
      <c r="D42" s="509">
        <v>-465</v>
      </c>
      <c r="E42" s="524" t="s">
        <v>606</v>
      </c>
      <c r="F42" s="509">
        <v>-5925</v>
      </c>
      <c r="G42" s="509">
        <v>4064</v>
      </c>
      <c r="H42" s="509">
        <v>2037</v>
      </c>
      <c r="I42" s="509">
        <v>46</v>
      </c>
      <c r="J42" s="525">
        <f>J39-J33</f>
        <v>68</v>
      </c>
      <c r="K42" s="512">
        <f>K39-K33</f>
        <v>-766</v>
      </c>
      <c r="L42" s="513">
        <f t="shared" ref="L42:V42" si="5">L39-L33</f>
        <v>1074</v>
      </c>
      <c r="M42" s="513">
        <f t="shared" si="5"/>
        <v>-12</v>
      </c>
      <c r="N42" s="513">
        <f t="shared" si="5"/>
        <v>1873</v>
      </c>
      <c r="O42" s="513">
        <f t="shared" si="5"/>
        <v>1785</v>
      </c>
      <c r="P42" s="513">
        <f t="shared" si="5"/>
        <v>1310</v>
      </c>
      <c r="Q42" s="513">
        <f t="shared" si="5"/>
        <v>1698</v>
      </c>
      <c r="R42" s="513">
        <f t="shared" si="5"/>
        <v>2266</v>
      </c>
      <c r="S42" s="513">
        <f t="shared" si="5"/>
        <v>1481</v>
      </c>
      <c r="T42" s="513">
        <f t="shared" si="5"/>
        <v>-536</v>
      </c>
      <c r="U42" s="513">
        <f t="shared" si="5"/>
        <v>0</v>
      </c>
      <c r="V42" s="540">
        <f t="shared" si="5"/>
        <v>0</v>
      </c>
      <c r="W42" s="539">
        <f t="shared" si="0"/>
        <v>10173</v>
      </c>
      <c r="X42" s="515">
        <f t="shared" si="1"/>
        <v>149.60294117647058</v>
      </c>
    </row>
    <row r="43" spans="1:24" ht="15.75" thickBot="1">
      <c r="A43" s="541" t="s">
        <v>678</v>
      </c>
      <c r="B43" s="542" t="s">
        <v>637</v>
      </c>
      <c r="C43" s="543">
        <v>-12379</v>
      </c>
      <c r="D43" s="543">
        <v>-14193</v>
      </c>
      <c r="E43" s="544" t="s">
        <v>606</v>
      </c>
      <c r="F43" s="543">
        <v>-18875</v>
      </c>
      <c r="G43" s="543">
        <v>-22480</v>
      </c>
      <c r="H43" s="509">
        <v>-28690</v>
      </c>
      <c r="I43" s="509">
        <v>-28119</v>
      </c>
      <c r="J43" s="525">
        <f>J41-J33</f>
        <v>-36216</v>
      </c>
      <c r="K43" s="512">
        <f>K41-K33</f>
        <v>-1191</v>
      </c>
      <c r="L43" s="513">
        <f t="shared" ref="L43:V43" si="6">L41-L33</f>
        <v>-1326</v>
      </c>
      <c r="M43" s="513">
        <f t="shared" si="6"/>
        <v>-2083</v>
      </c>
      <c r="N43" s="513">
        <f t="shared" si="6"/>
        <v>-1512</v>
      </c>
      <c r="O43" s="513">
        <f t="shared" si="6"/>
        <v>-1710</v>
      </c>
      <c r="P43" s="513">
        <f t="shared" si="6"/>
        <v>-3060</v>
      </c>
      <c r="Q43" s="513">
        <f t="shared" si="6"/>
        <v>-2009</v>
      </c>
      <c r="R43" s="513">
        <f t="shared" si="6"/>
        <v>-1279</v>
      </c>
      <c r="S43" s="513">
        <f t="shared" si="6"/>
        <v>-2827</v>
      </c>
      <c r="T43" s="513">
        <f t="shared" si="6"/>
        <v>-1656</v>
      </c>
      <c r="U43" s="513">
        <f t="shared" si="6"/>
        <v>0</v>
      </c>
      <c r="V43" s="513">
        <f t="shared" si="6"/>
        <v>0</v>
      </c>
      <c r="W43" s="539">
        <f t="shared" si="0"/>
        <v>-18653</v>
      </c>
      <c r="X43" s="515">
        <f t="shared" si="1"/>
        <v>0.51504859730505859</v>
      </c>
    </row>
    <row r="45" spans="1:24">
      <c r="A45" s="545" t="s">
        <v>679</v>
      </c>
    </row>
  </sheetData>
  <mergeCells count="3">
    <mergeCell ref="A1:Q1"/>
    <mergeCell ref="R2:X2"/>
    <mergeCell ref="B3:H3"/>
  </mergeCells>
  <conditionalFormatting sqref="I7:I39">
    <cfRule type="cellIs" dxfId="1" priority="2" operator="equal">
      <formula>""</formula>
    </cfRule>
  </conditionalFormatting>
  <conditionalFormatting sqref="H7:H39">
    <cfRule type="cellIs" dxfId="0" priority="1" operator="equal">
      <formula>""</formula>
    </cfRule>
  </conditionalFormatting>
  <pageMargins left="0.70866141732283472" right="0.51181102362204722" top="0.78740157480314965" bottom="0.78740157480314965" header="0.31496062992125984" footer="0.31496062992125984"/>
  <pageSetup paperSize="9" scale="65" orientation="landscape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X49"/>
  <sheetViews>
    <sheetView workbookViewId="0">
      <selection activeCell="V15" sqref="V15"/>
    </sheetView>
  </sheetViews>
  <sheetFormatPr defaultRowHeight="12.75"/>
  <cols>
    <col min="1" max="1" width="37.7109375" customWidth="1"/>
    <col min="2" max="2" width="6.140625" customWidth="1"/>
    <col min="3" max="7" width="7.7109375" hidden="1" customWidth="1"/>
    <col min="8" max="8" width="7.7109375" customWidth="1"/>
    <col min="9" max="9" width="9.5703125" customWidth="1"/>
    <col min="10" max="19" width="9.7109375" customWidth="1"/>
    <col min="20" max="21" width="9.7109375" hidden="1" customWidth="1"/>
    <col min="22" max="22" width="9.28515625" bestFit="1" customWidth="1"/>
    <col min="23" max="23" width="9.28515625" customWidth="1"/>
    <col min="257" max="257" width="37.7109375" customWidth="1"/>
    <col min="258" max="264" width="9.5703125" customWidth="1"/>
    <col min="265" max="265" width="12.5703125" customWidth="1"/>
    <col min="266" max="278" width="9.28515625" bestFit="1" customWidth="1"/>
    <col min="279" max="279" width="19.7109375" bestFit="1" customWidth="1"/>
    <col min="513" max="513" width="37.7109375" customWidth="1"/>
    <col min="514" max="520" width="9.5703125" customWidth="1"/>
    <col min="521" max="521" width="12.5703125" customWidth="1"/>
    <col min="522" max="534" width="9.28515625" bestFit="1" customWidth="1"/>
    <col min="535" max="535" width="19.7109375" bestFit="1" customWidth="1"/>
    <col min="769" max="769" width="37.7109375" customWidth="1"/>
    <col min="770" max="776" width="9.5703125" customWidth="1"/>
    <col min="777" max="777" width="12.5703125" customWidth="1"/>
    <col min="778" max="790" width="9.28515625" bestFit="1" customWidth="1"/>
    <col min="791" max="791" width="19.7109375" bestFit="1" customWidth="1"/>
    <col min="1025" max="1025" width="37.7109375" customWidth="1"/>
    <col min="1026" max="1032" width="9.5703125" customWidth="1"/>
    <col min="1033" max="1033" width="12.5703125" customWidth="1"/>
    <col min="1034" max="1046" width="9.28515625" bestFit="1" customWidth="1"/>
    <col min="1047" max="1047" width="19.7109375" bestFit="1" customWidth="1"/>
    <col min="1281" max="1281" width="37.7109375" customWidth="1"/>
    <col min="1282" max="1288" width="9.5703125" customWidth="1"/>
    <col min="1289" max="1289" width="12.5703125" customWidth="1"/>
    <col min="1290" max="1302" width="9.28515625" bestFit="1" customWidth="1"/>
    <col min="1303" max="1303" width="19.7109375" bestFit="1" customWidth="1"/>
    <col min="1537" max="1537" width="37.7109375" customWidth="1"/>
    <col min="1538" max="1544" width="9.5703125" customWidth="1"/>
    <col min="1545" max="1545" width="12.5703125" customWidth="1"/>
    <col min="1546" max="1558" width="9.28515625" bestFit="1" customWidth="1"/>
    <col min="1559" max="1559" width="19.7109375" bestFit="1" customWidth="1"/>
    <col min="1793" max="1793" width="37.7109375" customWidth="1"/>
    <col min="1794" max="1800" width="9.5703125" customWidth="1"/>
    <col min="1801" max="1801" width="12.5703125" customWidth="1"/>
    <col min="1802" max="1814" width="9.28515625" bestFit="1" customWidth="1"/>
    <col min="1815" max="1815" width="19.7109375" bestFit="1" customWidth="1"/>
    <col min="2049" max="2049" width="37.7109375" customWidth="1"/>
    <col min="2050" max="2056" width="9.5703125" customWidth="1"/>
    <col min="2057" max="2057" width="12.5703125" customWidth="1"/>
    <col min="2058" max="2070" width="9.28515625" bestFit="1" customWidth="1"/>
    <col min="2071" max="2071" width="19.7109375" bestFit="1" customWidth="1"/>
    <col min="2305" max="2305" width="37.7109375" customWidth="1"/>
    <col min="2306" max="2312" width="9.5703125" customWidth="1"/>
    <col min="2313" max="2313" width="12.5703125" customWidth="1"/>
    <col min="2314" max="2326" width="9.28515625" bestFit="1" customWidth="1"/>
    <col min="2327" max="2327" width="19.7109375" bestFit="1" customWidth="1"/>
    <col min="2561" max="2561" width="37.7109375" customWidth="1"/>
    <col min="2562" max="2568" width="9.5703125" customWidth="1"/>
    <col min="2569" max="2569" width="12.5703125" customWidth="1"/>
    <col min="2570" max="2582" width="9.28515625" bestFit="1" customWidth="1"/>
    <col min="2583" max="2583" width="19.7109375" bestFit="1" customWidth="1"/>
    <col min="2817" max="2817" width="37.7109375" customWidth="1"/>
    <col min="2818" max="2824" width="9.5703125" customWidth="1"/>
    <col min="2825" max="2825" width="12.5703125" customWidth="1"/>
    <col min="2826" max="2838" width="9.28515625" bestFit="1" customWidth="1"/>
    <col min="2839" max="2839" width="19.7109375" bestFit="1" customWidth="1"/>
    <col min="3073" max="3073" width="37.7109375" customWidth="1"/>
    <col min="3074" max="3080" width="9.5703125" customWidth="1"/>
    <col min="3081" max="3081" width="12.5703125" customWidth="1"/>
    <col min="3082" max="3094" width="9.28515625" bestFit="1" customWidth="1"/>
    <col min="3095" max="3095" width="19.7109375" bestFit="1" customWidth="1"/>
    <col min="3329" max="3329" width="37.7109375" customWidth="1"/>
    <col min="3330" max="3336" width="9.5703125" customWidth="1"/>
    <col min="3337" max="3337" width="12.5703125" customWidth="1"/>
    <col min="3338" max="3350" width="9.28515625" bestFit="1" customWidth="1"/>
    <col min="3351" max="3351" width="19.7109375" bestFit="1" customWidth="1"/>
    <col min="3585" max="3585" width="37.7109375" customWidth="1"/>
    <col min="3586" max="3592" width="9.5703125" customWidth="1"/>
    <col min="3593" max="3593" width="12.5703125" customWidth="1"/>
    <col min="3594" max="3606" width="9.28515625" bestFit="1" customWidth="1"/>
    <col min="3607" max="3607" width="19.7109375" bestFit="1" customWidth="1"/>
    <col min="3841" max="3841" width="37.7109375" customWidth="1"/>
    <col min="3842" max="3848" width="9.5703125" customWidth="1"/>
    <col min="3849" max="3849" width="12.5703125" customWidth="1"/>
    <col min="3850" max="3862" width="9.28515625" bestFit="1" customWidth="1"/>
    <col min="3863" max="3863" width="19.7109375" bestFit="1" customWidth="1"/>
    <col min="4097" max="4097" width="37.7109375" customWidth="1"/>
    <col min="4098" max="4104" width="9.5703125" customWidth="1"/>
    <col min="4105" max="4105" width="12.5703125" customWidth="1"/>
    <col min="4106" max="4118" width="9.28515625" bestFit="1" customWidth="1"/>
    <col min="4119" max="4119" width="19.7109375" bestFit="1" customWidth="1"/>
    <col min="4353" max="4353" width="37.7109375" customWidth="1"/>
    <col min="4354" max="4360" width="9.5703125" customWidth="1"/>
    <col min="4361" max="4361" width="12.5703125" customWidth="1"/>
    <col min="4362" max="4374" width="9.28515625" bestFit="1" customWidth="1"/>
    <col min="4375" max="4375" width="19.7109375" bestFit="1" customWidth="1"/>
    <col min="4609" max="4609" width="37.7109375" customWidth="1"/>
    <col min="4610" max="4616" width="9.5703125" customWidth="1"/>
    <col min="4617" max="4617" width="12.5703125" customWidth="1"/>
    <col min="4618" max="4630" width="9.28515625" bestFit="1" customWidth="1"/>
    <col min="4631" max="4631" width="19.7109375" bestFit="1" customWidth="1"/>
    <col min="4865" max="4865" width="37.7109375" customWidth="1"/>
    <col min="4866" max="4872" width="9.5703125" customWidth="1"/>
    <col min="4873" max="4873" width="12.5703125" customWidth="1"/>
    <col min="4874" max="4886" width="9.28515625" bestFit="1" customWidth="1"/>
    <col min="4887" max="4887" width="19.7109375" bestFit="1" customWidth="1"/>
    <col min="5121" max="5121" width="37.7109375" customWidth="1"/>
    <col min="5122" max="5128" width="9.5703125" customWidth="1"/>
    <col min="5129" max="5129" width="12.5703125" customWidth="1"/>
    <col min="5130" max="5142" width="9.28515625" bestFit="1" customWidth="1"/>
    <col min="5143" max="5143" width="19.7109375" bestFit="1" customWidth="1"/>
    <col min="5377" max="5377" width="37.7109375" customWidth="1"/>
    <col min="5378" max="5384" width="9.5703125" customWidth="1"/>
    <col min="5385" max="5385" width="12.5703125" customWidth="1"/>
    <col min="5386" max="5398" width="9.28515625" bestFit="1" customWidth="1"/>
    <col min="5399" max="5399" width="19.7109375" bestFit="1" customWidth="1"/>
    <col min="5633" max="5633" width="37.7109375" customWidth="1"/>
    <col min="5634" max="5640" width="9.5703125" customWidth="1"/>
    <col min="5641" max="5641" width="12.5703125" customWidth="1"/>
    <col min="5642" max="5654" width="9.28515625" bestFit="1" customWidth="1"/>
    <col min="5655" max="5655" width="19.7109375" bestFit="1" customWidth="1"/>
    <col min="5889" max="5889" width="37.7109375" customWidth="1"/>
    <col min="5890" max="5896" width="9.5703125" customWidth="1"/>
    <col min="5897" max="5897" width="12.5703125" customWidth="1"/>
    <col min="5898" max="5910" width="9.28515625" bestFit="1" customWidth="1"/>
    <col min="5911" max="5911" width="19.7109375" bestFit="1" customWidth="1"/>
    <col min="6145" max="6145" width="37.7109375" customWidth="1"/>
    <col min="6146" max="6152" width="9.5703125" customWidth="1"/>
    <col min="6153" max="6153" width="12.5703125" customWidth="1"/>
    <col min="6154" max="6166" width="9.28515625" bestFit="1" customWidth="1"/>
    <col min="6167" max="6167" width="19.7109375" bestFit="1" customWidth="1"/>
    <col min="6401" max="6401" width="37.7109375" customWidth="1"/>
    <col min="6402" max="6408" width="9.5703125" customWidth="1"/>
    <col min="6409" max="6409" width="12.5703125" customWidth="1"/>
    <col min="6410" max="6422" width="9.28515625" bestFit="1" customWidth="1"/>
    <col min="6423" max="6423" width="19.7109375" bestFit="1" customWidth="1"/>
    <col min="6657" max="6657" width="37.7109375" customWidth="1"/>
    <col min="6658" max="6664" width="9.5703125" customWidth="1"/>
    <col min="6665" max="6665" width="12.5703125" customWidth="1"/>
    <col min="6666" max="6678" width="9.28515625" bestFit="1" customWidth="1"/>
    <col min="6679" max="6679" width="19.7109375" bestFit="1" customWidth="1"/>
    <col min="6913" max="6913" width="37.7109375" customWidth="1"/>
    <col min="6914" max="6920" width="9.5703125" customWidth="1"/>
    <col min="6921" max="6921" width="12.5703125" customWidth="1"/>
    <col min="6922" max="6934" width="9.28515625" bestFit="1" customWidth="1"/>
    <col min="6935" max="6935" width="19.7109375" bestFit="1" customWidth="1"/>
    <col min="7169" max="7169" width="37.7109375" customWidth="1"/>
    <col min="7170" max="7176" width="9.5703125" customWidth="1"/>
    <col min="7177" max="7177" width="12.5703125" customWidth="1"/>
    <col min="7178" max="7190" width="9.28515625" bestFit="1" customWidth="1"/>
    <col min="7191" max="7191" width="19.7109375" bestFit="1" customWidth="1"/>
    <col min="7425" max="7425" width="37.7109375" customWidth="1"/>
    <col min="7426" max="7432" width="9.5703125" customWidth="1"/>
    <col min="7433" max="7433" width="12.5703125" customWidth="1"/>
    <col min="7434" max="7446" width="9.28515625" bestFit="1" customWidth="1"/>
    <col min="7447" max="7447" width="19.7109375" bestFit="1" customWidth="1"/>
    <col min="7681" max="7681" width="37.7109375" customWidth="1"/>
    <col min="7682" max="7688" width="9.5703125" customWidth="1"/>
    <col min="7689" max="7689" width="12.5703125" customWidth="1"/>
    <col min="7690" max="7702" width="9.28515625" bestFit="1" customWidth="1"/>
    <col min="7703" max="7703" width="19.7109375" bestFit="1" customWidth="1"/>
    <col min="7937" max="7937" width="37.7109375" customWidth="1"/>
    <col min="7938" max="7944" width="9.5703125" customWidth="1"/>
    <col min="7945" max="7945" width="12.5703125" customWidth="1"/>
    <col min="7946" max="7958" width="9.28515625" bestFit="1" customWidth="1"/>
    <col min="7959" max="7959" width="19.7109375" bestFit="1" customWidth="1"/>
    <col min="8193" max="8193" width="37.7109375" customWidth="1"/>
    <col min="8194" max="8200" width="9.5703125" customWidth="1"/>
    <col min="8201" max="8201" width="12.5703125" customWidth="1"/>
    <col min="8202" max="8214" width="9.28515625" bestFit="1" customWidth="1"/>
    <col min="8215" max="8215" width="19.7109375" bestFit="1" customWidth="1"/>
    <col min="8449" max="8449" width="37.7109375" customWidth="1"/>
    <col min="8450" max="8456" width="9.5703125" customWidth="1"/>
    <col min="8457" max="8457" width="12.5703125" customWidth="1"/>
    <col min="8458" max="8470" width="9.28515625" bestFit="1" customWidth="1"/>
    <col min="8471" max="8471" width="19.7109375" bestFit="1" customWidth="1"/>
    <col min="8705" max="8705" width="37.7109375" customWidth="1"/>
    <col min="8706" max="8712" width="9.5703125" customWidth="1"/>
    <col min="8713" max="8713" width="12.5703125" customWidth="1"/>
    <col min="8714" max="8726" width="9.28515625" bestFit="1" customWidth="1"/>
    <col min="8727" max="8727" width="19.7109375" bestFit="1" customWidth="1"/>
    <col min="8961" max="8961" width="37.7109375" customWidth="1"/>
    <col min="8962" max="8968" width="9.5703125" customWidth="1"/>
    <col min="8969" max="8969" width="12.5703125" customWidth="1"/>
    <col min="8970" max="8982" width="9.28515625" bestFit="1" customWidth="1"/>
    <col min="8983" max="8983" width="19.7109375" bestFit="1" customWidth="1"/>
    <col min="9217" max="9217" width="37.7109375" customWidth="1"/>
    <col min="9218" max="9224" width="9.5703125" customWidth="1"/>
    <col min="9225" max="9225" width="12.5703125" customWidth="1"/>
    <col min="9226" max="9238" width="9.28515625" bestFit="1" customWidth="1"/>
    <col min="9239" max="9239" width="19.7109375" bestFit="1" customWidth="1"/>
    <col min="9473" max="9473" width="37.7109375" customWidth="1"/>
    <col min="9474" max="9480" width="9.5703125" customWidth="1"/>
    <col min="9481" max="9481" width="12.5703125" customWidth="1"/>
    <col min="9482" max="9494" width="9.28515625" bestFit="1" customWidth="1"/>
    <col min="9495" max="9495" width="19.7109375" bestFit="1" customWidth="1"/>
    <col min="9729" max="9729" width="37.7109375" customWidth="1"/>
    <col min="9730" max="9736" width="9.5703125" customWidth="1"/>
    <col min="9737" max="9737" width="12.5703125" customWidth="1"/>
    <col min="9738" max="9750" width="9.28515625" bestFit="1" customWidth="1"/>
    <col min="9751" max="9751" width="19.7109375" bestFit="1" customWidth="1"/>
    <col min="9985" max="9985" width="37.7109375" customWidth="1"/>
    <col min="9986" max="9992" width="9.5703125" customWidth="1"/>
    <col min="9993" max="9993" width="12.5703125" customWidth="1"/>
    <col min="9994" max="10006" width="9.28515625" bestFit="1" customWidth="1"/>
    <col min="10007" max="10007" width="19.7109375" bestFit="1" customWidth="1"/>
    <col min="10241" max="10241" width="37.7109375" customWidth="1"/>
    <col min="10242" max="10248" width="9.5703125" customWidth="1"/>
    <col min="10249" max="10249" width="12.5703125" customWidth="1"/>
    <col min="10250" max="10262" width="9.28515625" bestFit="1" customWidth="1"/>
    <col min="10263" max="10263" width="19.7109375" bestFit="1" customWidth="1"/>
    <col min="10497" max="10497" width="37.7109375" customWidth="1"/>
    <col min="10498" max="10504" width="9.5703125" customWidth="1"/>
    <col min="10505" max="10505" width="12.5703125" customWidth="1"/>
    <col min="10506" max="10518" width="9.28515625" bestFit="1" customWidth="1"/>
    <col min="10519" max="10519" width="19.7109375" bestFit="1" customWidth="1"/>
    <col min="10753" max="10753" width="37.7109375" customWidth="1"/>
    <col min="10754" max="10760" width="9.5703125" customWidth="1"/>
    <col min="10761" max="10761" width="12.5703125" customWidth="1"/>
    <col min="10762" max="10774" width="9.28515625" bestFit="1" customWidth="1"/>
    <col min="10775" max="10775" width="19.7109375" bestFit="1" customWidth="1"/>
    <col min="11009" max="11009" width="37.7109375" customWidth="1"/>
    <col min="11010" max="11016" width="9.5703125" customWidth="1"/>
    <col min="11017" max="11017" width="12.5703125" customWidth="1"/>
    <col min="11018" max="11030" width="9.28515625" bestFit="1" customWidth="1"/>
    <col min="11031" max="11031" width="19.7109375" bestFit="1" customWidth="1"/>
    <col min="11265" max="11265" width="37.7109375" customWidth="1"/>
    <col min="11266" max="11272" width="9.5703125" customWidth="1"/>
    <col min="11273" max="11273" width="12.5703125" customWidth="1"/>
    <col min="11274" max="11286" width="9.28515625" bestFit="1" customWidth="1"/>
    <col min="11287" max="11287" width="19.7109375" bestFit="1" customWidth="1"/>
    <col min="11521" max="11521" width="37.7109375" customWidth="1"/>
    <col min="11522" max="11528" width="9.5703125" customWidth="1"/>
    <col min="11529" max="11529" width="12.5703125" customWidth="1"/>
    <col min="11530" max="11542" width="9.28515625" bestFit="1" customWidth="1"/>
    <col min="11543" max="11543" width="19.7109375" bestFit="1" customWidth="1"/>
    <col min="11777" max="11777" width="37.7109375" customWidth="1"/>
    <col min="11778" max="11784" width="9.5703125" customWidth="1"/>
    <col min="11785" max="11785" width="12.5703125" customWidth="1"/>
    <col min="11786" max="11798" width="9.28515625" bestFit="1" customWidth="1"/>
    <col min="11799" max="11799" width="19.7109375" bestFit="1" customWidth="1"/>
    <col min="12033" max="12033" width="37.7109375" customWidth="1"/>
    <col min="12034" max="12040" width="9.5703125" customWidth="1"/>
    <col min="12041" max="12041" width="12.5703125" customWidth="1"/>
    <col min="12042" max="12054" width="9.28515625" bestFit="1" customWidth="1"/>
    <col min="12055" max="12055" width="19.7109375" bestFit="1" customWidth="1"/>
    <col min="12289" max="12289" width="37.7109375" customWidth="1"/>
    <col min="12290" max="12296" width="9.5703125" customWidth="1"/>
    <col min="12297" max="12297" width="12.5703125" customWidth="1"/>
    <col min="12298" max="12310" width="9.28515625" bestFit="1" customWidth="1"/>
    <col min="12311" max="12311" width="19.7109375" bestFit="1" customWidth="1"/>
    <col min="12545" max="12545" width="37.7109375" customWidth="1"/>
    <col min="12546" max="12552" width="9.5703125" customWidth="1"/>
    <col min="12553" max="12553" width="12.5703125" customWidth="1"/>
    <col min="12554" max="12566" width="9.28515625" bestFit="1" customWidth="1"/>
    <col min="12567" max="12567" width="19.7109375" bestFit="1" customWidth="1"/>
    <col min="12801" max="12801" width="37.7109375" customWidth="1"/>
    <col min="12802" max="12808" width="9.5703125" customWidth="1"/>
    <col min="12809" max="12809" width="12.5703125" customWidth="1"/>
    <col min="12810" max="12822" width="9.28515625" bestFit="1" customWidth="1"/>
    <col min="12823" max="12823" width="19.7109375" bestFit="1" customWidth="1"/>
    <col min="13057" max="13057" width="37.7109375" customWidth="1"/>
    <col min="13058" max="13064" width="9.5703125" customWidth="1"/>
    <col min="13065" max="13065" width="12.5703125" customWidth="1"/>
    <col min="13066" max="13078" width="9.28515625" bestFit="1" customWidth="1"/>
    <col min="13079" max="13079" width="19.7109375" bestFit="1" customWidth="1"/>
    <col min="13313" max="13313" width="37.7109375" customWidth="1"/>
    <col min="13314" max="13320" width="9.5703125" customWidth="1"/>
    <col min="13321" max="13321" width="12.5703125" customWidth="1"/>
    <col min="13322" max="13334" width="9.28515625" bestFit="1" customWidth="1"/>
    <col min="13335" max="13335" width="19.7109375" bestFit="1" customWidth="1"/>
    <col min="13569" max="13569" width="37.7109375" customWidth="1"/>
    <col min="13570" max="13576" width="9.5703125" customWidth="1"/>
    <col min="13577" max="13577" width="12.5703125" customWidth="1"/>
    <col min="13578" max="13590" width="9.28515625" bestFit="1" customWidth="1"/>
    <col min="13591" max="13591" width="19.7109375" bestFit="1" customWidth="1"/>
    <col min="13825" max="13825" width="37.7109375" customWidth="1"/>
    <col min="13826" max="13832" width="9.5703125" customWidth="1"/>
    <col min="13833" max="13833" width="12.5703125" customWidth="1"/>
    <col min="13834" max="13846" width="9.28515625" bestFit="1" customWidth="1"/>
    <col min="13847" max="13847" width="19.7109375" bestFit="1" customWidth="1"/>
    <col min="14081" max="14081" width="37.7109375" customWidth="1"/>
    <col min="14082" max="14088" width="9.5703125" customWidth="1"/>
    <col min="14089" max="14089" width="12.5703125" customWidth="1"/>
    <col min="14090" max="14102" width="9.28515625" bestFit="1" customWidth="1"/>
    <col min="14103" max="14103" width="19.7109375" bestFit="1" customWidth="1"/>
    <col min="14337" max="14337" width="37.7109375" customWidth="1"/>
    <col min="14338" max="14344" width="9.5703125" customWidth="1"/>
    <col min="14345" max="14345" width="12.5703125" customWidth="1"/>
    <col min="14346" max="14358" width="9.28515625" bestFit="1" customWidth="1"/>
    <col min="14359" max="14359" width="19.7109375" bestFit="1" customWidth="1"/>
    <col min="14593" max="14593" width="37.7109375" customWidth="1"/>
    <col min="14594" max="14600" width="9.5703125" customWidth="1"/>
    <col min="14601" max="14601" width="12.5703125" customWidth="1"/>
    <col min="14602" max="14614" width="9.28515625" bestFit="1" customWidth="1"/>
    <col min="14615" max="14615" width="19.7109375" bestFit="1" customWidth="1"/>
    <col min="14849" max="14849" width="37.7109375" customWidth="1"/>
    <col min="14850" max="14856" width="9.5703125" customWidth="1"/>
    <col min="14857" max="14857" width="12.5703125" customWidth="1"/>
    <col min="14858" max="14870" width="9.28515625" bestFit="1" customWidth="1"/>
    <col min="14871" max="14871" width="19.7109375" bestFit="1" customWidth="1"/>
    <col min="15105" max="15105" width="37.7109375" customWidth="1"/>
    <col min="15106" max="15112" width="9.5703125" customWidth="1"/>
    <col min="15113" max="15113" width="12.5703125" customWidth="1"/>
    <col min="15114" max="15126" width="9.28515625" bestFit="1" customWidth="1"/>
    <col min="15127" max="15127" width="19.7109375" bestFit="1" customWidth="1"/>
    <col min="15361" max="15361" width="37.7109375" customWidth="1"/>
    <col min="15362" max="15368" width="9.5703125" customWidth="1"/>
    <col min="15369" max="15369" width="12.5703125" customWidth="1"/>
    <col min="15370" max="15382" width="9.28515625" bestFit="1" customWidth="1"/>
    <col min="15383" max="15383" width="19.7109375" bestFit="1" customWidth="1"/>
    <col min="15617" max="15617" width="37.7109375" customWidth="1"/>
    <col min="15618" max="15624" width="9.5703125" customWidth="1"/>
    <col min="15625" max="15625" width="12.5703125" customWidth="1"/>
    <col min="15626" max="15638" width="9.28515625" bestFit="1" customWidth="1"/>
    <col min="15639" max="15639" width="19.7109375" bestFit="1" customWidth="1"/>
    <col min="15873" max="15873" width="37.7109375" customWidth="1"/>
    <col min="15874" max="15880" width="9.5703125" customWidth="1"/>
    <col min="15881" max="15881" width="12.5703125" customWidth="1"/>
    <col min="15882" max="15894" width="9.28515625" bestFit="1" customWidth="1"/>
    <col min="15895" max="15895" width="19.7109375" bestFit="1" customWidth="1"/>
    <col min="16129" max="16129" width="37.7109375" customWidth="1"/>
    <col min="16130" max="16136" width="9.5703125" customWidth="1"/>
    <col min="16137" max="16137" width="12.5703125" customWidth="1"/>
    <col min="16138" max="16150" width="9.28515625" bestFit="1" customWidth="1"/>
    <col min="16151" max="16151" width="19.7109375" bestFit="1" customWidth="1"/>
  </cols>
  <sheetData>
    <row r="1" spans="1:24" s="668" customFormat="1" ht="15.75">
      <c r="A1" s="667" t="s">
        <v>680</v>
      </c>
      <c r="J1" s="553"/>
    </row>
    <row r="2" spans="1:24" ht="18">
      <c r="A2" s="549" t="s">
        <v>681</v>
      </c>
      <c r="J2" s="548"/>
    </row>
    <row r="3" spans="1:24">
      <c r="A3" s="548"/>
      <c r="J3" s="548"/>
    </row>
    <row r="4" spans="1:24" ht="13.5" thickBot="1">
      <c r="J4" s="548"/>
    </row>
    <row r="5" spans="1:24" ht="16.5" thickBot="1">
      <c r="A5" s="550" t="s">
        <v>577</v>
      </c>
      <c r="B5" s="551" t="s">
        <v>682</v>
      </c>
      <c r="C5" s="552"/>
      <c r="D5" s="552"/>
      <c r="E5" s="552"/>
      <c r="F5" s="552"/>
      <c r="G5" s="552"/>
      <c r="H5" s="552"/>
      <c r="I5" s="552"/>
      <c r="J5" s="553"/>
    </row>
    <row r="6" spans="1:24" ht="13.5" thickBot="1">
      <c r="A6" s="548" t="s">
        <v>579</v>
      </c>
      <c r="J6" s="548"/>
    </row>
    <row r="7" spans="1:24" ht="15">
      <c r="A7" s="554"/>
      <c r="B7" s="555"/>
      <c r="C7" s="555"/>
      <c r="D7" s="555"/>
      <c r="E7" s="555"/>
      <c r="F7" s="555"/>
      <c r="G7" s="554"/>
      <c r="H7" s="556"/>
      <c r="I7" s="557" t="s">
        <v>31</v>
      </c>
      <c r="J7" s="558"/>
      <c r="K7" s="559"/>
      <c r="L7" s="559"/>
      <c r="M7" s="559"/>
      <c r="N7" s="559"/>
      <c r="O7" s="560" t="s">
        <v>580</v>
      </c>
      <c r="P7" s="559"/>
      <c r="Q7" s="559"/>
      <c r="R7" s="559"/>
      <c r="S7" s="559"/>
      <c r="T7" s="559"/>
      <c r="U7" s="559"/>
      <c r="V7" s="557" t="s">
        <v>581</v>
      </c>
      <c r="W7" s="561" t="s">
        <v>582</v>
      </c>
    </row>
    <row r="8" spans="1:24" ht="13.5" thickBot="1">
      <c r="A8" s="562" t="s">
        <v>29</v>
      </c>
      <c r="B8" s="563" t="s">
        <v>583</v>
      </c>
      <c r="C8" s="564">
        <v>2010</v>
      </c>
      <c r="D8" s="565">
        <v>2011</v>
      </c>
      <c r="E8" s="565">
        <v>2012</v>
      </c>
      <c r="F8" s="565">
        <v>2013</v>
      </c>
      <c r="G8" s="565">
        <v>2014</v>
      </c>
      <c r="H8" s="565">
        <v>2015</v>
      </c>
      <c r="I8" s="566">
        <v>2016</v>
      </c>
      <c r="J8" s="567" t="s">
        <v>591</v>
      </c>
      <c r="K8" s="568" t="s">
        <v>592</v>
      </c>
      <c r="L8" s="568" t="s">
        <v>593</v>
      </c>
      <c r="M8" s="568" t="s">
        <v>594</v>
      </c>
      <c r="N8" s="568" t="s">
        <v>595</v>
      </c>
      <c r="O8" s="568" t="s">
        <v>596</v>
      </c>
      <c r="P8" s="568" t="s">
        <v>597</v>
      </c>
      <c r="Q8" s="568" t="s">
        <v>598</v>
      </c>
      <c r="R8" s="568" t="s">
        <v>599</v>
      </c>
      <c r="S8" s="568" t="s">
        <v>600</v>
      </c>
      <c r="T8" s="568" t="s">
        <v>601</v>
      </c>
      <c r="U8" s="567" t="s">
        <v>602</v>
      </c>
      <c r="V8" s="566" t="s">
        <v>603</v>
      </c>
      <c r="W8" s="569" t="s">
        <v>604</v>
      </c>
    </row>
    <row r="9" spans="1:24">
      <c r="A9" s="570" t="s">
        <v>605</v>
      </c>
      <c r="B9" s="571"/>
      <c r="C9" s="572">
        <v>22</v>
      </c>
      <c r="D9" s="573">
        <v>22</v>
      </c>
      <c r="E9" s="573">
        <v>21</v>
      </c>
      <c r="F9" s="573">
        <v>21</v>
      </c>
      <c r="G9" s="573">
        <v>56</v>
      </c>
      <c r="H9" s="573">
        <v>65</v>
      </c>
      <c r="I9" s="574"/>
      <c r="J9" s="575">
        <v>65</v>
      </c>
      <c r="K9" s="576">
        <v>66</v>
      </c>
      <c r="L9" s="576">
        <v>69</v>
      </c>
      <c r="M9" s="576">
        <v>71</v>
      </c>
      <c r="N9" s="577">
        <v>70</v>
      </c>
      <c r="O9" s="577">
        <v>68</v>
      </c>
      <c r="P9" s="577">
        <v>68</v>
      </c>
      <c r="Q9" s="577">
        <v>72</v>
      </c>
      <c r="R9" s="577">
        <v>67</v>
      </c>
      <c r="S9" s="577">
        <v>64</v>
      </c>
      <c r="T9" s="577"/>
      <c r="U9" s="578"/>
      <c r="V9" s="579" t="s">
        <v>606</v>
      </c>
      <c r="W9" s="580" t="s">
        <v>606</v>
      </c>
      <c r="X9" s="581"/>
    </row>
    <row r="10" spans="1:24" ht="13.5" thickBot="1">
      <c r="A10" s="582" t="s">
        <v>607</v>
      </c>
      <c r="B10" s="583"/>
      <c r="C10" s="584">
        <v>22</v>
      </c>
      <c r="D10" s="585">
        <v>20</v>
      </c>
      <c r="E10" s="585">
        <v>21</v>
      </c>
      <c r="F10" s="585">
        <v>21</v>
      </c>
      <c r="G10" s="585">
        <v>55</v>
      </c>
      <c r="H10" s="585">
        <v>64</v>
      </c>
      <c r="I10" s="586"/>
      <c r="J10" s="587">
        <v>65.099999999999994</v>
      </c>
      <c r="K10" s="588">
        <v>63.86</v>
      </c>
      <c r="L10" s="589">
        <v>68</v>
      </c>
      <c r="M10" s="589">
        <v>64</v>
      </c>
      <c r="N10" s="588">
        <v>70</v>
      </c>
      <c r="O10" s="588">
        <v>65.2</v>
      </c>
      <c r="P10" s="588">
        <v>62.6</v>
      </c>
      <c r="Q10" s="588">
        <v>67</v>
      </c>
      <c r="R10" s="588">
        <v>66.3</v>
      </c>
      <c r="S10" s="588">
        <v>63.1</v>
      </c>
      <c r="T10" s="588"/>
      <c r="U10" s="587"/>
      <c r="V10" s="590"/>
      <c r="W10" s="591" t="s">
        <v>606</v>
      </c>
      <c r="X10" s="581"/>
    </row>
    <row r="11" spans="1:24">
      <c r="A11" s="592" t="s">
        <v>683</v>
      </c>
      <c r="B11" s="593">
        <v>26</v>
      </c>
      <c r="C11" s="594">
        <v>12743</v>
      </c>
      <c r="D11" s="595">
        <v>12709</v>
      </c>
      <c r="E11" s="595">
        <v>13220</v>
      </c>
      <c r="F11" s="595">
        <v>13591</v>
      </c>
      <c r="G11" s="595">
        <v>20544</v>
      </c>
      <c r="H11" s="595">
        <v>22290</v>
      </c>
      <c r="I11" s="596"/>
      <c r="J11" s="597">
        <v>22809</v>
      </c>
      <c r="K11" s="598">
        <v>22410</v>
      </c>
      <c r="L11" s="599">
        <v>22425</v>
      </c>
      <c r="M11" s="599">
        <v>22441</v>
      </c>
      <c r="N11" s="598">
        <v>22563</v>
      </c>
      <c r="O11" s="598">
        <v>23827</v>
      </c>
      <c r="P11" s="598">
        <v>21441</v>
      </c>
      <c r="Q11" s="598">
        <v>22894</v>
      </c>
      <c r="R11" s="598">
        <v>22942</v>
      </c>
      <c r="S11" s="598">
        <v>22942</v>
      </c>
      <c r="T11" s="598"/>
      <c r="U11" s="597"/>
      <c r="V11" s="596" t="s">
        <v>606</v>
      </c>
      <c r="W11" s="600" t="s">
        <v>606</v>
      </c>
      <c r="X11" s="601"/>
    </row>
    <row r="12" spans="1:24">
      <c r="A12" s="592" t="s">
        <v>684</v>
      </c>
      <c r="B12" s="593">
        <v>33</v>
      </c>
      <c r="C12" s="594">
        <v>-9822</v>
      </c>
      <c r="D12" s="595">
        <v>10473</v>
      </c>
      <c r="E12" s="602">
        <v>11118</v>
      </c>
      <c r="F12" s="602" t="s">
        <v>685</v>
      </c>
      <c r="G12" s="602" t="s">
        <v>686</v>
      </c>
      <c r="H12" s="602">
        <v>-17204</v>
      </c>
      <c r="I12" s="596"/>
      <c r="J12" s="603">
        <v>-17346</v>
      </c>
      <c r="K12" s="604">
        <v>-17609</v>
      </c>
      <c r="L12" s="605">
        <v>-17753</v>
      </c>
      <c r="M12" s="605">
        <v>-17897</v>
      </c>
      <c r="N12" s="598">
        <v>-18064</v>
      </c>
      <c r="O12" s="598">
        <v>-18210</v>
      </c>
      <c r="P12" s="598">
        <v>-16274</v>
      </c>
      <c r="Q12" s="598">
        <v>-17556</v>
      </c>
      <c r="R12" s="598">
        <v>-17744</v>
      </c>
      <c r="S12" s="598">
        <v>-17883</v>
      </c>
      <c r="T12" s="598"/>
      <c r="U12" s="597"/>
      <c r="V12" s="596" t="s">
        <v>606</v>
      </c>
      <c r="W12" s="600" t="s">
        <v>606</v>
      </c>
      <c r="X12" s="601"/>
    </row>
    <row r="13" spans="1:24">
      <c r="A13" s="592" t="s">
        <v>687</v>
      </c>
      <c r="B13" s="593">
        <v>41</v>
      </c>
      <c r="C13" s="606"/>
      <c r="D13" s="607"/>
      <c r="E13" s="607"/>
      <c r="F13" s="607"/>
      <c r="G13" s="607"/>
      <c r="H13" s="607"/>
      <c r="I13" s="596"/>
      <c r="J13" s="603"/>
      <c r="K13" s="598"/>
      <c r="L13" s="598"/>
      <c r="M13" s="598"/>
      <c r="N13" s="598"/>
      <c r="O13" s="598"/>
      <c r="P13" s="598"/>
      <c r="Q13" s="598"/>
      <c r="R13" s="598"/>
      <c r="S13" s="598"/>
      <c r="T13" s="598"/>
      <c r="U13" s="603"/>
      <c r="V13" s="596" t="s">
        <v>606</v>
      </c>
      <c r="W13" s="600" t="s">
        <v>606</v>
      </c>
    </row>
    <row r="14" spans="1:24">
      <c r="A14" s="592" t="s">
        <v>614</v>
      </c>
      <c r="B14" s="593">
        <v>51</v>
      </c>
      <c r="C14" s="606"/>
      <c r="D14" s="607"/>
      <c r="E14" s="607"/>
      <c r="F14" s="607"/>
      <c r="G14" s="607"/>
      <c r="H14" s="607"/>
      <c r="I14" s="596"/>
      <c r="J14" s="603"/>
      <c r="K14" s="598"/>
      <c r="L14" s="598"/>
      <c r="M14" s="598"/>
      <c r="N14" s="598"/>
      <c r="O14" s="598"/>
      <c r="P14" s="598"/>
      <c r="Q14" s="598"/>
      <c r="R14" s="598"/>
      <c r="S14" s="598"/>
      <c r="T14" s="598"/>
      <c r="U14" s="603"/>
      <c r="V14" s="596" t="s">
        <v>606</v>
      </c>
      <c r="W14" s="600" t="s">
        <v>606</v>
      </c>
    </row>
    <row r="15" spans="1:24">
      <c r="A15" s="592" t="s">
        <v>617</v>
      </c>
      <c r="B15" s="593">
        <v>75</v>
      </c>
      <c r="C15" s="594">
        <v>2011</v>
      </c>
      <c r="D15" s="595">
        <v>3219</v>
      </c>
      <c r="E15" s="595">
        <v>3903</v>
      </c>
      <c r="F15" s="595">
        <v>4476</v>
      </c>
      <c r="G15" s="595">
        <v>5831</v>
      </c>
      <c r="H15" s="595">
        <v>6748</v>
      </c>
      <c r="I15" s="596"/>
      <c r="J15" s="603">
        <v>8229</v>
      </c>
      <c r="K15" s="604">
        <v>4233</v>
      </c>
      <c r="L15" s="605">
        <v>3387</v>
      </c>
      <c r="M15" s="605">
        <v>3420</v>
      </c>
      <c r="N15" s="598">
        <v>3585</v>
      </c>
      <c r="O15" s="598">
        <v>3641</v>
      </c>
      <c r="P15" s="598">
        <v>4763</v>
      </c>
      <c r="Q15" s="598">
        <v>4023</v>
      </c>
      <c r="R15" s="598">
        <v>4604</v>
      </c>
      <c r="S15" s="598">
        <v>5495</v>
      </c>
      <c r="T15" s="598"/>
      <c r="U15" s="597"/>
      <c r="V15" s="596" t="s">
        <v>606</v>
      </c>
      <c r="W15" s="600" t="s">
        <v>606</v>
      </c>
    </row>
    <row r="16" spans="1:24" ht="13.5" thickBot="1">
      <c r="A16" s="570" t="s">
        <v>619</v>
      </c>
      <c r="B16" s="571">
        <v>89</v>
      </c>
      <c r="C16" s="608">
        <v>583</v>
      </c>
      <c r="D16" s="609">
        <v>2757</v>
      </c>
      <c r="E16" s="609">
        <v>1116</v>
      </c>
      <c r="F16" s="609">
        <v>2192</v>
      </c>
      <c r="G16" s="609">
        <v>4032</v>
      </c>
      <c r="H16" s="609">
        <v>7896</v>
      </c>
      <c r="I16" s="579"/>
      <c r="J16" s="610">
        <v>6490</v>
      </c>
      <c r="K16" s="611">
        <v>6175</v>
      </c>
      <c r="L16" s="612">
        <v>7198</v>
      </c>
      <c r="M16" s="612">
        <v>8250</v>
      </c>
      <c r="N16" s="611">
        <v>7983</v>
      </c>
      <c r="O16" s="611">
        <v>8593</v>
      </c>
      <c r="P16" s="611">
        <v>7230</v>
      </c>
      <c r="Q16" s="611">
        <v>6643</v>
      </c>
      <c r="R16" s="611">
        <v>5810</v>
      </c>
      <c r="S16" s="611">
        <v>7030</v>
      </c>
      <c r="T16" s="611"/>
      <c r="U16" s="613"/>
      <c r="V16" s="579" t="s">
        <v>606</v>
      </c>
      <c r="W16" s="580" t="s">
        <v>606</v>
      </c>
    </row>
    <row r="17" spans="1:23" ht="13.5" thickBot="1">
      <c r="A17" s="614" t="s">
        <v>688</v>
      </c>
      <c r="B17" s="615">
        <v>125</v>
      </c>
      <c r="C17" s="616">
        <v>5417</v>
      </c>
      <c r="D17" s="617"/>
      <c r="E17" s="617"/>
      <c r="F17" s="617"/>
      <c r="G17" s="617"/>
      <c r="H17" s="617"/>
      <c r="I17" s="618"/>
      <c r="J17" s="616"/>
      <c r="K17" s="619"/>
      <c r="L17" s="620"/>
      <c r="M17" s="620"/>
      <c r="N17" s="619"/>
      <c r="O17" s="619"/>
      <c r="P17" s="619"/>
      <c r="Q17" s="619"/>
      <c r="R17" s="619"/>
      <c r="S17" s="619"/>
      <c r="T17" s="619"/>
      <c r="U17" s="616"/>
      <c r="V17" s="618" t="s">
        <v>606</v>
      </c>
      <c r="W17" s="621" t="s">
        <v>606</v>
      </c>
    </row>
    <row r="18" spans="1:23">
      <c r="A18" s="570" t="s">
        <v>689</v>
      </c>
      <c r="B18" s="571">
        <v>131</v>
      </c>
      <c r="C18" s="608">
        <v>2863</v>
      </c>
      <c r="D18" s="609">
        <v>2178</v>
      </c>
      <c r="E18" s="609">
        <v>2044</v>
      </c>
      <c r="F18" s="609">
        <v>1499</v>
      </c>
      <c r="G18" s="609">
        <v>5933</v>
      </c>
      <c r="H18" s="609">
        <v>5207</v>
      </c>
      <c r="I18" s="579"/>
      <c r="J18" s="610">
        <v>4884</v>
      </c>
      <c r="K18" s="611">
        <v>4741</v>
      </c>
      <c r="L18" s="612">
        <v>4613</v>
      </c>
      <c r="M18" s="612">
        <v>4485</v>
      </c>
      <c r="N18" s="611">
        <v>4440</v>
      </c>
      <c r="O18" s="611">
        <v>5557</v>
      </c>
      <c r="P18" s="611">
        <v>5198</v>
      </c>
      <c r="Q18" s="611">
        <v>5378</v>
      </c>
      <c r="R18" s="611">
        <v>5239</v>
      </c>
      <c r="S18" s="611">
        <v>5099</v>
      </c>
      <c r="T18" s="611"/>
      <c r="U18" s="613"/>
      <c r="V18" s="579" t="s">
        <v>606</v>
      </c>
      <c r="W18" s="580" t="s">
        <v>606</v>
      </c>
    </row>
    <row r="19" spans="1:23">
      <c r="A19" s="592" t="s">
        <v>690</v>
      </c>
      <c r="B19" s="593">
        <v>138</v>
      </c>
      <c r="C19" s="594">
        <v>1067</v>
      </c>
      <c r="D19" s="595">
        <v>1636</v>
      </c>
      <c r="E19" s="595">
        <v>1382</v>
      </c>
      <c r="F19" s="595">
        <v>1738</v>
      </c>
      <c r="G19" s="595">
        <v>2347</v>
      </c>
      <c r="H19" s="595">
        <v>3710</v>
      </c>
      <c r="I19" s="596"/>
      <c r="J19" s="597">
        <v>3860</v>
      </c>
      <c r="K19" s="598">
        <v>4009</v>
      </c>
      <c r="L19" s="599">
        <v>4148</v>
      </c>
      <c r="M19" s="599">
        <v>4282</v>
      </c>
      <c r="N19" s="598">
        <v>4417</v>
      </c>
      <c r="O19" s="598">
        <v>3315</v>
      </c>
      <c r="P19" s="598">
        <v>3418</v>
      </c>
      <c r="Q19" s="598">
        <v>3518</v>
      </c>
      <c r="R19" s="598">
        <v>3661</v>
      </c>
      <c r="S19" s="598">
        <v>3804</v>
      </c>
      <c r="T19" s="598"/>
      <c r="U19" s="597"/>
      <c r="V19" s="596" t="s">
        <v>606</v>
      </c>
      <c r="W19" s="600" t="s">
        <v>606</v>
      </c>
    </row>
    <row r="20" spans="1:23">
      <c r="A20" s="592" t="s">
        <v>628</v>
      </c>
      <c r="B20" s="593">
        <v>166</v>
      </c>
      <c r="C20" s="594"/>
      <c r="D20" s="595"/>
      <c r="E20" s="595"/>
      <c r="F20" s="595"/>
      <c r="G20" s="595"/>
      <c r="H20" s="595"/>
      <c r="I20" s="596"/>
      <c r="J20" s="603"/>
      <c r="K20" s="604"/>
      <c r="L20" s="605"/>
      <c r="M20" s="605"/>
      <c r="N20" s="598"/>
      <c r="O20" s="598"/>
      <c r="P20" s="598"/>
      <c r="Q20" s="598"/>
      <c r="R20" s="598"/>
      <c r="S20" s="598"/>
      <c r="T20" s="598"/>
      <c r="U20" s="597"/>
      <c r="V20" s="596" t="s">
        <v>606</v>
      </c>
      <c r="W20" s="600" t="s">
        <v>606</v>
      </c>
    </row>
    <row r="21" spans="1:23">
      <c r="A21" s="592" t="s">
        <v>630</v>
      </c>
      <c r="B21" s="593">
        <v>189</v>
      </c>
      <c r="C21" s="594">
        <v>1487</v>
      </c>
      <c r="D21" s="595">
        <v>3338</v>
      </c>
      <c r="E21" s="595">
        <v>3576</v>
      </c>
      <c r="F21" s="595">
        <v>4306</v>
      </c>
      <c r="G21" s="595">
        <v>6191</v>
      </c>
      <c r="H21" s="595">
        <v>9232</v>
      </c>
      <c r="I21" s="596"/>
      <c r="J21" s="603">
        <v>8551</v>
      </c>
      <c r="K21" s="604">
        <v>4128</v>
      </c>
      <c r="L21" s="605">
        <v>4995</v>
      </c>
      <c r="M21" s="605">
        <v>4983</v>
      </c>
      <c r="N21" s="598">
        <v>5283</v>
      </c>
      <c r="O21" s="598">
        <v>5073</v>
      </c>
      <c r="P21" s="598">
        <v>5515</v>
      </c>
      <c r="Q21" s="598">
        <v>5752</v>
      </c>
      <c r="R21" s="598">
        <v>5540</v>
      </c>
      <c r="S21" s="598">
        <v>6349</v>
      </c>
      <c r="T21" s="598"/>
      <c r="U21" s="597"/>
      <c r="V21" s="596" t="s">
        <v>606</v>
      </c>
      <c r="W21" s="600" t="s">
        <v>606</v>
      </c>
    </row>
    <row r="22" spans="1:23" ht="13.5" thickBot="1">
      <c r="A22" s="592" t="s">
        <v>691</v>
      </c>
      <c r="B22" s="593">
        <v>196</v>
      </c>
      <c r="C22" s="594"/>
      <c r="D22" s="595"/>
      <c r="E22" s="595"/>
      <c r="F22" s="595"/>
      <c r="G22" s="595"/>
      <c r="H22" s="595"/>
      <c r="I22" s="596"/>
      <c r="J22" s="603"/>
      <c r="K22" s="604"/>
      <c r="L22" s="605"/>
      <c r="M22" s="605"/>
      <c r="N22" s="598"/>
      <c r="O22" s="598"/>
      <c r="P22" s="598"/>
      <c r="Q22" s="598"/>
      <c r="R22" s="598"/>
      <c r="S22" s="598"/>
      <c r="T22" s="598"/>
      <c r="U22" s="597"/>
      <c r="V22" s="596" t="s">
        <v>606</v>
      </c>
      <c r="W22" s="600" t="s">
        <v>606</v>
      </c>
    </row>
    <row r="23" spans="1:23">
      <c r="A23" s="622" t="s">
        <v>634</v>
      </c>
      <c r="B23" s="623"/>
      <c r="C23" s="624">
        <v>15657</v>
      </c>
      <c r="D23" s="625">
        <v>13146</v>
      </c>
      <c r="E23" s="625">
        <v>11973</v>
      </c>
      <c r="F23" s="625">
        <v>13638</v>
      </c>
      <c r="G23" s="625">
        <v>21736</v>
      </c>
      <c r="H23" s="625">
        <v>25683</v>
      </c>
      <c r="I23" s="626">
        <v>26424</v>
      </c>
      <c r="J23" s="627">
        <v>1840</v>
      </c>
      <c r="K23" s="628">
        <v>2490</v>
      </c>
      <c r="L23" s="628">
        <v>2529</v>
      </c>
      <c r="M23" s="628">
        <v>2784</v>
      </c>
      <c r="N23" s="628">
        <v>3938</v>
      </c>
      <c r="O23" s="628">
        <v>4519</v>
      </c>
      <c r="P23" s="628">
        <v>-1740</v>
      </c>
      <c r="Q23" s="628">
        <v>1729</v>
      </c>
      <c r="R23" s="628">
        <v>1756</v>
      </c>
      <c r="S23" s="628">
        <v>2821</v>
      </c>
      <c r="T23" s="628"/>
      <c r="U23" s="627"/>
      <c r="V23" s="626">
        <f>SUM(J23:U23)</f>
        <v>22666</v>
      </c>
      <c r="W23" s="629">
        <f>+V23/I23*100</f>
        <v>85.778080532848918</v>
      </c>
    </row>
    <row r="24" spans="1:23">
      <c r="A24" s="592" t="s">
        <v>636</v>
      </c>
      <c r="B24" s="593">
        <v>9</v>
      </c>
      <c r="C24" s="630">
        <v>6150</v>
      </c>
      <c r="D24" s="631">
        <v>0</v>
      </c>
      <c r="E24" s="631">
        <v>0</v>
      </c>
      <c r="F24" s="631">
        <v>0</v>
      </c>
      <c r="G24" s="631">
        <v>0</v>
      </c>
      <c r="H24" s="631">
        <v>0</v>
      </c>
      <c r="I24" s="632"/>
      <c r="J24" s="597"/>
      <c r="K24" s="598"/>
      <c r="L24" s="598"/>
      <c r="M24" s="598"/>
      <c r="N24" s="598"/>
      <c r="O24" s="598"/>
      <c r="P24" s="598"/>
      <c r="Q24" s="598"/>
      <c r="R24" s="598"/>
      <c r="S24" s="598"/>
      <c r="T24" s="598"/>
      <c r="U24" s="597"/>
      <c r="V24" s="632">
        <f>SUM(J24:U24)</f>
        <v>0</v>
      </c>
      <c r="W24" s="633" t="e">
        <f>+V24/I24*100</f>
        <v>#DIV/0!</v>
      </c>
    </row>
    <row r="25" spans="1:23" ht="13.5" thickBot="1">
      <c r="A25" s="634" t="s">
        <v>638</v>
      </c>
      <c r="B25" s="635">
        <v>19</v>
      </c>
      <c r="C25" s="636">
        <v>9507</v>
      </c>
      <c r="D25" s="637">
        <v>13146</v>
      </c>
      <c r="E25" s="637">
        <v>11973</v>
      </c>
      <c r="F25" s="637">
        <v>13638</v>
      </c>
      <c r="G25" s="637">
        <v>21739</v>
      </c>
      <c r="H25" s="637">
        <v>25683</v>
      </c>
      <c r="I25" s="638">
        <v>26424</v>
      </c>
      <c r="J25" s="639">
        <v>1840</v>
      </c>
      <c r="K25" s="640">
        <v>2490</v>
      </c>
      <c r="L25" s="640">
        <v>2529</v>
      </c>
      <c r="M25" s="640">
        <v>2784</v>
      </c>
      <c r="N25" s="640">
        <v>3938</v>
      </c>
      <c r="O25" s="640">
        <v>4519</v>
      </c>
      <c r="P25" s="640">
        <v>-1740</v>
      </c>
      <c r="Q25" s="640">
        <v>1726</v>
      </c>
      <c r="R25" s="640">
        <v>1756</v>
      </c>
      <c r="S25" s="640">
        <v>2821</v>
      </c>
      <c r="T25" s="640"/>
      <c r="U25" s="639"/>
      <c r="V25" s="638">
        <f>SUM(J25:U25)</f>
        <v>22663</v>
      </c>
      <c r="W25" s="641">
        <f>+V25/I25*100</f>
        <v>85.766727217680895</v>
      </c>
    </row>
    <row r="26" spans="1:23">
      <c r="A26" s="592" t="s">
        <v>639</v>
      </c>
      <c r="B26" s="593">
        <v>1</v>
      </c>
      <c r="C26" s="642">
        <v>693</v>
      </c>
      <c r="D26" s="643">
        <v>1130</v>
      </c>
      <c r="E26" s="643">
        <v>824</v>
      </c>
      <c r="F26" s="643">
        <v>1054</v>
      </c>
      <c r="G26" s="643">
        <v>2404</v>
      </c>
      <c r="H26" s="643">
        <v>2692</v>
      </c>
      <c r="I26" s="644">
        <v>2904</v>
      </c>
      <c r="J26" s="597">
        <v>90</v>
      </c>
      <c r="K26" s="598">
        <v>318</v>
      </c>
      <c r="L26" s="598">
        <v>179</v>
      </c>
      <c r="M26" s="598">
        <v>164</v>
      </c>
      <c r="N26" s="598">
        <v>362</v>
      </c>
      <c r="O26" s="598">
        <v>314</v>
      </c>
      <c r="P26" s="598">
        <v>448</v>
      </c>
      <c r="Q26" s="598">
        <v>304</v>
      </c>
      <c r="R26" s="598">
        <v>211</v>
      </c>
      <c r="S26" s="598">
        <v>211</v>
      </c>
      <c r="T26" s="598"/>
      <c r="U26" s="597"/>
      <c r="V26" s="632">
        <f t="shared" ref="V26:V36" si="0">SUM(J26:U26)</f>
        <v>2601</v>
      </c>
      <c r="W26" s="633">
        <f t="shared" ref="W26:W36" si="1">+V26/I26*100</f>
        <v>89.566115702479337</v>
      </c>
    </row>
    <row r="27" spans="1:23">
      <c r="A27" s="592" t="s">
        <v>641</v>
      </c>
      <c r="B27" s="593">
        <v>2</v>
      </c>
      <c r="C27" s="630">
        <v>3376</v>
      </c>
      <c r="D27" s="631">
        <v>3127</v>
      </c>
      <c r="E27" s="631">
        <v>3808</v>
      </c>
      <c r="F27" s="631">
        <v>4400</v>
      </c>
      <c r="G27" s="631">
        <v>5925</v>
      </c>
      <c r="H27" s="631">
        <v>7338</v>
      </c>
      <c r="I27" s="632">
        <v>8568</v>
      </c>
      <c r="J27" s="597">
        <v>812</v>
      </c>
      <c r="K27" s="598">
        <v>1128</v>
      </c>
      <c r="L27" s="598">
        <v>857</v>
      </c>
      <c r="M27" s="598">
        <v>406</v>
      </c>
      <c r="N27" s="598">
        <v>195</v>
      </c>
      <c r="O27" s="598">
        <v>217</v>
      </c>
      <c r="P27" s="598">
        <v>395</v>
      </c>
      <c r="Q27" s="598">
        <v>486</v>
      </c>
      <c r="R27" s="598">
        <v>570</v>
      </c>
      <c r="S27" s="598">
        <v>759</v>
      </c>
      <c r="T27" s="598"/>
      <c r="U27" s="597"/>
      <c r="V27" s="632">
        <f t="shared" si="0"/>
        <v>5825</v>
      </c>
      <c r="W27" s="633">
        <f t="shared" si="1"/>
        <v>67.985527544351072</v>
      </c>
    </row>
    <row r="28" spans="1:23">
      <c r="A28" s="592" t="s">
        <v>643</v>
      </c>
      <c r="B28" s="593">
        <v>4</v>
      </c>
      <c r="C28" s="630">
        <v>0</v>
      </c>
      <c r="D28" s="631">
        <v>0</v>
      </c>
      <c r="E28" s="631">
        <v>0</v>
      </c>
      <c r="F28" s="631">
        <v>0</v>
      </c>
      <c r="G28" s="631">
        <v>24</v>
      </c>
      <c r="H28" s="631">
        <v>0</v>
      </c>
      <c r="I28" s="632">
        <v>2</v>
      </c>
      <c r="J28" s="597">
        <v>23</v>
      </c>
      <c r="K28" s="598"/>
      <c r="L28" s="598">
        <v>1</v>
      </c>
      <c r="M28" s="598"/>
      <c r="N28" s="598">
        <v>40</v>
      </c>
      <c r="O28" s="598"/>
      <c r="P28" s="598"/>
      <c r="Q28" s="598"/>
      <c r="R28" s="598">
        <v>1</v>
      </c>
      <c r="S28" s="598"/>
      <c r="T28" s="598"/>
      <c r="U28" s="597"/>
      <c r="V28" s="632">
        <f t="shared" si="0"/>
        <v>65</v>
      </c>
      <c r="W28" s="633">
        <f t="shared" si="1"/>
        <v>3250</v>
      </c>
    </row>
    <row r="29" spans="1:23">
      <c r="A29" s="592" t="s">
        <v>692</v>
      </c>
      <c r="B29" s="593"/>
      <c r="C29" s="630">
        <v>0</v>
      </c>
      <c r="D29" s="631">
        <v>0</v>
      </c>
      <c r="E29" s="631">
        <v>0</v>
      </c>
      <c r="F29" s="631">
        <v>0</v>
      </c>
      <c r="G29" s="631">
        <v>0</v>
      </c>
      <c r="H29" s="631">
        <v>0</v>
      </c>
      <c r="I29" s="632"/>
      <c r="J29" s="597"/>
      <c r="K29" s="598"/>
      <c r="L29" s="598"/>
      <c r="M29" s="598"/>
      <c r="N29" s="598"/>
      <c r="O29" s="598"/>
      <c r="P29" s="598"/>
      <c r="Q29" s="598"/>
      <c r="R29" s="598"/>
      <c r="S29" s="598"/>
      <c r="T29" s="598"/>
      <c r="U29" s="597"/>
      <c r="V29" s="632">
        <v>0</v>
      </c>
      <c r="W29" s="633"/>
    </row>
    <row r="30" spans="1:23">
      <c r="A30" s="592" t="s">
        <v>645</v>
      </c>
      <c r="B30" s="593">
        <v>5</v>
      </c>
      <c r="C30" s="630">
        <v>930</v>
      </c>
      <c r="D30" s="631">
        <v>880</v>
      </c>
      <c r="E30" s="631">
        <v>1031</v>
      </c>
      <c r="F30" s="631">
        <v>1646</v>
      </c>
      <c r="G30" s="631">
        <v>1689</v>
      </c>
      <c r="H30" s="631">
        <v>4131</v>
      </c>
      <c r="I30" s="632">
        <v>2825</v>
      </c>
      <c r="J30" s="597">
        <v>17</v>
      </c>
      <c r="K30" s="598">
        <v>203</v>
      </c>
      <c r="L30" s="598">
        <v>30</v>
      </c>
      <c r="M30" s="598">
        <v>238</v>
      </c>
      <c r="N30" s="598">
        <v>439</v>
      </c>
      <c r="O30" s="598">
        <v>162</v>
      </c>
      <c r="P30" s="598">
        <v>218</v>
      </c>
      <c r="Q30" s="598">
        <v>299</v>
      </c>
      <c r="R30" s="598">
        <v>138</v>
      </c>
      <c r="S30" s="598">
        <v>234</v>
      </c>
      <c r="T30" s="598"/>
      <c r="U30" s="597"/>
      <c r="V30" s="632">
        <f t="shared" si="0"/>
        <v>1978</v>
      </c>
      <c r="W30" s="633">
        <f t="shared" si="1"/>
        <v>70.017699115044252</v>
      </c>
    </row>
    <row r="31" spans="1:23">
      <c r="A31" s="592" t="s">
        <v>647</v>
      </c>
      <c r="B31" s="593">
        <v>8</v>
      </c>
      <c r="C31" s="630">
        <v>1701</v>
      </c>
      <c r="D31" s="631">
        <v>4552</v>
      </c>
      <c r="E31" s="631">
        <v>4229</v>
      </c>
      <c r="F31" s="631">
        <v>4693</v>
      </c>
      <c r="G31" s="631">
        <v>5165</v>
      </c>
      <c r="H31" s="631">
        <v>3208</v>
      </c>
      <c r="I31" s="632">
        <v>1700</v>
      </c>
      <c r="J31" s="597">
        <v>112</v>
      </c>
      <c r="K31" s="598">
        <v>82</v>
      </c>
      <c r="L31" s="598">
        <v>152</v>
      </c>
      <c r="M31" s="598">
        <v>90</v>
      </c>
      <c r="N31" s="598">
        <v>112</v>
      </c>
      <c r="O31" s="598">
        <v>212</v>
      </c>
      <c r="P31" s="598">
        <v>243</v>
      </c>
      <c r="Q31" s="598">
        <v>122</v>
      </c>
      <c r="R31" s="598">
        <v>114</v>
      </c>
      <c r="S31" s="598">
        <v>148</v>
      </c>
      <c r="T31" s="598"/>
      <c r="U31" s="597"/>
      <c r="V31" s="632">
        <f t="shared" si="0"/>
        <v>1387</v>
      </c>
      <c r="W31" s="633">
        <f t="shared" si="1"/>
        <v>81.588235294117652</v>
      </c>
    </row>
    <row r="32" spans="1:23">
      <c r="A32" s="592" t="s">
        <v>649</v>
      </c>
      <c r="B32" s="645">
        <v>9</v>
      </c>
      <c r="C32" s="630">
        <v>5720</v>
      </c>
      <c r="D32" s="631">
        <v>5375</v>
      </c>
      <c r="E32" s="631">
        <v>5649</v>
      </c>
      <c r="F32" s="631">
        <v>6036</v>
      </c>
      <c r="G32" s="631">
        <v>11711</v>
      </c>
      <c r="H32" s="631">
        <v>13872</v>
      </c>
      <c r="I32" s="632">
        <v>15089</v>
      </c>
      <c r="J32" s="597">
        <v>1112</v>
      </c>
      <c r="K32" s="598">
        <v>1063</v>
      </c>
      <c r="L32" s="598">
        <v>1213</v>
      </c>
      <c r="M32" s="598">
        <v>1068</v>
      </c>
      <c r="N32" s="598">
        <v>1147</v>
      </c>
      <c r="O32" s="598">
        <v>1553</v>
      </c>
      <c r="P32" s="598">
        <v>1370</v>
      </c>
      <c r="Q32" s="598">
        <v>1338</v>
      </c>
      <c r="R32" s="598">
        <v>1199</v>
      </c>
      <c r="S32" s="598">
        <v>1124</v>
      </c>
      <c r="T32" s="598"/>
      <c r="U32" s="597"/>
      <c r="V32" s="632">
        <f>SUM(J32:U32)</f>
        <v>12187</v>
      </c>
      <c r="W32" s="633">
        <f>+V32/I32*100</f>
        <v>80.767446484193783</v>
      </c>
    </row>
    <row r="33" spans="1:23">
      <c r="A33" s="592" t="s">
        <v>693</v>
      </c>
      <c r="B33" s="646" t="s">
        <v>694</v>
      </c>
      <c r="C33" s="630">
        <v>2198</v>
      </c>
      <c r="D33" s="631">
        <v>1947</v>
      </c>
      <c r="E33" s="631">
        <v>2115</v>
      </c>
      <c r="F33" s="631">
        <v>2251</v>
      </c>
      <c r="G33" s="631">
        <v>4291</v>
      </c>
      <c r="H33" s="631">
        <v>5207</v>
      </c>
      <c r="I33" s="632">
        <v>5513</v>
      </c>
      <c r="J33" s="597">
        <v>442</v>
      </c>
      <c r="K33" s="598">
        <v>454</v>
      </c>
      <c r="L33" s="598">
        <v>480</v>
      </c>
      <c r="M33" s="598">
        <v>406</v>
      </c>
      <c r="N33" s="598">
        <v>443</v>
      </c>
      <c r="O33" s="598">
        <v>586</v>
      </c>
      <c r="P33" s="598">
        <v>485</v>
      </c>
      <c r="Q33" s="598">
        <v>486</v>
      </c>
      <c r="R33" s="598">
        <v>478</v>
      </c>
      <c r="S33" s="598">
        <v>432</v>
      </c>
      <c r="T33" s="598"/>
      <c r="U33" s="597"/>
      <c r="V33" s="632">
        <f>SUM(J33:U33)</f>
        <v>4692</v>
      </c>
      <c r="W33" s="633">
        <f>+V33/I33*100</f>
        <v>85.10792671866497</v>
      </c>
    </row>
    <row r="34" spans="1:23">
      <c r="A34" s="592" t="s">
        <v>654</v>
      </c>
      <c r="B34" s="593">
        <v>19</v>
      </c>
      <c r="C34" s="630">
        <v>0</v>
      </c>
      <c r="D34" s="631">
        <v>0</v>
      </c>
      <c r="E34" s="631">
        <v>0</v>
      </c>
      <c r="F34" s="631">
        <v>0</v>
      </c>
      <c r="G34" s="631">
        <v>0</v>
      </c>
      <c r="H34" s="631">
        <v>0</v>
      </c>
      <c r="I34" s="632"/>
      <c r="J34" s="597"/>
      <c r="K34" s="598"/>
      <c r="L34" s="598"/>
      <c r="M34" s="598"/>
      <c r="N34" s="598"/>
      <c r="O34" s="598"/>
      <c r="P34" s="598"/>
      <c r="Q34" s="598"/>
      <c r="R34" s="598"/>
      <c r="S34" s="598"/>
      <c r="T34" s="598"/>
      <c r="U34" s="597"/>
      <c r="V34" s="632">
        <f t="shared" si="0"/>
        <v>0</v>
      </c>
      <c r="W34" s="633" t="e">
        <f t="shared" si="1"/>
        <v>#DIV/0!</v>
      </c>
    </row>
    <row r="35" spans="1:23">
      <c r="A35" s="592" t="s">
        <v>656</v>
      </c>
      <c r="B35" s="593">
        <v>25</v>
      </c>
      <c r="C35" s="630">
        <v>186</v>
      </c>
      <c r="D35" s="631">
        <v>684</v>
      </c>
      <c r="E35" s="631">
        <v>661</v>
      </c>
      <c r="F35" s="631">
        <v>731</v>
      </c>
      <c r="G35" s="631">
        <v>1250</v>
      </c>
      <c r="H35" s="631">
        <v>1764</v>
      </c>
      <c r="I35" s="632">
        <v>1539</v>
      </c>
      <c r="J35" s="597">
        <v>143</v>
      </c>
      <c r="K35" s="598">
        <v>142</v>
      </c>
      <c r="L35" s="598">
        <v>129</v>
      </c>
      <c r="M35" s="598">
        <v>127</v>
      </c>
      <c r="N35" s="598">
        <v>127</v>
      </c>
      <c r="O35" s="598">
        <v>129</v>
      </c>
      <c r="P35" s="598">
        <v>139</v>
      </c>
      <c r="Q35" s="598">
        <v>139</v>
      </c>
      <c r="R35" s="598">
        <v>139</v>
      </c>
      <c r="S35" s="598">
        <v>139</v>
      </c>
      <c r="T35" s="598"/>
      <c r="U35" s="597"/>
      <c r="V35" s="632">
        <f t="shared" si="0"/>
        <v>1353</v>
      </c>
      <c r="W35" s="633">
        <f t="shared" si="1"/>
        <v>87.914230019493175</v>
      </c>
    </row>
    <row r="36" spans="1:23" ht="13.5" thickBot="1">
      <c r="A36" s="570" t="s">
        <v>695</v>
      </c>
      <c r="B36" s="571"/>
      <c r="C36" s="647">
        <v>506</v>
      </c>
      <c r="D36" s="648">
        <v>351</v>
      </c>
      <c r="E36" s="648">
        <v>1447</v>
      </c>
      <c r="F36" s="648">
        <v>282</v>
      </c>
      <c r="G36" s="648">
        <v>299</v>
      </c>
      <c r="H36" s="648">
        <v>486</v>
      </c>
      <c r="I36" s="649">
        <v>344</v>
      </c>
      <c r="J36" s="650">
        <v>4</v>
      </c>
      <c r="K36" s="611">
        <v>16</v>
      </c>
      <c r="L36" s="611">
        <v>53</v>
      </c>
      <c r="M36" s="611">
        <v>41</v>
      </c>
      <c r="N36" s="611">
        <v>344</v>
      </c>
      <c r="O36" s="611">
        <v>168</v>
      </c>
      <c r="P36" s="611">
        <v>22</v>
      </c>
      <c r="Q36" s="611">
        <v>168</v>
      </c>
      <c r="R36" s="611">
        <v>17</v>
      </c>
      <c r="S36" s="611">
        <v>33</v>
      </c>
      <c r="T36" s="611"/>
      <c r="U36" s="613"/>
      <c r="V36" s="649">
        <f t="shared" si="0"/>
        <v>866</v>
      </c>
      <c r="W36" s="651">
        <f t="shared" si="1"/>
        <v>251.74418604651163</v>
      </c>
    </row>
    <row r="37" spans="1:23" ht="15.75" thickBot="1">
      <c r="A37" s="652" t="s">
        <v>696</v>
      </c>
      <c r="B37" s="653">
        <v>31</v>
      </c>
      <c r="C37" s="654">
        <v>22086</v>
      </c>
      <c r="D37" s="655">
        <v>18046</v>
      </c>
      <c r="E37" s="655">
        <v>19764</v>
      </c>
      <c r="F37" s="655">
        <v>21093</v>
      </c>
      <c r="G37" s="655">
        <v>32758</v>
      </c>
      <c r="H37" s="655">
        <v>38698</v>
      </c>
      <c r="I37" s="617">
        <f>SUM(I26:I36)</f>
        <v>38484</v>
      </c>
      <c r="J37" s="616">
        <f>SUM(J26:J36)</f>
        <v>2755</v>
      </c>
      <c r="K37" s="619">
        <f>SUM(K26:K36)</f>
        <v>3406</v>
      </c>
      <c r="L37" s="620">
        <f>SUM(L26:L36)</f>
        <v>3094</v>
      </c>
      <c r="M37" s="620">
        <f>SUM(M26:M36)</f>
        <v>2540</v>
      </c>
      <c r="N37" s="619">
        <f t="shared" ref="N37:U37" si="2">SUM(N26:N36)</f>
        <v>3209</v>
      </c>
      <c r="O37" s="619">
        <f t="shared" si="2"/>
        <v>3341</v>
      </c>
      <c r="P37" s="619">
        <f t="shared" si="2"/>
        <v>3320</v>
      </c>
      <c r="Q37" s="619">
        <f t="shared" si="2"/>
        <v>3342</v>
      </c>
      <c r="R37" s="619">
        <f>SUM(R26:R36)</f>
        <v>2867</v>
      </c>
      <c r="S37" s="619">
        <f t="shared" si="2"/>
        <v>3080</v>
      </c>
      <c r="T37" s="619">
        <f t="shared" si="2"/>
        <v>0</v>
      </c>
      <c r="U37" s="619">
        <f t="shared" si="2"/>
        <v>0</v>
      </c>
      <c r="V37" s="617">
        <f>SUM(J37:U37)</f>
        <v>30954</v>
      </c>
      <c r="W37" s="656">
        <f>+V37/I37*100</f>
        <v>80.433426878702846</v>
      </c>
    </row>
    <row r="38" spans="1:23">
      <c r="A38" s="592" t="s">
        <v>662</v>
      </c>
      <c r="B38" s="593">
        <v>32</v>
      </c>
      <c r="C38" s="642">
        <v>0</v>
      </c>
      <c r="D38" s="643">
        <v>0</v>
      </c>
      <c r="E38" s="643">
        <v>0</v>
      </c>
      <c r="F38" s="643">
        <v>0</v>
      </c>
      <c r="G38" s="643">
        <v>0</v>
      </c>
      <c r="H38" s="643">
        <v>0</v>
      </c>
      <c r="I38" s="644">
        <v>0</v>
      </c>
      <c r="J38" s="597"/>
      <c r="K38" s="598"/>
      <c r="L38" s="598"/>
      <c r="M38" s="598"/>
      <c r="N38" s="598"/>
      <c r="O38" s="598"/>
      <c r="P38" s="598"/>
      <c r="Q38" s="598"/>
      <c r="R38" s="598"/>
      <c r="S38" s="598"/>
      <c r="T38" s="598"/>
      <c r="U38" s="597"/>
      <c r="V38" s="632">
        <f t="shared" ref="V38:V42" si="3">SUM(J38:U38)</f>
        <v>0</v>
      </c>
      <c r="W38" s="633" t="e">
        <f t="shared" ref="W38:W43" si="4">+V38/I38*100</f>
        <v>#DIV/0!</v>
      </c>
    </row>
    <row r="39" spans="1:23">
      <c r="A39" s="592" t="s">
        <v>664</v>
      </c>
      <c r="B39" s="593">
        <v>33</v>
      </c>
      <c r="C39" s="630">
        <v>6426</v>
      </c>
      <c r="D39" s="631">
        <v>5515</v>
      </c>
      <c r="E39" s="631">
        <v>6589</v>
      </c>
      <c r="F39" s="631">
        <v>7664</v>
      </c>
      <c r="G39" s="631">
        <v>11227</v>
      </c>
      <c r="H39" s="631">
        <v>12987</v>
      </c>
      <c r="I39" s="632">
        <v>12060</v>
      </c>
      <c r="J39" s="597">
        <v>1407</v>
      </c>
      <c r="K39" s="598">
        <v>1062</v>
      </c>
      <c r="L39" s="598">
        <v>1120</v>
      </c>
      <c r="M39" s="598">
        <v>640</v>
      </c>
      <c r="N39" s="598">
        <v>566</v>
      </c>
      <c r="O39" s="598">
        <v>668</v>
      </c>
      <c r="P39" s="598">
        <v>867</v>
      </c>
      <c r="Q39" s="598">
        <v>1423</v>
      </c>
      <c r="R39" s="598">
        <v>904</v>
      </c>
      <c r="S39" s="598">
        <v>1691</v>
      </c>
      <c r="T39" s="598"/>
      <c r="U39" s="597"/>
      <c r="V39" s="632">
        <f t="shared" si="3"/>
        <v>10348</v>
      </c>
      <c r="W39" s="633">
        <f t="shared" si="4"/>
        <v>85.804311774461027</v>
      </c>
    </row>
    <row r="40" spans="1:23">
      <c r="A40" s="592" t="s">
        <v>666</v>
      </c>
      <c r="B40" s="593">
        <v>34</v>
      </c>
      <c r="C40" s="630">
        <v>0</v>
      </c>
      <c r="D40" s="631">
        <v>0</v>
      </c>
      <c r="E40" s="631">
        <v>0</v>
      </c>
      <c r="F40" s="631">
        <v>0</v>
      </c>
      <c r="G40" s="631">
        <v>4</v>
      </c>
      <c r="H40" s="631">
        <v>15</v>
      </c>
      <c r="I40" s="632">
        <v>0</v>
      </c>
      <c r="J40" s="597">
        <v>2</v>
      </c>
      <c r="K40" s="598">
        <v>2</v>
      </c>
      <c r="L40" s="598">
        <v>2</v>
      </c>
      <c r="M40" s="598">
        <v>2</v>
      </c>
      <c r="N40" s="598">
        <v>4</v>
      </c>
      <c r="O40" s="598">
        <v>1</v>
      </c>
      <c r="P40" s="598"/>
      <c r="Q40" s="598"/>
      <c r="R40" s="598"/>
      <c r="S40" s="598"/>
      <c r="T40" s="598"/>
      <c r="U40" s="597"/>
      <c r="V40" s="632">
        <f t="shared" si="3"/>
        <v>13</v>
      </c>
      <c r="W40" s="633" t="e">
        <f t="shared" si="4"/>
        <v>#DIV/0!</v>
      </c>
    </row>
    <row r="41" spans="1:23">
      <c r="A41" s="592" t="s">
        <v>668</v>
      </c>
      <c r="B41" s="593">
        <v>57</v>
      </c>
      <c r="C41" s="630">
        <v>15657</v>
      </c>
      <c r="D41" s="631">
        <v>12640</v>
      </c>
      <c r="E41" s="631">
        <v>11973</v>
      </c>
      <c r="F41" s="631">
        <v>13638</v>
      </c>
      <c r="G41" s="631">
        <v>21739</v>
      </c>
      <c r="H41" s="631">
        <v>25839</v>
      </c>
      <c r="I41" s="632">
        <v>26424</v>
      </c>
      <c r="J41" s="597">
        <v>1840</v>
      </c>
      <c r="K41" s="598">
        <v>2490</v>
      </c>
      <c r="L41" s="598">
        <v>2529</v>
      </c>
      <c r="M41" s="598">
        <v>2784</v>
      </c>
      <c r="N41" s="598">
        <v>2288</v>
      </c>
      <c r="O41" s="598">
        <v>4579</v>
      </c>
      <c r="P41" s="598">
        <v>-150</v>
      </c>
      <c r="Q41" s="598">
        <v>1729</v>
      </c>
      <c r="R41" s="598">
        <v>1756</v>
      </c>
      <c r="S41" s="598">
        <v>2821</v>
      </c>
      <c r="T41" s="598"/>
      <c r="U41" s="597"/>
      <c r="V41" s="632">
        <f t="shared" si="3"/>
        <v>22666</v>
      </c>
      <c r="W41" s="633">
        <f t="shared" si="4"/>
        <v>85.778080532848918</v>
      </c>
    </row>
    <row r="42" spans="1:23" ht="13.5" thickBot="1">
      <c r="A42" s="570" t="s">
        <v>671</v>
      </c>
      <c r="B42" s="571"/>
      <c r="C42" s="657">
        <v>3</v>
      </c>
      <c r="D42" s="658">
        <v>0</v>
      </c>
      <c r="E42" s="658">
        <v>0</v>
      </c>
      <c r="F42" s="658">
        <v>0</v>
      </c>
      <c r="G42" s="658">
        <v>0</v>
      </c>
      <c r="H42" s="658">
        <v>62</v>
      </c>
      <c r="I42" s="659"/>
      <c r="J42" s="650">
        <v>2</v>
      </c>
      <c r="K42" s="611">
        <v>2</v>
      </c>
      <c r="L42" s="611">
        <v>2</v>
      </c>
      <c r="M42" s="611"/>
      <c r="N42" s="611">
        <v>11</v>
      </c>
      <c r="O42" s="611">
        <v>54</v>
      </c>
      <c r="P42" s="611">
        <v>8</v>
      </c>
      <c r="Q42" s="611">
        <v>17</v>
      </c>
      <c r="R42" s="611">
        <v>64</v>
      </c>
      <c r="S42" s="611">
        <v>14</v>
      </c>
      <c r="T42" s="611"/>
      <c r="U42" s="613"/>
      <c r="V42" s="632">
        <f t="shared" si="3"/>
        <v>174</v>
      </c>
      <c r="W42" s="633" t="e">
        <f t="shared" si="4"/>
        <v>#DIV/0!</v>
      </c>
    </row>
    <row r="43" spans="1:23" ht="15.75" thickBot="1">
      <c r="A43" s="652" t="s">
        <v>673</v>
      </c>
      <c r="B43" s="653">
        <v>58</v>
      </c>
      <c r="C43" s="654">
        <v>22086</v>
      </c>
      <c r="D43" s="655">
        <v>18155</v>
      </c>
      <c r="E43" s="655">
        <v>18562</v>
      </c>
      <c r="F43" s="655">
        <v>21302</v>
      </c>
      <c r="G43" s="655">
        <v>32970</v>
      </c>
      <c r="H43" s="655">
        <v>38903</v>
      </c>
      <c r="I43" s="617">
        <f>SUM(I38:I42)</f>
        <v>38484</v>
      </c>
      <c r="J43" s="616">
        <f>SUM(J38:J42)</f>
        <v>3251</v>
      </c>
      <c r="K43" s="619">
        <f>SUM(K38:K42)</f>
        <v>3556</v>
      </c>
      <c r="L43" s="619">
        <f>SUM(L38:L42)</f>
        <v>3653</v>
      </c>
      <c r="M43" s="620">
        <f>SUM(M38:M42)</f>
        <v>3426</v>
      </c>
      <c r="N43" s="619">
        <f t="shared" ref="N43:U43" si="5">SUM(N38:N42)</f>
        <v>2869</v>
      </c>
      <c r="O43" s="619">
        <f t="shared" si="5"/>
        <v>5302</v>
      </c>
      <c r="P43" s="619">
        <f t="shared" si="5"/>
        <v>725</v>
      </c>
      <c r="Q43" s="619">
        <f t="shared" si="5"/>
        <v>3169</v>
      </c>
      <c r="R43" s="619">
        <f>SUM(R39:R42)</f>
        <v>2724</v>
      </c>
      <c r="S43" s="619">
        <f t="shared" si="5"/>
        <v>4526</v>
      </c>
      <c r="T43" s="619">
        <f t="shared" si="5"/>
        <v>0</v>
      </c>
      <c r="U43" s="619">
        <f t="shared" si="5"/>
        <v>0</v>
      </c>
      <c r="V43" s="617">
        <f>SUM(J43:U43)</f>
        <v>33201</v>
      </c>
      <c r="W43" s="656">
        <f t="shared" si="4"/>
        <v>86.272217025257248</v>
      </c>
    </row>
    <row r="44" spans="1:23" ht="13.5" thickBot="1">
      <c r="A44" s="570"/>
      <c r="B44" s="571"/>
      <c r="C44" s="660"/>
      <c r="D44" s="661"/>
      <c r="E44" s="661"/>
      <c r="F44" s="661"/>
      <c r="G44" s="661"/>
      <c r="H44" s="661"/>
      <c r="I44" s="649"/>
      <c r="J44" s="610"/>
      <c r="K44" s="611"/>
      <c r="L44" s="612"/>
      <c r="M44" s="612"/>
      <c r="N44" s="611"/>
      <c r="O44" s="611"/>
      <c r="P44" s="611"/>
      <c r="Q44" s="611"/>
      <c r="R44" s="611"/>
      <c r="S44" s="611"/>
      <c r="T44" s="611"/>
      <c r="U44" s="662"/>
      <c r="V44" s="649"/>
      <c r="W44" s="651"/>
    </row>
    <row r="45" spans="1:23" ht="15.75" thickBot="1">
      <c r="A45" s="652" t="s">
        <v>675</v>
      </c>
      <c r="B45" s="653"/>
      <c r="C45" s="654">
        <v>6429</v>
      </c>
      <c r="D45" s="655">
        <v>5515</v>
      </c>
      <c r="E45" s="655">
        <v>6589</v>
      </c>
      <c r="F45" s="655">
        <v>7664</v>
      </c>
      <c r="G45" s="655">
        <v>11231</v>
      </c>
      <c r="H45" s="655">
        <v>13064</v>
      </c>
      <c r="I45" s="617">
        <f>+I43-I41</f>
        <v>12060</v>
      </c>
      <c r="J45" s="616">
        <f t="shared" ref="J45:U45" si="6">+J43-J41</f>
        <v>1411</v>
      </c>
      <c r="K45" s="619">
        <f t="shared" si="6"/>
        <v>1066</v>
      </c>
      <c r="L45" s="619">
        <f t="shared" si="6"/>
        <v>1124</v>
      </c>
      <c r="M45" s="619">
        <f t="shared" si="6"/>
        <v>642</v>
      </c>
      <c r="N45" s="619">
        <f t="shared" si="6"/>
        <v>581</v>
      </c>
      <c r="O45" s="619">
        <f t="shared" si="6"/>
        <v>723</v>
      </c>
      <c r="P45" s="619">
        <f t="shared" si="6"/>
        <v>875</v>
      </c>
      <c r="Q45" s="619">
        <f t="shared" si="6"/>
        <v>1440</v>
      </c>
      <c r="R45" s="619">
        <f t="shared" si="6"/>
        <v>968</v>
      </c>
      <c r="S45" s="619">
        <f t="shared" si="6"/>
        <v>1705</v>
      </c>
      <c r="T45" s="619">
        <f t="shared" si="6"/>
        <v>0</v>
      </c>
      <c r="U45" s="663">
        <f t="shared" si="6"/>
        <v>0</v>
      </c>
      <c r="V45" s="617">
        <f>SUM(J45:U45)</f>
        <v>10535</v>
      </c>
      <c r="W45" s="656">
        <f>+V45/I45*100</f>
        <v>87.354892205638478</v>
      </c>
    </row>
    <row r="46" spans="1:23" ht="15.75" thickBot="1">
      <c r="A46" s="652" t="s">
        <v>676</v>
      </c>
      <c r="B46" s="653">
        <v>59</v>
      </c>
      <c r="C46" s="654">
        <v>0</v>
      </c>
      <c r="D46" s="655">
        <v>109</v>
      </c>
      <c r="E46" s="655">
        <v>-1202</v>
      </c>
      <c r="F46" s="655">
        <v>209</v>
      </c>
      <c r="G46" s="655">
        <v>212</v>
      </c>
      <c r="H46" s="655">
        <v>205</v>
      </c>
      <c r="I46" s="617">
        <f>+I43-I37</f>
        <v>0</v>
      </c>
      <c r="J46" s="616">
        <f t="shared" ref="J46:U46" si="7">+J43-J37</f>
        <v>496</v>
      </c>
      <c r="K46" s="619">
        <f t="shared" si="7"/>
        <v>150</v>
      </c>
      <c r="L46" s="619">
        <f>+L43-L37</f>
        <v>559</v>
      </c>
      <c r="M46" s="619">
        <f>+M43-M37</f>
        <v>886</v>
      </c>
      <c r="N46" s="619">
        <f t="shared" si="7"/>
        <v>-340</v>
      </c>
      <c r="O46" s="619">
        <f t="shared" si="7"/>
        <v>1961</v>
      </c>
      <c r="P46" s="619">
        <f t="shared" si="7"/>
        <v>-2595</v>
      </c>
      <c r="Q46" s="619">
        <f t="shared" si="7"/>
        <v>-173</v>
      </c>
      <c r="R46" s="619">
        <f t="shared" si="7"/>
        <v>-143</v>
      </c>
      <c r="S46" s="619">
        <f t="shared" si="7"/>
        <v>1446</v>
      </c>
      <c r="T46" s="619">
        <f t="shared" si="7"/>
        <v>0</v>
      </c>
      <c r="U46" s="620">
        <f t="shared" si="7"/>
        <v>0</v>
      </c>
      <c r="V46" s="617">
        <f>SUM(V43-V37)</f>
        <v>2247</v>
      </c>
      <c r="W46" s="656" t="e">
        <f>+V46/I46*100</f>
        <v>#DIV/0!</v>
      </c>
    </row>
    <row r="47" spans="1:23" ht="15.75" thickBot="1">
      <c r="A47" s="652" t="s">
        <v>678</v>
      </c>
      <c r="B47" s="664" t="s">
        <v>697</v>
      </c>
      <c r="C47" s="654">
        <v>-15657</v>
      </c>
      <c r="D47" s="655">
        <v>-12531</v>
      </c>
      <c r="E47" s="655">
        <v>-13175</v>
      </c>
      <c r="F47" s="655">
        <v>-13429</v>
      </c>
      <c r="G47" s="655">
        <v>-21527</v>
      </c>
      <c r="H47" s="655">
        <v>-25634</v>
      </c>
      <c r="I47" s="617">
        <f>+I46-I41</f>
        <v>-26424</v>
      </c>
      <c r="J47" s="665">
        <f t="shared" ref="J47:U47" si="8">+J46-J41</f>
        <v>-1344</v>
      </c>
      <c r="K47" s="619">
        <f t="shared" si="8"/>
        <v>-2340</v>
      </c>
      <c r="L47" s="619">
        <f t="shared" si="8"/>
        <v>-1970</v>
      </c>
      <c r="M47" s="619">
        <f t="shared" si="8"/>
        <v>-1898</v>
      </c>
      <c r="N47" s="619">
        <f t="shared" si="8"/>
        <v>-2628</v>
      </c>
      <c r="O47" s="619">
        <f t="shared" si="8"/>
        <v>-2618</v>
      </c>
      <c r="P47" s="619">
        <f t="shared" si="8"/>
        <v>-2445</v>
      </c>
      <c r="Q47" s="619">
        <f t="shared" si="8"/>
        <v>-1902</v>
      </c>
      <c r="R47" s="619">
        <f t="shared" si="8"/>
        <v>-1899</v>
      </c>
      <c r="S47" s="619">
        <f t="shared" si="8"/>
        <v>-1375</v>
      </c>
      <c r="T47" s="619">
        <f t="shared" si="8"/>
        <v>0</v>
      </c>
      <c r="U47" s="663">
        <f t="shared" si="8"/>
        <v>0</v>
      </c>
      <c r="V47" s="617">
        <f>SUM(J47:U47)</f>
        <v>-20419</v>
      </c>
      <c r="W47" s="656">
        <f>+V47/I47*100</f>
        <v>77.27444747199516</v>
      </c>
    </row>
    <row r="49" spans="2:2">
      <c r="B49" s="666"/>
    </row>
  </sheetData>
  <pageMargins left="0.70866141732283472" right="0.70866141732283472" top="0.78740157480314965" bottom="0.78740157480314965" header="0.31496062992125984" footer="0.31496062992125984"/>
  <pageSetup paperSize="9" scale="70" orientation="landscape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X62"/>
  <sheetViews>
    <sheetView topLeftCell="A7" workbookViewId="0">
      <selection activeCell="Q28" sqref="Q28"/>
    </sheetView>
  </sheetViews>
  <sheetFormatPr defaultRowHeight="12.75"/>
  <cols>
    <col min="1" max="1" width="37.7109375" customWidth="1"/>
    <col min="2" max="2" width="13.5703125" customWidth="1"/>
    <col min="3" max="4" width="10.85546875" hidden="1" customWidth="1"/>
    <col min="5" max="5" width="6.42578125" style="280" customWidth="1"/>
    <col min="6" max="6" width="11.7109375" hidden="1" customWidth="1"/>
    <col min="7" max="9" width="11.5703125" customWidth="1"/>
    <col min="10" max="10" width="11.42578125" customWidth="1"/>
    <col min="19" max="19" width="9.28515625" bestFit="1" customWidth="1"/>
    <col min="20" max="21" width="0" hidden="1" customWidth="1"/>
    <col min="22" max="22" width="10.42578125" customWidth="1"/>
    <col min="23" max="23" width="9.5703125" customWidth="1"/>
    <col min="257" max="257" width="37.7109375" customWidth="1"/>
    <col min="258" max="258" width="13.5703125" customWidth="1"/>
    <col min="259" max="260" width="0" hidden="1" customWidth="1"/>
    <col min="261" max="261" width="6.42578125" customWidth="1"/>
    <col min="262" max="262" width="11.7109375" customWidth="1"/>
    <col min="263" max="265" width="11.5703125" customWidth="1"/>
    <col min="266" max="266" width="11.42578125" customWidth="1"/>
    <col min="275" max="275" width="9.28515625" bestFit="1" customWidth="1"/>
    <col min="278" max="278" width="10.42578125" customWidth="1"/>
    <col min="279" max="279" width="10.140625" customWidth="1"/>
    <col min="513" max="513" width="37.7109375" customWidth="1"/>
    <col min="514" max="514" width="13.5703125" customWidth="1"/>
    <col min="515" max="516" width="0" hidden="1" customWidth="1"/>
    <col min="517" max="517" width="6.42578125" customWidth="1"/>
    <col min="518" max="518" width="11.7109375" customWidth="1"/>
    <col min="519" max="521" width="11.5703125" customWidth="1"/>
    <col min="522" max="522" width="11.42578125" customWidth="1"/>
    <col min="531" max="531" width="9.28515625" bestFit="1" customWidth="1"/>
    <col min="534" max="534" width="10.42578125" customWidth="1"/>
    <col min="535" max="535" width="10.140625" customWidth="1"/>
    <col min="769" max="769" width="37.7109375" customWidth="1"/>
    <col min="770" max="770" width="13.5703125" customWidth="1"/>
    <col min="771" max="772" width="0" hidden="1" customWidth="1"/>
    <col min="773" max="773" width="6.42578125" customWidth="1"/>
    <col min="774" max="774" width="11.7109375" customWidth="1"/>
    <col min="775" max="777" width="11.5703125" customWidth="1"/>
    <col min="778" max="778" width="11.42578125" customWidth="1"/>
    <col min="787" max="787" width="9.28515625" bestFit="1" customWidth="1"/>
    <col min="790" max="790" width="10.42578125" customWidth="1"/>
    <col min="791" max="791" width="10.140625" customWidth="1"/>
    <col min="1025" max="1025" width="37.7109375" customWidth="1"/>
    <col min="1026" max="1026" width="13.5703125" customWidth="1"/>
    <col min="1027" max="1028" width="0" hidden="1" customWidth="1"/>
    <col min="1029" max="1029" width="6.42578125" customWidth="1"/>
    <col min="1030" max="1030" width="11.7109375" customWidth="1"/>
    <col min="1031" max="1033" width="11.5703125" customWidth="1"/>
    <col min="1034" max="1034" width="11.42578125" customWidth="1"/>
    <col min="1043" max="1043" width="9.28515625" bestFit="1" customWidth="1"/>
    <col min="1046" max="1046" width="10.42578125" customWidth="1"/>
    <col min="1047" max="1047" width="10.140625" customWidth="1"/>
    <col min="1281" max="1281" width="37.7109375" customWidth="1"/>
    <col min="1282" max="1282" width="13.5703125" customWidth="1"/>
    <col min="1283" max="1284" width="0" hidden="1" customWidth="1"/>
    <col min="1285" max="1285" width="6.42578125" customWidth="1"/>
    <col min="1286" max="1286" width="11.7109375" customWidth="1"/>
    <col min="1287" max="1289" width="11.5703125" customWidth="1"/>
    <col min="1290" max="1290" width="11.42578125" customWidth="1"/>
    <col min="1299" max="1299" width="9.28515625" bestFit="1" customWidth="1"/>
    <col min="1302" max="1302" width="10.42578125" customWidth="1"/>
    <col min="1303" max="1303" width="10.140625" customWidth="1"/>
    <col min="1537" max="1537" width="37.7109375" customWidth="1"/>
    <col min="1538" max="1538" width="13.5703125" customWidth="1"/>
    <col min="1539" max="1540" width="0" hidden="1" customWidth="1"/>
    <col min="1541" max="1541" width="6.42578125" customWidth="1"/>
    <col min="1542" max="1542" width="11.7109375" customWidth="1"/>
    <col min="1543" max="1545" width="11.5703125" customWidth="1"/>
    <col min="1546" max="1546" width="11.42578125" customWidth="1"/>
    <col min="1555" max="1555" width="9.28515625" bestFit="1" customWidth="1"/>
    <col min="1558" max="1558" width="10.42578125" customWidth="1"/>
    <col min="1559" max="1559" width="10.140625" customWidth="1"/>
    <col min="1793" max="1793" width="37.7109375" customWidth="1"/>
    <col min="1794" max="1794" width="13.5703125" customWidth="1"/>
    <col min="1795" max="1796" width="0" hidden="1" customWidth="1"/>
    <col min="1797" max="1797" width="6.42578125" customWidth="1"/>
    <col min="1798" max="1798" width="11.7109375" customWidth="1"/>
    <col min="1799" max="1801" width="11.5703125" customWidth="1"/>
    <col min="1802" max="1802" width="11.42578125" customWidth="1"/>
    <col min="1811" max="1811" width="9.28515625" bestFit="1" customWidth="1"/>
    <col min="1814" max="1814" width="10.42578125" customWidth="1"/>
    <col min="1815" max="1815" width="10.140625" customWidth="1"/>
    <col min="2049" max="2049" width="37.7109375" customWidth="1"/>
    <col min="2050" max="2050" width="13.5703125" customWidth="1"/>
    <col min="2051" max="2052" width="0" hidden="1" customWidth="1"/>
    <col min="2053" max="2053" width="6.42578125" customWidth="1"/>
    <col min="2054" max="2054" width="11.7109375" customWidth="1"/>
    <col min="2055" max="2057" width="11.5703125" customWidth="1"/>
    <col min="2058" max="2058" width="11.42578125" customWidth="1"/>
    <col min="2067" max="2067" width="9.28515625" bestFit="1" customWidth="1"/>
    <col min="2070" max="2070" width="10.42578125" customWidth="1"/>
    <col min="2071" max="2071" width="10.140625" customWidth="1"/>
    <col min="2305" max="2305" width="37.7109375" customWidth="1"/>
    <col min="2306" max="2306" width="13.5703125" customWidth="1"/>
    <col min="2307" max="2308" width="0" hidden="1" customWidth="1"/>
    <col min="2309" max="2309" width="6.42578125" customWidth="1"/>
    <col min="2310" max="2310" width="11.7109375" customWidth="1"/>
    <col min="2311" max="2313" width="11.5703125" customWidth="1"/>
    <col min="2314" max="2314" width="11.42578125" customWidth="1"/>
    <col min="2323" max="2323" width="9.28515625" bestFit="1" customWidth="1"/>
    <col min="2326" max="2326" width="10.42578125" customWidth="1"/>
    <col min="2327" max="2327" width="10.140625" customWidth="1"/>
    <col min="2561" max="2561" width="37.7109375" customWidth="1"/>
    <col min="2562" max="2562" width="13.5703125" customWidth="1"/>
    <col min="2563" max="2564" width="0" hidden="1" customWidth="1"/>
    <col min="2565" max="2565" width="6.42578125" customWidth="1"/>
    <col min="2566" max="2566" width="11.7109375" customWidth="1"/>
    <col min="2567" max="2569" width="11.5703125" customWidth="1"/>
    <col min="2570" max="2570" width="11.42578125" customWidth="1"/>
    <col min="2579" max="2579" width="9.28515625" bestFit="1" customWidth="1"/>
    <col min="2582" max="2582" width="10.42578125" customWidth="1"/>
    <col min="2583" max="2583" width="10.140625" customWidth="1"/>
    <col min="2817" max="2817" width="37.7109375" customWidth="1"/>
    <col min="2818" max="2818" width="13.5703125" customWidth="1"/>
    <col min="2819" max="2820" width="0" hidden="1" customWidth="1"/>
    <col min="2821" max="2821" width="6.42578125" customWidth="1"/>
    <col min="2822" max="2822" width="11.7109375" customWidth="1"/>
    <col min="2823" max="2825" width="11.5703125" customWidth="1"/>
    <col min="2826" max="2826" width="11.42578125" customWidth="1"/>
    <col min="2835" max="2835" width="9.28515625" bestFit="1" customWidth="1"/>
    <col min="2838" max="2838" width="10.42578125" customWidth="1"/>
    <col min="2839" max="2839" width="10.140625" customWidth="1"/>
    <col min="3073" max="3073" width="37.7109375" customWidth="1"/>
    <col min="3074" max="3074" width="13.5703125" customWidth="1"/>
    <col min="3075" max="3076" width="0" hidden="1" customWidth="1"/>
    <col min="3077" max="3077" width="6.42578125" customWidth="1"/>
    <col min="3078" max="3078" width="11.7109375" customWidth="1"/>
    <col min="3079" max="3081" width="11.5703125" customWidth="1"/>
    <col min="3082" max="3082" width="11.42578125" customWidth="1"/>
    <col min="3091" max="3091" width="9.28515625" bestFit="1" customWidth="1"/>
    <col min="3094" max="3094" width="10.42578125" customWidth="1"/>
    <col min="3095" max="3095" width="10.140625" customWidth="1"/>
    <col min="3329" max="3329" width="37.7109375" customWidth="1"/>
    <col min="3330" max="3330" width="13.5703125" customWidth="1"/>
    <col min="3331" max="3332" width="0" hidden="1" customWidth="1"/>
    <col min="3333" max="3333" width="6.42578125" customWidth="1"/>
    <col min="3334" max="3334" width="11.7109375" customWidth="1"/>
    <col min="3335" max="3337" width="11.5703125" customWidth="1"/>
    <col min="3338" max="3338" width="11.42578125" customWidth="1"/>
    <col min="3347" max="3347" width="9.28515625" bestFit="1" customWidth="1"/>
    <col min="3350" max="3350" width="10.42578125" customWidth="1"/>
    <col min="3351" max="3351" width="10.140625" customWidth="1"/>
    <col min="3585" max="3585" width="37.7109375" customWidth="1"/>
    <col min="3586" max="3586" width="13.5703125" customWidth="1"/>
    <col min="3587" max="3588" width="0" hidden="1" customWidth="1"/>
    <col min="3589" max="3589" width="6.42578125" customWidth="1"/>
    <col min="3590" max="3590" width="11.7109375" customWidth="1"/>
    <col min="3591" max="3593" width="11.5703125" customWidth="1"/>
    <col min="3594" max="3594" width="11.42578125" customWidth="1"/>
    <col min="3603" max="3603" width="9.28515625" bestFit="1" customWidth="1"/>
    <col min="3606" max="3606" width="10.42578125" customWidth="1"/>
    <col min="3607" max="3607" width="10.140625" customWidth="1"/>
    <col min="3841" max="3841" width="37.7109375" customWidth="1"/>
    <col min="3842" max="3842" width="13.5703125" customWidth="1"/>
    <col min="3843" max="3844" width="0" hidden="1" customWidth="1"/>
    <col min="3845" max="3845" width="6.42578125" customWidth="1"/>
    <col min="3846" max="3846" width="11.7109375" customWidth="1"/>
    <col min="3847" max="3849" width="11.5703125" customWidth="1"/>
    <col min="3850" max="3850" width="11.42578125" customWidth="1"/>
    <col min="3859" max="3859" width="9.28515625" bestFit="1" customWidth="1"/>
    <col min="3862" max="3862" width="10.42578125" customWidth="1"/>
    <col min="3863" max="3863" width="10.140625" customWidth="1"/>
    <col min="4097" max="4097" width="37.7109375" customWidth="1"/>
    <col min="4098" max="4098" width="13.5703125" customWidth="1"/>
    <col min="4099" max="4100" width="0" hidden="1" customWidth="1"/>
    <col min="4101" max="4101" width="6.42578125" customWidth="1"/>
    <col min="4102" max="4102" width="11.7109375" customWidth="1"/>
    <col min="4103" max="4105" width="11.5703125" customWidth="1"/>
    <col min="4106" max="4106" width="11.42578125" customWidth="1"/>
    <col min="4115" max="4115" width="9.28515625" bestFit="1" customWidth="1"/>
    <col min="4118" max="4118" width="10.42578125" customWidth="1"/>
    <col min="4119" max="4119" width="10.140625" customWidth="1"/>
    <col min="4353" max="4353" width="37.7109375" customWidth="1"/>
    <col min="4354" max="4354" width="13.5703125" customWidth="1"/>
    <col min="4355" max="4356" width="0" hidden="1" customWidth="1"/>
    <col min="4357" max="4357" width="6.42578125" customWidth="1"/>
    <col min="4358" max="4358" width="11.7109375" customWidth="1"/>
    <col min="4359" max="4361" width="11.5703125" customWidth="1"/>
    <col min="4362" max="4362" width="11.42578125" customWidth="1"/>
    <col min="4371" max="4371" width="9.28515625" bestFit="1" customWidth="1"/>
    <col min="4374" max="4374" width="10.42578125" customWidth="1"/>
    <col min="4375" max="4375" width="10.140625" customWidth="1"/>
    <col min="4609" max="4609" width="37.7109375" customWidth="1"/>
    <col min="4610" max="4610" width="13.5703125" customWidth="1"/>
    <col min="4611" max="4612" width="0" hidden="1" customWidth="1"/>
    <col min="4613" max="4613" width="6.42578125" customWidth="1"/>
    <col min="4614" max="4614" width="11.7109375" customWidth="1"/>
    <col min="4615" max="4617" width="11.5703125" customWidth="1"/>
    <col min="4618" max="4618" width="11.42578125" customWidth="1"/>
    <col min="4627" max="4627" width="9.28515625" bestFit="1" customWidth="1"/>
    <col min="4630" max="4630" width="10.42578125" customWidth="1"/>
    <col min="4631" max="4631" width="10.140625" customWidth="1"/>
    <col min="4865" max="4865" width="37.7109375" customWidth="1"/>
    <col min="4866" max="4866" width="13.5703125" customWidth="1"/>
    <col min="4867" max="4868" width="0" hidden="1" customWidth="1"/>
    <col min="4869" max="4869" width="6.42578125" customWidth="1"/>
    <col min="4870" max="4870" width="11.7109375" customWidth="1"/>
    <col min="4871" max="4873" width="11.5703125" customWidth="1"/>
    <col min="4874" max="4874" width="11.42578125" customWidth="1"/>
    <col min="4883" max="4883" width="9.28515625" bestFit="1" customWidth="1"/>
    <col min="4886" max="4886" width="10.42578125" customWidth="1"/>
    <col min="4887" max="4887" width="10.140625" customWidth="1"/>
    <col min="5121" max="5121" width="37.7109375" customWidth="1"/>
    <col min="5122" max="5122" width="13.5703125" customWidth="1"/>
    <col min="5123" max="5124" width="0" hidden="1" customWidth="1"/>
    <col min="5125" max="5125" width="6.42578125" customWidth="1"/>
    <col min="5126" max="5126" width="11.7109375" customWidth="1"/>
    <col min="5127" max="5129" width="11.5703125" customWidth="1"/>
    <col min="5130" max="5130" width="11.42578125" customWidth="1"/>
    <col min="5139" max="5139" width="9.28515625" bestFit="1" customWidth="1"/>
    <col min="5142" max="5142" width="10.42578125" customWidth="1"/>
    <col min="5143" max="5143" width="10.140625" customWidth="1"/>
    <col min="5377" max="5377" width="37.7109375" customWidth="1"/>
    <col min="5378" max="5378" width="13.5703125" customWidth="1"/>
    <col min="5379" max="5380" width="0" hidden="1" customWidth="1"/>
    <col min="5381" max="5381" width="6.42578125" customWidth="1"/>
    <col min="5382" max="5382" width="11.7109375" customWidth="1"/>
    <col min="5383" max="5385" width="11.5703125" customWidth="1"/>
    <col min="5386" max="5386" width="11.42578125" customWidth="1"/>
    <col min="5395" max="5395" width="9.28515625" bestFit="1" customWidth="1"/>
    <col min="5398" max="5398" width="10.42578125" customWidth="1"/>
    <col min="5399" max="5399" width="10.140625" customWidth="1"/>
    <col min="5633" max="5633" width="37.7109375" customWidth="1"/>
    <col min="5634" max="5634" width="13.5703125" customWidth="1"/>
    <col min="5635" max="5636" width="0" hidden="1" customWidth="1"/>
    <col min="5637" max="5637" width="6.42578125" customWidth="1"/>
    <col min="5638" max="5638" width="11.7109375" customWidth="1"/>
    <col min="5639" max="5641" width="11.5703125" customWidth="1"/>
    <col min="5642" max="5642" width="11.42578125" customWidth="1"/>
    <col min="5651" max="5651" width="9.28515625" bestFit="1" customWidth="1"/>
    <col min="5654" max="5654" width="10.42578125" customWidth="1"/>
    <col min="5655" max="5655" width="10.140625" customWidth="1"/>
    <col min="5889" max="5889" width="37.7109375" customWidth="1"/>
    <col min="5890" max="5890" width="13.5703125" customWidth="1"/>
    <col min="5891" max="5892" width="0" hidden="1" customWidth="1"/>
    <col min="5893" max="5893" width="6.42578125" customWidth="1"/>
    <col min="5894" max="5894" width="11.7109375" customWidth="1"/>
    <col min="5895" max="5897" width="11.5703125" customWidth="1"/>
    <col min="5898" max="5898" width="11.42578125" customWidth="1"/>
    <col min="5907" max="5907" width="9.28515625" bestFit="1" customWidth="1"/>
    <col min="5910" max="5910" width="10.42578125" customWidth="1"/>
    <col min="5911" max="5911" width="10.140625" customWidth="1"/>
    <col min="6145" max="6145" width="37.7109375" customWidth="1"/>
    <col min="6146" max="6146" width="13.5703125" customWidth="1"/>
    <col min="6147" max="6148" width="0" hidden="1" customWidth="1"/>
    <col min="6149" max="6149" width="6.42578125" customWidth="1"/>
    <col min="6150" max="6150" width="11.7109375" customWidth="1"/>
    <col min="6151" max="6153" width="11.5703125" customWidth="1"/>
    <col min="6154" max="6154" width="11.42578125" customWidth="1"/>
    <col min="6163" max="6163" width="9.28515625" bestFit="1" customWidth="1"/>
    <col min="6166" max="6166" width="10.42578125" customWidth="1"/>
    <col min="6167" max="6167" width="10.140625" customWidth="1"/>
    <col min="6401" max="6401" width="37.7109375" customWidth="1"/>
    <col min="6402" max="6402" width="13.5703125" customWidth="1"/>
    <col min="6403" max="6404" width="0" hidden="1" customWidth="1"/>
    <col min="6405" max="6405" width="6.42578125" customWidth="1"/>
    <col min="6406" max="6406" width="11.7109375" customWidth="1"/>
    <col min="6407" max="6409" width="11.5703125" customWidth="1"/>
    <col min="6410" max="6410" width="11.42578125" customWidth="1"/>
    <col min="6419" max="6419" width="9.28515625" bestFit="1" customWidth="1"/>
    <col min="6422" max="6422" width="10.42578125" customWidth="1"/>
    <col min="6423" max="6423" width="10.140625" customWidth="1"/>
    <col min="6657" max="6657" width="37.7109375" customWidth="1"/>
    <col min="6658" max="6658" width="13.5703125" customWidth="1"/>
    <col min="6659" max="6660" width="0" hidden="1" customWidth="1"/>
    <col min="6661" max="6661" width="6.42578125" customWidth="1"/>
    <col min="6662" max="6662" width="11.7109375" customWidth="1"/>
    <col min="6663" max="6665" width="11.5703125" customWidth="1"/>
    <col min="6666" max="6666" width="11.42578125" customWidth="1"/>
    <col min="6675" max="6675" width="9.28515625" bestFit="1" customWidth="1"/>
    <col min="6678" max="6678" width="10.42578125" customWidth="1"/>
    <col min="6679" max="6679" width="10.140625" customWidth="1"/>
    <col min="6913" max="6913" width="37.7109375" customWidth="1"/>
    <col min="6914" max="6914" width="13.5703125" customWidth="1"/>
    <col min="6915" max="6916" width="0" hidden="1" customWidth="1"/>
    <col min="6917" max="6917" width="6.42578125" customWidth="1"/>
    <col min="6918" max="6918" width="11.7109375" customWidth="1"/>
    <col min="6919" max="6921" width="11.5703125" customWidth="1"/>
    <col min="6922" max="6922" width="11.42578125" customWidth="1"/>
    <col min="6931" max="6931" width="9.28515625" bestFit="1" customWidth="1"/>
    <col min="6934" max="6934" width="10.42578125" customWidth="1"/>
    <col min="6935" max="6935" width="10.140625" customWidth="1"/>
    <col min="7169" max="7169" width="37.7109375" customWidth="1"/>
    <col min="7170" max="7170" width="13.5703125" customWidth="1"/>
    <col min="7171" max="7172" width="0" hidden="1" customWidth="1"/>
    <col min="7173" max="7173" width="6.42578125" customWidth="1"/>
    <col min="7174" max="7174" width="11.7109375" customWidth="1"/>
    <col min="7175" max="7177" width="11.5703125" customWidth="1"/>
    <col min="7178" max="7178" width="11.42578125" customWidth="1"/>
    <col min="7187" max="7187" width="9.28515625" bestFit="1" customWidth="1"/>
    <col min="7190" max="7190" width="10.42578125" customWidth="1"/>
    <col min="7191" max="7191" width="10.140625" customWidth="1"/>
    <col min="7425" max="7425" width="37.7109375" customWidth="1"/>
    <col min="7426" max="7426" width="13.5703125" customWidth="1"/>
    <col min="7427" max="7428" width="0" hidden="1" customWidth="1"/>
    <col min="7429" max="7429" width="6.42578125" customWidth="1"/>
    <col min="7430" max="7430" width="11.7109375" customWidth="1"/>
    <col min="7431" max="7433" width="11.5703125" customWidth="1"/>
    <col min="7434" max="7434" width="11.42578125" customWidth="1"/>
    <col min="7443" max="7443" width="9.28515625" bestFit="1" customWidth="1"/>
    <col min="7446" max="7446" width="10.42578125" customWidth="1"/>
    <col min="7447" max="7447" width="10.140625" customWidth="1"/>
    <col min="7681" max="7681" width="37.7109375" customWidth="1"/>
    <col min="7682" max="7682" width="13.5703125" customWidth="1"/>
    <col min="7683" max="7684" width="0" hidden="1" customWidth="1"/>
    <col min="7685" max="7685" width="6.42578125" customWidth="1"/>
    <col min="7686" max="7686" width="11.7109375" customWidth="1"/>
    <col min="7687" max="7689" width="11.5703125" customWidth="1"/>
    <col min="7690" max="7690" width="11.42578125" customWidth="1"/>
    <col min="7699" max="7699" width="9.28515625" bestFit="1" customWidth="1"/>
    <col min="7702" max="7702" width="10.42578125" customWidth="1"/>
    <col min="7703" max="7703" width="10.140625" customWidth="1"/>
    <col min="7937" max="7937" width="37.7109375" customWidth="1"/>
    <col min="7938" max="7938" width="13.5703125" customWidth="1"/>
    <col min="7939" max="7940" width="0" hidden="1" customWidth="1"/>
    <col min="7941" max="7941" width="6.42578125" customWidth="1"/>
    <col min="7942" max="7942" width="11.7109375" customWidth="1"/>
    <col min="7943" max="7945" width="11.5703125" customWidth="1"/>
    <col min="7946" max="7946" width="11.42578125" customWidth="1"/>
    <col min="7955" max="7955" width="9.28515625" bestFit="1" customWidth="1"/>
    <col min="7958" max="7958" width="10.42578125" customWidth="1"/>
    <col min="7959" max="7959" width="10.140625" customWidth="1"/>
    <col min="8193" max="8193" width="37.7109375" customWidth="1"/>
    <col min="8194" max="8194" width="13.5703125" customWidth="1"/>
    <col min="8195" max="8196" width="0" hidden="1" customWidth="1"/>
    <col min="8197" max="8197" width="6.42578125" customWidth="1"/>
    <col min="8198" max="8198" width="11.7109375" customWidth="1"/>
    <col min="8199" max="8201" width="11.5703125" customWidth="1"/>
    <col min="8202" max="8202" width="11.42578125" customWidth="1"/>
    <col min="8211" max="8211" width="9.28515625" bestFit="1" customWidth="1"/>
    <col min="8214" max="8214" width="10.42578125" customWidth="1"/>
    <col min="8215" max="8215" width="10.140625" customWidth="1"/>
    <col min="8449" max="8449" width="37.7109375" customWidth="1"/>
    <col min="8450" max="8450" width="13.5703125" customWidth="1"/>
    <col min="8451" max="8452" width="0" hidden="1" customWidth="1"/>
    <col min="8453" max="8453" width="6.42578125" customWidth="1"/>
    <col min="8454" max="8454" width="11.7109375" customWidth="1"/>
    <col min="8455" max="8457" width="11.5703125" customWidth="1"/>
    <col min="8458" max="8458" width="11.42578125" customWidth="1"/>
    <col min="8467" max="8467" width="9.28515625" bestFit="1" customWidth="1"/>
    <col min="8470" max="8470" width="10.42578125" customWidth="1"/>
    <col min="8471" max="8471" width="10.140625" customWidth="1"/>
    <col min="8705" max="8705" width="37.7109375" customWidth="1"/>
    <col min="8706" max="8706" width="13.5703125" customWidth="1"/>
    <col min="8707" max="8708" width="0" hidden="1" customWidth="1"/>
    <col min="8709" max="8709" width="6.42578125" customWidth="1"/>
    <col min="8710" max="8710" width="11.7109375" customWidth="1"/>
    <col min="8711" max="8713" width="11.5703125" customWidth="1"/>
    <col min="8714" max="8714" width="11.42578125" customWidth="1"/>
    <col min="8723" max="8723" width="9.28515625" bestFit="1" customWidth="1"/>
    <col min="8726" max="8726" width="10.42578125" customWidth="1"/>
    <col min="8727" max="8727" width="10.140625" customWidth="1"/>
    <col min="8961" max="8961" width="37.7109375" customWidth="1"/>
    <col min="8962" max="8962" width="13.5703125" customWidth="1"/>
    <col min="8963" max="8964" width="0" hidden="1" customWidth="1"/>
    <col min="8965" max="8965" width="6.42578125" customWidth="1"/>
    <col min="8966" max="8966" width="11.7109375" customWidth="1"/>
    <col min="8967" max="8969" width="11.5703125" customWidth="1"/>
    <col min="8970" max="8970" width="11.42578125" customWidth="1"/>
    <col min="8979" max="8979" width="9.28515625" bestFit="1" customWidth="1"/>
    <col min="8982" max="8982" width="10.42578125" customWidth="1"/>
    <col min="8983" max="8983" width="10.140625" customWidth="1"/>
    <col min="9217" max="9217" width="37.7109375" customWidth="1"/>
    <col min="9218" max="9218" width="13.5703125" customWidth="1"/>
    <col min="9219" max="9220" width="0" hidden="1" customWidth="1"/>
    <col min="9221" max="9221" width="6.42578125" customWidth="1"/>
    <col min="9222" max="9222" width="11.7109375" customWidth="1"/>
    <col min="9223" max="9225" width="11.5703125" customWidth="1"/>
    <col min="9226" max="9226" width="11.42578125" customWidth="1"/>
    <col min="9235" max="9235" width="9.28515625" bestFit="1" customWidth="1"/>
    <col min="9238" max="9238" width="10.42578125" customWidth="1"/>
    <col min="9239" max="9239" width="10.140625" customWidth="1"/>
    <col min="9473" max="9473" width="37.7109375" customWidth="1"/>
    <col min="9474" max="9474" width="13.5703125" customWidth="1"/>
    <col min="9475" max="9476" width="0" hidden="1" customWidth="1"/>
    <col min="9477" max="9477" width="6.42578125" customWidth="1"/>
    <col min="9478" max="9478" width="11.7109375" customWidth="1"/>
    <col min="9479" max="9481" width="11.5703125" customWidth="1"/>
    <col min="9482" max="9482" width="11.42578125" customWidth="1"/>
    <col min="9491" max="9491" width="9.28515625" bestFit="1" customWidth="1"/>
    <col min="9494" max="9494" width="10.42578125" customWidth="1"/>
    <col min="9495" max="9495" width="10.140625" customWidth="1"/>
    <col min="9729" max="9729" width="37.7109375" customWidth="1"/>
    <col min="9730" max="9730" width="13.5703125" customWidth="1"/>
    <col min="9731" max="9732" width="0" hidden="1" customWidth="1"/>
    <col min="9733" max="9733" width="6.42578125" customWidth="1"/>
    <col min="9734" max="9734" width="11.7109375" customWidth="1"/>
    <col min="9735" max="9737" width="11.5703125" customWidth="1"/>
    <col min="9738" max="9738" width="11.42578125" customWidth="1"/>
    <col min="9747" max="9747" width="9.28515625" bestFit="1" customWidth="1"/>
    <col min="9750" max="9750" width="10.42578125" customWidth="1"/>
    <col min="9751" max="9751" width="10.140625" customWidth="1"/>
    <col min="9985" max="9985" width="37.7109375" customWidth="1"/>
    <col min="9986" max="9986" width="13.5703125" customWidth="1"/>
    <col min="9987" max="9988" width="0" hidden="1" customWidth="1"/>
    <col min="9989" max="9989" width="6.42578125" customWidth="1"/>
    <col min="9990" max="9990" width="11.7109375" customWidth="1"/>
    <col min="9991" max="9993" width="11.5703125" customWidth="1"/>
    <col min="9994" max="9994" width="11.42578125" customWidth="1"/>
    <col min="10003" max="10003" width="9.28515625" bestFit="1" customWidth="1"/>
    <col min="10006" max="10006" width="10.42578125" customWidth="1"/>
    <col min="10007" max="10007" width="10.140625" customWidth="1"/>
    <col min="10241" max="10241" width="37.7109375" customWidth="1"/>
    <col min="10242" max="10242" width="13.5703125" customWidth="1"/>
    <col min="10243" max="10244" width="0" hidden="1" customWidth="1"/>
    <col min="10245" max="10245" width="6.42578125" customWidth="1"/>
    <col min="10246" max="10246" width="11.7109375" customWidth="1"/>
    <col min="10247" max="10249" width="11.5703125" customWidth="1"/>
    <col min="10250" max="10250" width="11.42578125" customWidth="1"/>
    <col min="10259" max="10259" width="9.28515625" bestFit="1" customWidth="1"/>
    <col min="10262" max="10262" width="10.42578125" customWidth="1"/>
    <col min="10263" max="10263" width="10.140625" customWidth="1"/>
    <col min="10497" max="10497" width="37.7109375" customWidth="1"/>
    <col min="10498" max="10498" width="13.5703125" customWidth="1"/>
    <col min="10499" max="10500" width="0" hidden="1" customWidth="1"/>
    <col min="10501" max="10501" width="6.42578125" customWidth="1"/>
    <col min="10502" max="10502" width="11.7109375" customWidth="1"/>
    <col min="10503" max="10505" width="11.5703125" customWidth="1"/>
    <col min="10506" max="10506" width="11.42578125" customWidth="1"/>
    <col min="10515" max="10515" width="9.28515625" bestFit="1" customWidth="1"/>
    <col min="10518" max="10518" width="10.42578125" customWidth="1"/>
    <col min="10519" max="10519" width="10.140625" customWidth="1"/>
    <col min="10753" max="10753" width="37.7109375" customWidth="1"/>
    <col min="10754" max="10754" width="13.5703125" customWidth="1"/>
    <col min="10755" max="10756" width="0" hidden="1" customWidth="1"/>
    <col min="10757" max="10757" width="6.42578125" customWidth="1"/>
    <col min="10758" max="10758" width="11.7109375" customWidth="1"/>
    <col min="10759" max="10761" width="11.5703125" customWidth="1"/>
    <col min="10762" max="10762" width="11.42578125" customWidth="1"/>
    <col min="10771" max="10771" width="9.28515625" bestFit="1" customWidth="1"/>
    <col min="10774" max="10774" width="10.42578125" customWidth="1"/>
    <col min="10775" max="10775" width="10.140625" customWidth="1"/>
    <col min="11009" max="11009" width="37.7109375" customWidth="1"/>
    <col min="11010" max="11010" width="13.5703125" customWidth="1"/>
    <col min="11011" max="11012" width="0" hidden="1" customWidth="1"/>
    <col min="11013" max="11013" width="6.42578125" customWidth="1"/>
    <col min="11014" max="11014" width="11.7109375" customWidth="1"/>
    <col min="11015" max="11017" width="11.5703125" customWidth="1"/>
    <col min="11018" max="11018" width="11.42578125" customWidth="1"/>
    <col min="11027" max="11027" width="9.28515625" bestFit="1" customWidth="1"/>
    <col min="11030" max="11030" width="10.42578125" customWidth="1"/>
    <col min="11031" max="11031" width="10.140625" customWidth="1"/>
    <col min="11265" max="11265" width="37.7109375" customWidth="1"/>
    <col min="11266" max="11266" width="13.5703125" customWidth="1"/>
    <col min="11267" max="11268" width="0" hidden="1" customWidth="1"/>
    <col min="11269" max="11269" width="6.42578125" customWidth="1"/>
    <col min="11270" max="11270" width="11.7109375" customWidth="1"/>
    <col min="11271" max="11273" width="11.5703125" customWidth="1"/>
    <col min="11274" max="11274" width="11.42578125" customWidth="1"/>
    <col min="11283" max="11283" width="9.28515625" bestFit="1" customWidth="1"/>
    <col min="11286" max="11286" width="10.42578125" customWidth="1"/>
    <col min="11287" max="11287" width="10.140625" customWidth="1"/>
    <col min="11521" max="11521" width="37.7109375" customWidth="1"/>
    <col min="11522" max="11522" width="13.5703125" customWidth="1"/>
    <col min="11523" max="11524" width="0" hidden="1" customWidth="1"/>
    <col min="11525" max="11525" width="6.42578125" customWidth="1"/>
    <col min="11526" max="11526" width="11.7109375" customWidth="1"/>
    <col min="11527" max="11529" width="11.5703125" customWidth="1"/>
    <col min="11530" max="11530" width="11.42578125" customWidth="1"/>
    <col min="11539" max="11539" width="9.28515625" bestFit="1" customWidth="1"/>
    <col min="11542" max="11542" width="10.42578125" customWidth="1"/>
    <col min="11543" max="11543" width="10.140625" customWidth="1"/>
    <col min="11777" max="11777" width="37.7109375" customWidth="1"/>
    <col min="11778" max="11778" width="13.5703125" customWidth="1"/>
    <col min="11779" max="11780" width="0" hidden="1" customWidth="1"/>
    <col min="11781" max="11781" width="6.42578125" customWidth="1"/>
    <col min="11782" max="11782" width="11.7109375" customWidth="1"/>
    <col min="11783" max="11785" width="11.5703125" customWidth="1"/>
    <col min="11786" max="11786" width="11.42578125" customWidth="1"/>
    <col min="11795" max="11795" width="9.28515625" bestFit="1" customWidth="1"/>
    <col min="11798" max="11798" width="10.42578125" customWidth="1"/>
    <col min="11799" max="11799" width="10.140625" customWidth="1"/>
    <col min="12033" max="12033" width="37.7109375" customWidth="1"/>
    <col min="12034" max="12034" width="13.5703125" customWidth="1"/>
    <col min="12035" max="12036" width="0" hidden="1" customWidth="1"/>
    <col min="12037" max="12037" width="6.42578125" customWidth="1"/>
    <col min="12038" max="12038" width="11.7109375" customWidth="1"/>
    <col min="12039" max="12041" width="11.5703125" customWidth="1"/>
    <col min="12042" max="12042" width="11.42578125" customWidth="1"/>
    <col min="12051" max="12051" width="9.28515625" bestFit="1" customWidth="1"/>
    <col min="12054" max="12054" width="10.42578125" customWidth="1"/>
    <col min="12055" max="12055" width="10.140625" customWidth="1"/>
    <col min="12289" max="12289" width="37.7109375" customWidth="1"/>
    <col min="12290" max="12290" width="13.5703125" customWidth="1"/>
    <col min="12291" max="12292" width="0" hidden="1" customWidth="1"/>
    <col min="12293" max="12293" width="6.42578125" customWidth="1"/>
    <col min="12294" max="12294" width="11.7109375" customWidth="1"/>
    <col min="12295" max="12297" width="11.5703125" customWidth="1"/>
    <col min="12298" max="12298" width="11.42578125" customWidth="1"/>
    <col min="12307" max="12307" width="9.28515625" bestFit="1" customWidth="1"/>
    <col min="12310" max="12310" width="10.42578125" customWidth="1"/>
    <col min="12311" max="12311" width="10.140625" customWidth="1"/>
    <col min="12545" max="12545" width="37.7109375" customWidth="1"/>
    <col min="12546" max="12546" width="13.5703125" customWidth="1"/>
    <col min="12547" max="12548" width="0" hidden="1" customWidth="1"/>
    <col min="12549" max="12549" width="6.42578125" customWidth="1"/>
    <col min="12550" max="12550" width="11.7109375" customWidth="1"/>
    <col min="12551" max="12553" width="11.5703125" customWidth="1"/>
    <col min="12554" max="12554" width="11.42578125" customWidth="1"/>
    <col min="12563" max="12563" width="9.28515625" bestFit="1" customWidth="1"/>
    <col min="12566" max="12566" width="10.42578125" customWidth="1"/>
    <col min="12567" max="12567" width="10.140625" customWidth="1"/>
    <col min="12801" max="12801" width="37.7109375" customWidth="1"/>
    <col min="12802" max="12802" width="13.5703125" customWidth="1"/>
    <col min="12803" max="12804" width="0" hidden="1" customWidth="1"/>
    <col min="12805" max="12805" width="6.42578125" customWidth="1"/>
    <col min="12806" max="12806" width="11.7109375" customWidth="1"/>
    <col min="12807" max="12809" width="11.5703125" customWidth="1"/>
    <col min="12810" max="12810" width="11.42578125" customWidth="1"/>
    <col min="12819" max="12819" width="9.28515625" bestFit="1" customWidth="1"/>
    <col min="12822" max="12822" width="10.42578125" customWidth="1"/>
    <col min="12823" max="12823" width="10.140625" customWidth="1"/>
    <col min="13057" max="13057" width="37.7109375" customWidth="1"/>
    <col min="13058" max="13058" width="13.5703125" customWidth="1"/>
    <col min="13059" max="13060" width="0" hidden="1" customWidth="1"/>
    <col min="13061" max="13061" width="6.42578125" customWidth="1"/>
    <col min="13062" max="13062" width="11.7109375" customWidth="1"/>
    <col min="13063" max="13065" width="11.5703125" customWidth="1"/>
    <col min="13066" max="13066" width="11.42578125" customWidth="1"/>
    <col min="13075" max="13075" width="9.28515625" bestFit="1" customWidth="1"/>
    <col min="13078" max="13078" width="10.42578125" customWidth="1"/>
    <col min="13079" max="13079" width="10.140625" customWidth="1"/>
    <col min="13313" max="13313" width="37.7109375" customWidth="1"/>
    <col min="13314" max="13314" width="13.5703125" customWidth="1"/>
    <col min="13315" max="13316" width="0" hidden="1" customWidth="1"/>
    <col min="13317" max="13317" width="6.42578125" customWidth="1"/>
    <col min="13318" max="13318" width="11.7109375" customWidth="1"/>
    <col min="13319" max="13321" width="11.5703125" customWidth="1"/>
    <col min="13322" max="13322" width="11.42578125" customWidth="1"/>
    <col min="13331" max="13331" width="9.28515625" bestFit="1" customWidth="1"/>
    <col min="13334" max="13334" width="10.42578125" customWidth="1"/>
    <col min="13335" max="13335" width="10.140625" customWidth="1"/>
    <col min="13569" max="13569" width="37.7109375" customWidth="1"/>
    <col min="13570" max="13570" width="13.5703125" customWidth="1"/>
    <col min="13571" max="13572" width="0" hidden="1" customWidth="1"/>
    <col min="13573" max="13573" width="6.42578125" customWidth="1"/>
    <col min="13574" max="13574" width="11.7109375" customWidth="1"/>
    <col min="13575" max="13577" width="11.5703125" customWidth="1"/>
    <col min="13578" max="13578" width="11.42578125" customWidth="1"/>
    <col min="13587" max="13587" width="9.28515625" bestFit="1" customWidth="1"/>
    <col min="13590" max="13590" width="10.42578125" customWidth="1"/>
    <col min="13591" max="13591" width="10.140625" customWidth="1"/>
    <col min="13825" max="13825" width="37.7109375" customWidth="1"/>
    <col min="13826" max="13826" width="13.5703125" customWidth="1"/>
    <col min="13827" max="13828" width="0" hidden="1" customWidth="1"/>
    <col min="13829" max="13829" width="6.42578125" customWidth="1"/>
    <col min="13830" max="13830" width="11.7109375" customWidth="1"/>
    <col min="13831" max="13833" width="11.5703125" customWidth="1"/>
    <col min="13834" max="13834" width="11.42578125" customWidth="1"/>
    <col min="13843" max="13843" width="9.28515625" bestFit="1" customWidth="1"/>
    <col min="13846" max="13846" width="10.42578125" customWidth="1"/>
    <col min="13847" max="13847" width="10.140625" customWidth="1"/>
    <col min="14081" max="14081" width="37.7109375" customWidth="1"/>
    <col min="14082" max="14082" width="13.5703125" customWidth="1"/>
    <col min="14083" max="14084" width="0" hidden="1" customWidth="1"/>
    <col min="14085" max="14085" width="6.42578125" customWidth="1"/>
    <col min="14086" max="14086" width="11.7109375" customWidth="1"/>
    <col min="14087" max="14089" width="11.5703125" customWidth="1"/>
    <col min="14090" max="14090" width="11.42578125" customWidth="1"/>
    <col min="14099" max="14099" width="9.28515625" bestFit="1" customWidth="1"/>
    <col min="14102" max="14102" width="10.42578125" customWidth="1"/>
    <col min="14103" max="14103" width="10.140625" customWidth="1"/>
    <col min="14337" max="14337" width="37.7109375" customWidth="1"/>
    <col min="14338" max="14338" width="13.5703125" customWidth="1"/>
    <col min="14339" max="14340" width="0" hidden="1" customWidth="1"/>
    <col min="14341" max="14341" width="6.42578125" customWidth="1"/>
    <col min="14342" max="14342" width="11.7109375" customWidth="1"/>
    <col min="14343" max="14345" width="11.5703125" customWidth="1"/>
    <col min="14346" max="14346" width="11.42578125" customWidth="1"/>
    <col min="14355" max="14355" width="9.28515625" bestFit="1" customWidth="1"/>
    <col min="14358" max="14358" width="10.42578125" customWidth="1"/>
    <col min="14359" max="14359" width="10.140625" customWidth="1"/>
    <col min="14593" max="14593" width="37.7109375" customWidth="1"/>
    <col min="14594" max="14594" width="13.5703125" customWidth="1"/>
    <col min="14595" max="14596" width="0" hidden="1" customWidth="1"/>
    <col min="14597" max="14597" width="6.42578125" customWidth="1"/>
    <col min="14598" max="14598" width="11.7109375" customWidth="1"/>
    <col min="14599" max="14601" width="11.5703125" customWidth="1"/>
    <col min="14602" max="14602" width="11.42578125" customWidth="1"/>
    <col min="14611" max="14611" width="9.28515625" bestFit="1" customWidth="1"/>
    <col min="14614" max="14614" width="10.42578125" customWidth="1"/>
    <col min="14615" max="14615" width="10.140625" customWidth="1"/>
    <col min="14849" max="14849" width="37.7109375" customWidth="1"/>
    <col min="14850" max="14850" width="13.5703125" customWidth="1"/>
    <col min="14851" max="14852" width="0" hidden="1" customWidth="1"/>
    <col min="14853" max="14853" width="6.42578125" customWidth="1"/>
    <col min="14854" max="14854" width="11.7109375" customWidth="1"/>
    <col min="14855" max="14857" width="11.5703125" customWidth="1"/>
    <col min="14858" max="14858" width="11.42578125" customWidth="1"/>
    <col min="14867" max="14867" width="9.28515625" bestFit="1" customWidth="1"/>
    <col min="14870" max="14870" width="10.42578125" customWidth="1"/>
    <col min="14871" max="14871" width="10.140625" customWidth="1"/>
    <col min="15105" max="15105" width="37.7109375" customWidth="1"/>
    <col min="15106" max="15106" width="13.5703125" customWidth="1"/>
    <col min="15107" max="15108" width="0" hidden="1" customWidth="1"/>
    <col min="15109" max="15109" width="6.42578125" customWidth="1"/>
    <col min="15110" max="15110" width="11.7109375" customWidth="1"/>
    <col min="15111" max="15113" width="11.5703125" customWidth="1"/>
    <col min="15114" max="15114" width="11.42578125" customWidth="1"/>
    <col min="15123" max="15123" width="9.28515625" bestFit="1" customWidth="1"/>
    <col min="15126" max="15126" width="10.42578125" customWidth="1"/>
    <col min="15127" max="15127" width="10.140625" customWidth="1"/>
    <col min="15361" max="15361" width="37.7109375" customWidth="1"/>
    <col min="15362" max="15362" width="13.5703125" customWidth="1"/>
    <col min="15363" max="15364" width="0" hidden="1" customWidth="1"/>
    <col min="15365" max="15365" width="6.42578125" customWidth="1"/>
    <col min="15366" max="15366" width="11.7109375" customWidth="1"/>
    <col min="15367" max="15369" width="11.5703125" customWidth="1"/>
    <col min="15370" max="15370" width="11.42578125" customWidth="1"/>
    <col min="15379" max="15379" width="9.28515625" bestFit="1" customWidth="1"/>
    <col min="15382" max="15382" width="10.42578125" customWidth="1"/>
    <col min="15383" max="15383" width="10.140625" customWidth="1"/>
    <col min="15617" max="15617" width="37.7109375" customWidth="1"/>
    <col min="15618" max="15618" width="13.5703125" customWidth="1"/>
    <col min="15619" max="15620" width="0" hidden="1" customWidth="1"/>
    <col min="15621" max="15621" width="6.42578125" customWidth="1"/>
    <col min="15622" max="15622" width="11.7109375" customWidth="1"/>
    <col min="15623" max="15625" width="11.5703125" customWidth="1"/>
    <col min="15626" max="15626" width="11.42578125" customWidth="1"/>
    <col min="15635" max="15635" width="9.28515625" bestFit="1" customWidth="1"/>
    <col min="15638" max="15638" width="10.42578125" customWidth="1"/>
    <col min="15639" max="15639" width="10.140625" customWidth="1"/>
    <col min="15873" max="15873" width="37.7109375" customWidth="1"/>
    <col min="15874" max="15874" width="13.5703125" customWidth="1"/>
    <col min="15875" max="15876" width="0" hidden="1" customWidth="1"/>
    <col min="15877" max="15877" width="6.42578125" customWidth="1"/>
    <col min="15878" max="15878" width="11.7109375" customWidth="1"/>
    <col min="15879" max="15881" width="11.5703125" customWidth="1"/>
    <col min="15882" max="15882" width="11.42578125" customWidth="1"/>
    <col min="15891" max="15891" width="9.28515625" bestFit="1" customWidth="1"/>
    <col min="15894" max="15894" width="10.42578125" customWidth="1"/>
    <col min="15895" max="15895" width="10.140625" customWidth="1"/>
    <col min="16129" max="16129" width="37.7109375" customWidth="1"/>
    <col min="16130" max="16130" width="13.5703125" customWidth="1"/>
    <col min="16131" max="16132" width="0" hidden="1" customWidth="1"/>
    <col min="16133" max="16133" width="6.42578125" customWidth="1"/>
    <col min="16134" max="16134" width="11.7109375" customWidth="1"/>
    <col min="16135" max="16137" width="11.5703125" customWidth="1"/>
    <col min="16138" max="16138" width="11.42578125" customWidth="1"/>
    <col min="16147" max="16147" width="9.28515625" bestFit="1" customWidth="1"/>
    <col min="16150" max="16150" width="10.42578125" customWidth="1"/>
    <col min="16151" max="16151" width="10.140625" customWidth="1"/>
  </cols>
  <sheetData>
    <row r="1" spans="1:24" hidden="1">
      <c r="W1" s="669" t="s">
        <v>698</v>
      </c>
      <c r="X1" s="670"/>
    </row>
    <row r="2" spans="1:24" hidden="1"/>
    <row r="3" spans="1:24" ht="26.25" hidden="1">
      <c r="A3" s="671"/>
      <c r="J3" s="548"/>
    </row>
    <row r="4" spans="1:24" ht="18" hidden="1">
      <c r="A4" s="672"/>
      <c r="B4" s="673"/>
      <c r="J4" s="548"/>
    </row>
    <row r="5" spans="1:24" hidden="1">
      <c r="A5" s="548"/>
      <c r="J5" s="548"/>
    </row>
    <row r="6" spans="1:24" hidden="1">
      <c r="B6" s="10"/>
      <c r="C6" s="10"/>
      <c r="D6" s="10"/>
      <c r="E6" s="674"/>
      <c r="F6" s="10"/>
      <c r="G6" s="10"/>
      <c r="J6" s="548"/>
    </row>
    <row r="7" spans="1:24" ht="18.75">
      <c r="A7" s="675" t="s">
        <v>699</v>
      </c>
      <c r="B7" s="675"/>
      <c r="C7" s="675"/>
      <c r="D7" s="675"/>
      <c r="E7" s="675"/>
      <c r="F7" s="675"/>
      <c r="G7" s="675"/>
      <c r="H7" s="675"/>
      <c r="I7" s="675"/>
      <c r="J7" s="675"/>
      <c r="K7" s="675"/>
      <c r="L7" s="675"/>
      <c r="M7" s="675"/>
      <c r="N7" s="675"/>
      <c r="O7" s="675"/>
      <c r="P7" s="675"/>
      <c r="Q7" s="675"/>
      <c r="R7" s="675"/>
      <c r="S7" s="675"/>
      <c r="T7" s="675"/>
      <c r="U7" s="675"/>
      <c r="V7" s="675"/>
      <c r="W7" s="675"/>
    </row>
    <row r="8" spans="1:24" ht="15">
      <c r="A8" s="676"/>
      <c r="B8" s="10"/>
      <c r="C8" s="10"/>
      <c r="D8" s="10"/>
      <c r="E8" s="674"/>
      <c r="F8" s="10"/>
      <c r="G8" s="10"/>
      <c r="J8" s="548"/>
    </row>
    <row r="9" spans="1:24" s="668" customFormat="1" ht="15.75">
      <c r="A9" s="801" t="s">
        <v>575</v>
      </c>
      <c r="B9" s="802"/>
      <c r="C9" s="802"/>
      <c r="D9" s="802"/>
      <c r="E9" s="803"/>
      <c r="F9" s="802"/>
      <c r="G9" s="802"/>
      <c r="J9" s="553"/>
    </row>
    <row r="10" spans="1:24" ht="6" customHeight="1">
      <c r="A10" s="677"/>
      <c r="B10" s="10"/>
      <c r="C10" s="10"/>
      <c r="D10" s="10"/>
      <c r="E10" s="674"/>
      <c r="F10" s="10"/>
      <c r="G10" s="10"/>
      <c r="J10" s="548"/>
    </row>
    <row r="11" spans="1:24" ht="13.5" thickBot="1">
      <c r="B11" s="10"/>
      <c r="C11" s="10"/>
      <c r="D11" s="10"/>
      <c r="E11" s="674"/>
      <c r="F11" s="10"/>
      <c r="G11" s="10"/>
      <c r="J11" s="548"/>
    </row>
    <row r="12" spans="1:24" ht="18.75" thickBot="1">
      <c r="A12" s="678" t="s">
        <v>700</v>
      </c>
      <c r="B12" s="679"/>
      <c r="C12" s="680"/>
      <c r="D12" s="680"/>
      <c r="E12" s="681"/>
      <c r="F12" s="682" t="s">
        <v>701</v>
      </c>
      <c r="G12" s="683"/>
      <c r="H12" s="683"/>
      <c r="I12" s="683"/>
      <c r="J12" s="684"/>
    </row>
    <row r="13" spans="1:24" ht="13.5" thickBot="1">
      <c r="A13" s="548" t="s">
        <v>579</v>
      </c>
      <c r="J13" s="548"/>
    </row>
    <row r="14" spans="1:24" ht="15">
      <c r="A14" s="685"/>
      <c r="B14" s="686"/>
      <c r="C14" s="686"/>
      <c r="D14" s="686"/>
      <c r="E14" s="687"/>
      <c r="F14" s="688" t="s">
        <v>8</v>
      </c>
      <c r="G14" s="689" t="s">
        <v>8</v>
      </c>
      <c r="H14" s="690" t="s">
        <v>702</v>
      </c>
      <c r="I14" s="691" t="s">
        <v>703</v>
      </c>
      <c r="J14" s="692"/>
      <c r="K14" s="693"/>
      <c r="L14" s="693"/>
      <c r="M14" s="693"/>
      <c r="N14" s="693"/>
      <c r="O14" s="694" t="s">
        <v>580</v>
      </c>
      <c r="P14" s="693"/>
      <c r="Q14" s="693"/>
      <c r="R14" s="693"/>
      <c r="S14" s="693"/>
      <c r="T14" s="693"/>
      <c r="U14" s="693"/>
      <c r="V14" s="557" t="s">
        <v>581</v>
      </c>
      <c r="W14" s="561" t="s">
        <v>582</v>
      </c>
    </row>
    <row r="15" spans="1:24" ht="13.5" thickBot="1">
      <c r="A15" s="695" t="s">
        <v>29</v>
      </c>
      <c r="B15" s="696" t="s">
        <v>583</v>
      </c>
      <c r="C15" s="696" t="s">
        <v>584</v>
      </c>
      <c r="D15" s="696" t="s">
        <v>585</v>
      </c>
      <c r="E15" s="696" t="s">
        <v>586</v>
      </c>
      <c r="F15" s="697">
        <v>2014</v>
      </c>
      <c r="G15" s="698" t="s">
        <v>704</v>
      </c>
      <c r="H15" s="699">
        <v>2016</v>
      </c>
      <c r="I15" s="700" t="s">
        <v>705</v>
      </c>
      <c r="J15" s="701" t="s">
        <v>591</v>
      </c>
      <c r="K15" s="702" t="s">
        <v>592</v>
      </c>
      <c r="L15" s="702" t="s">
        <v>593</v>
      </c>
      <c r="M15" s="702" t="s">
        <v>594</v>
      </c>
      <c r="N15" s="702" t="s">
        <v>595</v>
      </c>
      <c r="O15" s="702" t="s">
        <v>596</v>
      </c>
      <c r="P15" s="702" t="s">
        <v>597</v>
      </c>
      <c r="Q15" s="702" t="s">
        <v>598</v>
      </c>
      <c r="R15" s="702" t="s">
        <v>599</v>
      </c>
      <c r="S15" s="702" t="s">
        <v>600</v>
      </c>
      <c r="T15" s="702" t="s">
        <v>601</v>
      </c>
      <c r="U15" s="701" t="s">
        <v>602</v>
      </c>
      <c r="V15" s="566" t="s">
        <v>603</v>
      </c>
      <c r="W15" s="569" t="s">
        <v>604</v>
      </c>
    </row>
    <row r="16" spans="1:24">
      <c r="A16" s="570" t="s">
        <v>605</v>
      </c>
      <c r="B16" s="703"/>
      <c r="C16" s="704">
        <v>104</v>
      </c>
      <c r="D16" s="704">
        <v>104</v>
      </c>
      <c r="E16" s="705"/>
      <c r="F16" s="706">
        <v>14</v>
      </c>
      <c r="G16" s="707">
        <v>25</v>
      </c>
      <c r="H16" s="708"/>
      <c r="I16" s="709"/>
      <c r="J16" s="386">
        <v>18</v>
      </c>
      <c r="K16" s="387">
        <v>19</v>
      </c>
      <c r="L16" s="387">
        <v>19</v>
      </c>
      <c r="M16" s="387">
        <v>22</v>
      </c>
      <c r="N16" s="388">
        <v>28</v>
      </c>
      <c r="O16" s="388">
        <v>21</v>
      </c>
      <c r="P16" s="388">
        <v>27</v>
      </c>
      <c r="Q16" s="388">
        <v>27</v>
      </c>
      <c r="R16" s="388">
        <v>27</v>
      </c>
      <c r="S16" s="388">
        <v>23</v>
      </c>
      <c r="T16" s="388"/>
      <c r="U16" s="389"/>
      <c r="V16" s="710" t="s">
        <v>606</v>
      </c>
      <c r="W16" s="580" t="s">
        <v>606</v>
      </c>
    </row>
    <row r="17" spans="1:23" ht="13.5" thickBot="1">
      <c r="A17" s="582" t="s">
        <v>607</v>
      </c>
      <c r="B17" s="583"/>
      <c r="C17" s="711">
        <v>101</v>
      </c>
      <c r="D17" s="711">
        <v>104</v>
      </c>
      <c r="E17" s="712"/>
      <c r="F17" s="711">
        <v>11</v>
      </c>
      <c r="G17" s="399">
        <v>21.5</v>
      </c>
      <c r="H17" s="713"/>
      <c r="I17" s="714"/>
      <c r="J17" s="399">
        <v>22</v>
      </c>
      <c r="K17" s="400">
        <v>24</v>
      </c>
      <c r="L17" s="401">
        <v>23</v>
      </c>
      <c r="M17" s="401">
        <v>16.3</v>
      </c>
      <c r="N17" s="400">
        <v>21.8</v>
      </c>
      <c r="O17" s="400">
        <v>19</v>
      </c>
      <c r="P17" s="400">
        <v>20.2</v>
      </c>
      <c r="Q17" s="400">
        <v>19.7</v>
      </c>
      <c r="R17" s="400">
        <v>20.2</v>
      </c>
      <c r="S17" s="400">
        <v>17</v>
      </c>
      <c r="T17" s="400"/>
      <c r="U17" s="399"/>
      <c r="V17" s="715"/>
      <c r="W17" s="591" t="s">
        <v>606</v>
      </c>
    </row>
    <row r="18" spans="1:23">
      <c r="A18" s="716" t="s">
        <v>608</v>
      </c>
      <c r="B18" s="717" t="s">
        <v>609</v>
      </c>
      <c r="C18" s="607">
        <v>37915</v>
      </c>
      <c r="D18" s="607">
        <v>39774</v>
      </c>
      <c r="E18" s="718" t="s">
        <v>610</v>
      </c>
      <c r="F18" s="593">
        <v>8681</v>
      </c>
      <c r="G18" s="417">
        <v>11520</v>
      </c>
      <c r="H18" s="719" t="s">
        <v>606</v>
      </c>
      <c r="I18" s="720" t="s">
        <v>606</v>
      </c>
      <c r="J18" s="425">
        <v>11540</v>
      </c>
      <c r="K18" s="415">
        <v>11902</v>
      </c>
      <c r="L18" s="414">
        <v>12047</v>
      </c>
      <c r="M18" s="414">
        <v>11902</v>
      </c>
      <c r="N18" s="415">
        <v>11910</v>
      </c>
      <c r="O18" s="415">
        <v>11933</v>
      </c>
      <c r="P18" s="416">
        <v>11933</v>
      </c>
      <c r="Q18" s="416">
        <v>11933</v>
      </c>
      <c r="R18" s="416">
        <v>11933</v>
      </c>
      <c r="S18" s="416">
        <v>11902</v>
      </c>
      <c r="T18" s="416"/>
      <c r="U18" s="417"/>
      <c r="V18" s="596" t="s">
        <v>606</v>
      </c>
      <c r="W18" s="600" t="s">
        <v>606</v>
      </c>
    </row>
    <row r="19" spans="1:23">
      <c r="A19" s="592" t="s">
        <v>611</v>
      </c>
      <c r="B19" s="721" t="s">
        <v>612</v>
      </c>
      <c r="C19" s="595">
        <v>-16164</v>
      </c>
      <c r="D19" s="595">
        <v>-17825</v>
      </c>
      <c r="E19" s="718" t="s">
        <v>613</v>
      </c>
      <c r="F19" s="593">
        <v>-6977</v>
      </c>
      <c r="G19" s="417">
        <v>-9424</v>
      </c>
      <c r="H19" s="722" t="s">
        <v>606</v>
      </c>
      <c r="I19" s="723" t="s">
        <v>606</v>
      </c>
      <c r="J19" s="428">
        <v>-9485</v>
      </c>
      <c r="K19" s="426">
        <v>-9970</v>
      </c>
      <c r="L19" s="427">
        <v>-9970</v>
      </c>
      <c r="M19" s="427">
        <v>-9900</v>
      </c>
      <c r="N19" s="415">
        <v>-9900</v>
      </c>
      <c r="O19" s="415">
        <v>-9980</v>
      </c>
      <c r="P19" s="416">
        <v>-9980</v>
      </c>
      <c r="Q19" s="416">
        <v>-10062</v>
      </c>
      <c r="R19" s="416">
        <v>-10110</v>
      </c>
      <c r="S19" s="416">
        <v>-10151</v>
      </c>
      <c r="T19" s="416"/>
      <c r="U19" s="417"/>
      <c r="V19" s="596" t="s">
        <v>606</v>
      </c>
      <c r="W19" s="600" t="s">
        <v>606</v>
      </c>
    </row>
    <row r="20" spans="1:23">
      <c r="A20" s="592" t="s">
        <v>614</v>
      </c>
      <c r="B20" s="721" t="s">
        <v>615</v>
      </c>
      <c r="C20" s="595">
        <v>604</v>
      </c>
      <c r="D20" s="595">
        <v>619</v>
      </c>
      <c r="E20" s="718" t="s">
        <v>616</v>
      </c>
      <c r="F20" s="593">
        <v>1</v>
      </c>
      <c r="G20" s="417">
        <v>317</v>
      </c>
      <c r="H20" s="722" t="s">
        <v>606</v>
      </c>
      <c r="I20" s="723" t="s">
        <v>606</v>
      </c>
      <c r="J20" s="428">
        <v>316</v>
      </c>
      <c r="K20" s="426">
        <v>316</v>
      </c>
      <c r="L20" s="427">
        <v>316</v>
      </c>
      <c r="M20" s="427">
        <v>317</v>
      </c>
      <c r="N20" s="415">
        <v>317</v>
      </c>
      <c r="O20" s="415">
        <v>315</v>
      </c>
      <c r="P20" s="416">
        <v>300</v>
      </c>
      <c r="Q20" s="416">
        <v>299</v>
      </c>
      <c r="R20" s="416">
        <v>205</v>
      </c>
      <c r="S20" s="416">
        <v>118</v>
      </c>
      <c r="T20" s="416"/>
      <c r="U20" s="417"/>
      <c r="V20" s="596" t="s">
        <v>606</v>
      </c>
      <c r="W20" s="600" t="s">
        <v>606</v>
      </c>
    </row>
    <row r="21" spans="1:23">
      <c r="A21" s="592" t="s">
        <v>617</v>
      </c>
      <c r="B21" s="721" t="s">
        <v>618</v>
      </c>
      <c r="C21" s="595">
        <v>221</v>
      </c>
      <c r="D21" s="595">
        <v>610</v>
      </c>
      <c r="E21" s="718" t="s">
        <v>606</v>
      </c>
      <c r="F21" s="593">
        <v>502</v>
      </c>
      <c r="G21" s="417">
        <v>149</v>
      </c>
      <c r="H21" s="722" t="s">
        <v>606</v>
      </c>
      <c r="I21" s="723" t="s">
        <v>606</v>
      </c>
      <c r="J21" s="428">
        <v>13512</v>
      </c>
      <c r="K21" s="426">
        <v>12256</v>
      </c>
      <c r="L21" s="427">
        <v>11612</v>
      </c>
      <c r="M21" s="427">
        <v>306</v>
      </c>
      <c r="N21" s="415">
        <v>195</v>
      </c>
      <c r="O21" s="415">
        <v>157</v>
      </c>
      <c r="P21" s="416">
        <v>235</v>
      </c>
      <c r="Q21" s="416">
        <v>247</v>
      </c>
      <c r="R21" s="416">
        <v>236</v>
      </c>
      <c r="S21" s="416">
        <v>352</v>
      </c>
      <c r="T21" s="416"/>
      <c r="U21" s="417"/>
      <c r="V21" s="596" t="s">
        <v>606</v>
      </c>
      <c r="W21" s="600" t="s">
        <v>606</v>
      </c>
    </row>
    <row r="22" spans="1:23" ht="13.5" thickBot="1">
      <c r="A22" s="570" t="s">
        <v>619</v>
      </c>
      <c r="B22" s="724" t="s">
        <v>620</v>
      </c>
      <c r="C22" s="725">
        <v>2021</v>
      </c>
      <c r="D22" s="725">
        <v>852</v>
      </c>
      <c r="E22" s="726" t="s">
        <v>621</v>
      </c>
      <c r="F22" s="727">
        <v>561</v>
      </c>
      <c r="G22" s="728">
        <v>2058</v>
      </c>
      <c r="H22" s="729" t="s">
        <v>606</v>
      </c>
      <c r="I22" s="730" t="s">
        <v>606</v>
      </c>
      <c r="J22" s="412">
        <v>2066</v>
      </c>
      <c r="K22" s="437">
        <v>2496</v>
      </c>
      <c r="L22" s="436">
        <v>2988</v>
      </c>
      <c r="M22" s="436">
        <v>2276</v>
      </c>
      <c r="N22" s="437">
        <v>2617</v>
      </c>
      <c r="O22" s="437">
        <v>3537</v>
      </c>
      <c r="P22" s="438">
        <v>2504</v>
      </c>
      <c r="Q22" s="438">
        <v>2932</v>
      </c>
      <c r="R22" s="438">
        <v>2946</v>
      </c>
      <c r="S22" s="438">
        <v>2712</v>
      </c>
      <c r="T22" s="438"/>
      <c r="U22" s="439"/>
      <c r="V22" s="579" t="s">
        <v>606</v>
      </c>
      <c r="W22" s="580" t="s">
        <v>606</v>
      </c>
    </row>
    <row r="23" spans="1:23" ht="13.5" thickBot="1">
      <c r="A23" s="614" t="s">
        <v>622</v>
      </c>
      <c r="B23" s="731"/>
      <c r="C23" s="617">
        <v>24618</v>
      </c>
      <c r="D23" s="617">
        <v>24087</v>
      </c>
      <c r="E23" s="732"/>
      <c r="F23" s="615">
        <v>2768</v>
      </c>
      <c r="G23" s="452">
        <v>4620</v>
      </c>
      <c r="H23" s="733" t="s">
        <v>606</v>
      </c>
      <c r="I23" s="734" t="s">
        <v>606</v>
      </c>
      <c r="J23" s="448">
        <f>SUM(J18:J22)</f>
        <v>17949</v>
      </c>
      <c r="K23" s="449">
        <f>SUM(K18:K22)</f>
        <v>17000</v>
      </c>
      <c r="L23" s="449">
        <f>SUM(L18:L22)</f>
        <v>16993</v>
      </c>
      <c r="M23" s="450">
        <f>SUM(M18:M22)</f>
        <v>4901</v>
      </c>
      <c r="N23" s="449">
        <v>4965</v>
      </c>
      <c r="O23" s="449">
        <v>5332</v>
      </c>
      <c r="P23" s="451">
        <v>4992</v>
      </c>
      <c r="Q23" s="451">
        <v>5349</v>
      </c>
      <c r="R23" s="451">
        <v>5210</v>
      </c>
      <c r="S23" s="451">
        <v>4933</v>
      </c>
      <c r="T23" s="451"/>
      <c r="U23" s="452"/>
      <c r="V23" s="618" t="s">
        <v>606</v>
      </c>
      <c r="W23" s="621" t="s">
        <v>606</v>
      </c>
    </row>
    <row r="24" spans="1:23">
      <c r="A24" s="570" t="s">
        <v>623</v>
      </c>
      <c r="B24" s="717" t="s">
        <v>624</v>
      </c>
      <c r="C24" s="607">
        <v>7043</v>
      </c>
      <c r="D24" s="607">
        <v>7240</v>
      </c>
      <c r="E24" s="726">
        <v>401</v>
      </c>
      <c r="F24" s="727">
        <v>1704</v>
      </c>
      <c r="G24" s="728">
        <v>2096</v>
      </c>
      <c r="H24" s="719" t="s">
        <v>606</v>
      </c>
      <c r="I24" s="720" t="s">
        <v>606</v>
      </c>
      <c r="J24" s="412">
        <v>2055</v>
      </c>
      <c r="K24" s="437">
        <v>2086</v>
      </c>
      <c r="L24" s="436">
        <v>2151</v>
      </c>
      <c r="M24" s="436">
        <v>2004</v>
      </c>
      <c r="N24" s="437">
        <v>1963</v>
      </c>
      <c r="O24" s="437">
        <v>1922</v>
      </c>
      <c r="P24" s="438">
        <v>1922</v>
      </c>
      <c r="Q24" s="438">
        <v>1839</v>
      </c>
      <c r="R24" s="438">
        <v>1802</v>
      </c>
      <c r="S24" s="438">
        <v>1762</v>
      </c>
      <c r="T24" s="438"/>
      <c r="U24" s="439"/>
      <c r="V24" s="579" t="s">
        <v>606</v>
      </c>
      <c r="W24" s="580" t="s">
        <v>606</v>
      </c>
    </row>
    <row r="25" spans="1:23">
      <c r="A25" s="592" t="s">
        <v>625</v>
      </c>
      <c r="B25" s="721" t="s">
        <v>626</v>
      </c>
      <c r="C25" s="595">
        <v>1001</v>
      </c>
      <c r="D25" s="595">
        <v>820</v>
      </c>
      <c r="E25" s="718" t="s">
        <v>627</v>
      </c>
      <c r="F25" s="593">
        <v>155</v>
      </c>
      <c r="G25" s="417">
        <v>685</v>
      </c>
      <c r="H25" s="722" t="s">
        <v>606</v>
      </c>
      <c r="I25" s="723" t="s">
        <v>606</v>
      </c>
      <c r="J25" s="425">
        <v>735</v>
      </c>
      <c r="K25" s="415">
        <v>696</v>
      </c>
      <c r="L25" s="414">
        <v>638</v>
      </c>
      <c r="M25" s="414">
        <v>788</v>
      </c>
      <c r="N25" s="415">
        <v>835</v>
      </c>
      <c r="O25" s="415">
        <v>881</v>
      </c>
      <c r="P25" s="416">
        <v>881</v>
      </c>
      <c r="Q25" s="416">
        <v>962</v>
      </c>
      <c r="R25" s="416">
        <v>1001</v>
      </c>
      <c r="S25" s="416">
        <v>1044</v>
      </c>
      <c r="T25" s="416"/>
      <c r="U25" s="417"/>
      <c r="V25" s="596" t="s">
        <v>606</v>
      </c>
      <c r="W25" s="600" t="s">
        <v>606</v>
      </c>
    </row>
    <row r="26" spans="1:23">
      <c r="A26" s="592" t="s">
        <v>628</v>
      </c>
      <c r="B26" s="721" t="s">
        <v>629</v>
      </c>
      <c r="C26" s="595">
        <v>14718</v>
      </c>
      <c r="D26" s="595">
        <v>14718</v>
      </c>
      <c r="E26" s="718" t="s">
        <v>606</v>
      </c>
      <c r="F26" s="593"/>
      <c r="G26" s="417"/>
      <c r="H26" s="722" t="s">
        <v>606</v>
      </c>
      <c r="I26" s="723" t="s">
        <v>606</v>
      </c>
      <c r="J26" s="428"/>
      <c r="K26" s="426"/>
      <c r="L26" s="427"/>
      <c r="M26" s="427"/>
      <c r="N26" s="415"/>
      <c r="O26" s="415"/>
      <c r="P26" s="416"/>
      <c r="Q26" s="416"/>
      <c r="R26" s="416"/>
      <c r="S26" s="416"/>
      <c r="T26" s="416"/>
      <c r="U26" s="417"/>
      <c r="V26" s="596" t="s">
        <v>606</v>
      </c>
      <c r="W26" s="600" t="s">
        <v>606</v>
      </c>
    </row>
    <row r="27" spans="1:23">
      <c r="A27" s="592" t="s">
        <v>630</v>
      </c>
      <c r="B27" s="721" t="s">
        <v>631</v>
      </c>
      <c r="C27" s="595">
        <v>1758</v>
      </c>
      <c r="D27" s="595">
        <v>1762</v>
      </c>
      <c r="E27" s="718" t="s">
        <v>606</v>
      </c>
      <c r="F27" s="593">
        <v>823</v>
      </c>
      <c r="G27" s="417">
        <v>1621</v>
      </c>
      <c r="H27" s="722" t="s">
        <v>606</v>
      </c>
      <c r="I27" s="723" t="s">
        <v>606</v>
      </c>
      <c r="J27" s="428">
        <v>14395</v>
      </c>
      <c r="K27" s="426">
        <v>12903</v>
      </c>
      <c r="L27" s="427">
        <v>11090</v>
      </c>
      <c r="M27" s="427">
        <v>1045</v>
      </c>
      <c r="N27" s="415">
        <v>355</v>
      </c>
      <c r="O27" s="415">
        <v>896</v>
      </c>
      <c r="P27" s="416">
        <v>438</v>
      </c>
      <c r="Q27" s="416">
        <v>743</v>
      </c>
      <c r="R27" s="416">
        <v>1262</v>
      </c>
      <c r="S27" s="416">
        <v>904</v>
      </c>
      <c r="T27" s="416"/>
      <c r="U27" s="417"/>
      <c r="V27" s="596" t="s">
        <v>606</v>
      </c>
      <c r="W27" s="600" t="s">
        <v>606</v>
      </c>
    </row>
    <row r="28" spans="1:23" ht="13.5" thickBot="1">
      <c r="A28" s="582" t="s">
        <v>632</v>
      </c>
      <c r="B28" s="735" t="s">
        <v>633</v>
      </c>
      <c r="C28" s="736">
        <v>0</v>
      </c>
      <c r="D28" s="736">
        <v>0</v>
      </c>
      <c r="E28" s="737" t="s">
        <v>606</v>
      </c>
      <c r="F28" s="593"/>
      <c r="G28" s="417"/>
      <c r="H28" s="738" t="s">
        <v>606</v>
      </c>
      <c r="I28" s="739" t="s">
        <v>606</v>
      </c>
      <c r="J28" s="428"/>
      <c r="K28" s="426"/>
      <c r="L28" s="427"/>
      <c r="M28" s="427"/>
      <c r="N28" s="415"/>
      <c r="O28" s="415"/>
      <c r="P28" s="416"/>
      <c r="Q28" s="416"/>
      <c r="R28" s="416"/>
      <c r="S28" s="416"/>
      <c r="T28" s="416"/>
      <c r="U28" s="417"/>
      <c r="V28" s="740" t="s">
        <v>606</v>
      </c>
      <c r="W28" s="741" t="s">
        <v>606</v>
      </c>
    </row>
    <row r="29" spans="1:23" ht="15">
      <c r="A29" s="742" t="s">
        <v>634</v>
      </c>
      <c r="B29" s="717" t="s">
        <v>635</v>
      </c>
      <c r="C29" s="607">
        <v>12472</v>
      </c>
      <c r="D29" s="607">
        <v>13728</v>
      </c>
      <c r="E29" s="743" t="s">
        <v>606</v>
      </c>
      <c r="F29" s="744">
        <v>6660</v>
      </c>
      <c r="G29" s="470">
        <v>11469</v>
      </c>
      <c r="H29" s="745">
        <v>15984</v>
      </c>
      <c r="I29" s="745">
        <v>15984</v>
      </c>
      <c r="J29" s="467">
        <v>1200</v>
      </c>
      <c r="K29" s="468">
        <v>1200</v>
      </c>
      <c r="L29" s="469">
        <v>1200</v>
      </c>
      <c r="M29" s="469">
        <v>1200</v>
      </c>
      <c r="N29" s="469">
        <v>1200</v>
      </c>
      <c r="O29" s="469">
        <v>1200</v>
      </c>
      <c r="P29" s="469">
        <v>1260</v>
      </c>
      <c r="Q29" s="469">
        <v>1300</v>
      </c>
      <c r="R29" s="469">
        <v>1200</v>
      </c>
      <c r="S29" s="469">
        <v>1636</v>
      </c>
      <c r="T29" s="469"/>
      <c r="U29" s="470"/>
      <c r="V29" s="746">
        <f>SUM(J29:U29)</f>
        <v>12596</v>
      </c>
      <c r="W29" s="747">
        <f>+V29/I29*100</f>
        <v>78.803803803803802</v>
      </c>
    </row>
    <row r="30" spans="1:23" ht="15">
      <c r="A30" s="592" t="s">
        <v>636</v>
      </c>
      <c r="B30" s="721" t="s">
        <v>637</v>
      </c>
      <c r="C30" s="595">
        <v>0</v>
      </c>
      <c r="D30" s="595">
        <v>0</v>
      </c>
      <c r="E30" s="748" t="s">
        <v>606</v>
      </c>
      <c r="F30" s="749"/>
      <c r="G30" s="417"/>
      <c r="H30" s="750"/>
      <c r="I30" s="750"/>
      <c r="J30" s="475"/>
      <c r="K30" s="476"/>
      <c r="L30" s="416"/>
      <c r="M30" s="416"/>
      <c r="N30" s="416"/>
      <c r="O30" s="416"/>
      <c r="P30" s="416"/>
      <c r="Q30" s="416"/>
      <c r="R30" s="416"/>
      <c r="S30" s="416"/>
      <c r="T30" s="416"/>
      <c r="U30" s="417"/>
      <c r="V30" s="751">
        <f>SUM(J30:U30)</f>
        <v>0</v>
      </c>
      <c r="W30" s="752" t="e">
        <f>+V30/I30*100</f>
        <v>#DIV/0!</v>
      </c>
    </row>
    <row r="31" spans="1:23" ht="15.75" thickBot="1">
      <c r="A31" s="582" t="s">
        <v>638</v>
      </c>
      <c r="B31" s="735" t="s">
        <v>637</v>
      </c>
      <c r="C31" s="736">
        <v>0</v>
      </c>
      <c r="D31" s="736">
        <v>1215</v>
      </c>
      <c r="E31" s="753">
        <v>672</v>
      </c>
      <c r="F31" s="754">
        <v>6660</v>
      </c>
      <c r="G31" s="728">
        <v>11469</v>
      </c>
      <c r="H31" s="755">
        <v>15984</v>
      </c>
      <c r="I31" s="755">
        <v>15984</v>
      </c>
      <c r="J31" s="483">
        <v>1200</v>
      </c>
      <c r="K31" s="484">
        <v>1200</v>
      </c>
      <c r="L31" s="438">
        <v>1200</v>
      </c>
      <c r="M31" s="438">
        <v>1200</v>
      </c>
      <c r="N31" s="438">
        <v>1200</v>
      </c>
      <c r="O31" s="438">
        <v>1200</v>
      </c>
      <c r="P31" s="438">
        <v>1260</v>
      </c>
      <c r="Q31" s="438">
        <v>1300</v>
      </c>
      <c r="R31" s="438">
        <v>1200</v>
      </c>
      <c r="S31" s="438">
        <v>1636</v>
      </c>
      <c r="T31" s="438"/>
      <c r="U31" s="439"/>
      <c r="V31" s="756">
        <f>SUM(J31:U31)</f>
        <v>12596</v>
      </c>
      <c r="W31" s="757">
        <f>+V31/I31*100</f>
        <v>78.803803803803802</v>
      </c>
    </row>
    <row r="32" spans="1:23" ht="15">
      <c r="A32" s="716" t="s">
        <v>639</v>
      </c>
      <c r="B32" s="717" t="s">
        <v>640</v>
      </c>
      <c r="C32" s="607">
        <v>6341</v>
      </c>
      <c r="D32" s="607">
        <v>6960</v>
      </c>
      <c r="E32" s="758">
        <v>501</v>
      </c>
      <c r="F32" s="516">
        <v>464</v>
      </c>
      <c r="G32" s="470">
        <v>572</v>
      </c>
      <c r="H32" s="745">
        <v>790</v>
      </c>
      <c r="I32" s="745">
        <v>700</v>
      </c>
      <c r="J32" s="491">
        <v>17</v>
      </c>
      <c r="K32" s="468">
        <v>63</v>
      </c>
      <c r="L32" s="468">
        <v>243</v>
      </c>
      <c r="M32" s="468">
        <v>-102</v>
      </c>
      <c r="N32" s="468">
        <v>68</v>
      </c>
      <c r="O32" s="468">
        <v>49</v>
      </c>
      <c r="P32" s="468">
        <v>27</v>
      </c>
      <c r="Q32" s="468">
        <v>34</v>
      </c>
      <c r="R32" s="468">
        <v>47</v>
      </c>
      <c r="S32" s="468">
        <v>32</v>
      </c>
      <c r="T32" s="468"/>
      <c r="U32" s="492"/>
      <c r="V32" s="759">
        <f>SUM(J32:U32)</f>
        <v>478</v>
      </c>
      <c r="W32" s="752">
        <f t="shared" ref="W32:W52" si="0">+V32/I32*100</f>
        <v>68.285714285714278</v>
      </c>
    </row>
    <row r="33" spans="1:23" ht="15">
      <c r="A33" s="592" t="s">
        <v>641</v>
      </c>
      <c r="B33" s="721" t="s">
        <v>642</v>
      </c>
      <c r="C33" s="595">
        <v>1745</v>
      </c>
      <c r="D33" s="595">
        <v>2223</v>
      </c>
      <c r="E33" s="760">
        <v>502</v>
      </c>
      <c r="F33" s="519">
        <v>704</v>
      </c>
      <c r="G33" s="417">
        <v>894</v>
      </c>
      <c r="H33" s="750">
        <v>820</v>
      </c>
      <c r="I33" s="750">
        <v>750</v>
      </c>
      <c r="J33" s="497"/>
      <c r="K33" s="416">
        <v>91</v>
      </c>
      <c r="L33" s="416">
        <v>39</v>
      </c>
      <c r="M33" s="416">
        <v>83</v>
      </c>
      <c r="N33" s="416">
        <v>46</v>
      </c>
      <c r="O33" s="416">
        <v>13</v>
      </c>
      <c r="P33" s="416">
        <v>18</v>
      </c>
      <c r="Q33" s="416">
        <v>17</v>
      </c>
      <c r="R33" s="416">
        <v>12</v>
      </c>
      <c r="S33" s="416">
        <v>22</v>
      </c>
      <c r="T33" s="416"/>
      <c r="U33" s="498"/>
      <c r="V33" s="759">
        <f>SUM(J33:U33)</f>
        <v>341</v>
      </c>
      <c r="W33" s="752">
        <f t="shared" si="0"/>
        <v>45.466666666666669</v>
      </c>
    </row>
    <row r="34" spans="1:23" ht="15">
      <c r="A34" s="592" t="s">
        <v>643</v>
      </c>
      <c r="B34" s="721" t="s">
        <v>644</v>
      </c>
      <c r="C34" s="595">
        <v>0</v>
      </c>
      <c r="D34" s="595">
        <v>0</v>
      </c>
      <c r="E34" s="760">
        <v>504</v>
      </c>
      <c r="F34" s="519">
        <v>5</v>
      </c>
      <c r="G34" s="417">
        <v>168</v>
      </c>
      <c r="H34" s="750">
        <v>50</v>
      </c>
      <c r="I34" s="750">
        <v>167</v>
      </c>
      <c r="J34" s="497"/>
      <c r="K34" s="416"/>
      <c r="L34" s="416">
        <v>5</v>
      </c>
      <c r="M34" s="416">
        <v>5</v>
      </c>
      <c r="N34" s="416">
        <v>10</v>
      </c>
      <c r="O34" s="416">
        <v>20</v>
      </c>
      <c r="P34" s="416">
        <v>27</v>
      </c>
      <c r="Q34" s="416">
        <v>22</v>
      </c>
      <c r="R34" s="416">
        <v>30</v>
      </c>
      <c r="S34" s="416">
        <v>16</v>
      </c>
      <c r="T34" s="416"/>
      <c r="U34" s="498"/>
      <c r="V34" s="759">
        <f t="shared" ref="V34:V46" si="1">SUM(J34:U34)</f>
        <v>135</v>
      </c>
      <c r="W34" s="752">
        <f t="shared" si="0"/>
        <v>80.838323353293418</v>
      </c>
    </row>
    <row r="35" spans="1:23" ht="15">
      <c r="A35" s="592" t="s">
        <v>645</v>
      </c>
      <c r="B35" s="721" t="s">
        <v>646</v>
      </c>
      <c r="C35" s="595">
        <v>428</v>
      </c>
      <c r="D35" s="595">
        <v>253</v>
      </c>
      <c r="E35" s="760">
        <v>511</v>
      </c>
      <c r="F35" s="519">
        <v>129</v>
      </c>
      <c r="G35" s="417">
        <v>402</v>
      </c>
      <c r="H35" s="750">
        <v>350</v>
      </c>
      <c r="I35" s="750">
        <v>400</v>
      </c>
      <c r="J35" s="497">
        <v>22</v>
      </c>
      <c r="K35" s="416">
        <v>52</v>
      </c>
      <c r="L35" s="416">
        <v>130</v>
      </c>
      <c r="M35" s="416">
        <v>57</v>
      </c>
      <c r="N35" s="416">
        <v>13</v>
      </c>
      <c r="O35" s="416">
        <v>85</v>
      </c>
      <c r="P35" s="416">
        <v>19</v>
      </c>
      <c r="Q35" s="416">
        <v>0</v>
      </c>
      <c r="R35" s="416">
        <v>14</v>
      </c>
      <c r="S35" s="416">
        <v>9</v>
      </c>
      <c r="T35" s="416"/>
      <c r="U35" s="498"/>
      <c r="V35" s="759">
        <f t="shared" si="1"/>
        <v>401</v>
      </c>
      <c r="W35" s="752">
        <f t="shared" si="0"/>
        <v>100.25</v>
      </c>
    </row>
    <row r="36" spans="1:23" ht="15">
      <c r="A36" s="592" t="s">
        <v>647</v>
      </c>
      <c r="B36" s="721" t="s">
        <v>648</v>
      </c>
      <c r="C36" s="595">
        <v>1057</v>
      </c>
      <c r="D36" s="595">
        <v>1451</v>
      </c>
      <c r="E36" s="760">
        <v>518</v>
      </c>
      <c r="F36" s="519">
        <v>998</v>
      </c>
      <c r="G36" s="417">
        <v>3318</v>
      </c>
      <c r="H36" s="750">
        <v>6115</v>
      </c>
      <c r="I36" s="750">
        <v>1555</v>
      </c>
      <c r="J36" s="497">
        <v>70</v>
      </c>
      <c r="K36" s="416">
        <v>160</v>
      </c>
      <c r="L36" s="416">
        <v>515</v>
      </c>
      <c r="M36" s="416">
        <v>-225</v>
      </c>
      <c r="N36" s="416">
        <v>153</v>
      </c>
      <c r="O36" s="416">
        <v>193</v>
      </c>
      <c r="P36" s="416">
        <v>226</v>
      </c>
      <c r="Q36" s="416">
        <v>154</v>
      </c>
      <c r="R36" s="416">
        <v>91</v>
      </c>
      <c r="S36" s="416">
        <v>103</v>
      </c>
      <c r="T36" s="416"/>
      <c r="U36" s="498"/>
      <c r="V36" s="759">
        <f t="shared" si="1"/>
        <v>1440</v>
      </c>
      <c r="W36" s="752">
        <f t="shared" si="0"/>
        <v>92.60450160771704</v>
      </c>
    </row>
    <row r="37" spans="1:23" ht="15">
      <c r="A37" s="592" t="s">
        <v>649</v>
      </c>
      <c r="B37" s="761" t="s">
        <v>650</v>
      </c>
      <c r="C37" s="595">
        <v>10408</v>
      </c>
      <c r="D37" s="595">
        <v>11792</v>
      </c>
      <c r="E37" s="760">
        <v>521</v>
      </c>
      <c r="F37" s="519">
        <v>2768</v>
      </c>
      <c r="G37" s="417">
        <v>4710</v>
      </c>
      <c r="H37" s="750">
        <v>5135</v>
      </c>
      <c r="I37" s="750">
        <v>5135</v>
      </c>
      <c r="J37" s="423">
        <v>363</v>
      </c>
      <c r="K37" s="416">
        <v>365</v>
      </c>
      <c r="L37" s="416">
        <v>446</v>
      </c>
      <c r="M37" s="416">
        <v>401</v>
      </c>
      <c r="N37" s="416">
        <v>461</v>
      </c>
      <c r="O37" s="416">
        <v>407</v>
      </c>
      <c r="P37" s="416">
        <v>608</v>
      </c>
      <c r="Q37" s="416">
        <v>411</v>
      </c>
      <c r="R37" s="416">
        <v>405</v>
      </c>
      <c r="S37" s="416">
        <v>376</v>
      </c>
      <c r="T37" s="416"/>
      <c r="U37" s="498"/>
      <c r="V37" s="759">
        <f t="shared" si="1"/>
        <v>4243</v>
      </c>
      <c r="W37" s="752">
        <f t="shared" si="0"/>
        <v>82.629016553067174</v>
      </c>
    </row>
    <row r="38" spans="1:23" ht="15">
      <c r="A38" s="592" t="s">
        <v>651</v>
      </c>
      <c r="B38" s="761" t="s">
        <v>652</v>
      </c>
      <c r="C38" s="595">
        <v>3640</v>
      </c>
      <c r="D38" s="595">
        <v>4174</v>
      </c>
      <c r="E38" s="760" t="s">
        <v>653</v>
      </c>
      <c r="F38" s="519">
        <v>1034</v>
      </c>
      <c r="G38" s="417">
        <v>1687</v>
      </c>
      <c r="H38" s="750">
        <v>1904</v>
      </c>
      <c r="I38" s="750">
        <v>1904</v>
      </c>
      <c r="J38" s="423">
        <v>138</v>
      </c>
      <c r="K38" s="416">
        <v>138</v>
      </c>
      <c r="L38" s="416">
        <v>178</v>
      </c>
      <c r="M38" s="416">
        <v>144</v>
      </c>
      <c r="N38" s="416">
        <v>160</v>
      </c>
      <c r="O38" s="416">
        <v>140</v>
      </c>
      <c r="P38" s="416">
        <v>212</v>
      </c>
      <c r="Q38" s="416">
        <v>146</v>
      </c>
      <c r="R38" s="416">
        <v>154</v>
      </c>
      <c r="S38" s="416">
        <v>137</v>
      </c>
      <c r="T38" s="416"/>
      <c r="U38" s="498"/>
      <c r="V38" s="759">
        <f t="shared" si="1"/>
        <v>1547</v>
      </c>
      <c r="W38" s="752">
        <f t="shared" si="0"/>
        <v>81.25</v>
      </c>
    </row>
    <row r="39" spans="1:23" ht="15">
      <c r="A39" s="592" t="s">
        <v>654</v>
      </c>
      <c r="B39" s="721" t="s">
        <v>655</v>
      </c>
      <c r="C39" s="595">
        <v>0</v>
      </c>
      <c r="D39" s="595">
        <v>0</v>
      </c>
      <c r="E39" s="760">
        <v>557</v>
      </c>
      <c r="F39" s="519"/>
      <c r="G39" s="417"/>
      <c r="H39" s="750"/>
      <c r="I39" s="750"/>
      <c r="J39" s="497"/>
      <c r="K39" s="416"/>
      <c r="L39" s="416"/>
      <c r="M39" s="416"/>
      <c r="N39" s="416"/>
      <c r="O39" s="416"/>
      <c r="P39" s="416"/>
      <c r="Q39" s="416"/>
      <c r="R39" s="416"/>
      <c r="S39" s="416"/>
      <c r="T39" s="416"/>
      <c r="U39" s="498"/>
      <c r="V39" s="759">
        <f t="shared" si="1"/>
        <v>0</v>
      </c>
      <c r="W39" s="752" t="e">
        <f t="shared" si="0"/>
        <v>#DIV/0!</v>
      </c>
    </row>
    <row r="40" spans="1:23" ht="15">
      <c r="A40" s="592" t="s">
        <v>656</v>
      </c>
      <c r="B40" s="721" t="s">
        <v>657</v>
      </c>
      <c r="C40" s="595">
        <v>1711</v>
      </c>
      <c r="D40" s="595">
        <v>1801</v>
      </c>
      <c r="E40" s="760">
        <v>551</v>
      </c>
      <c r="F40" s="519">
        <v>336</v>
      </c>
      <c r="G40" s="417">
        <v>420</v>
      </c>
      <c r="H40" s="750">
        <v>525</v>
      </c>
      <c r="I40" s="750">
        <v>525</v>
      </c>
      <c r="J40" s="497">
        <v>41</v>
      </c>
      <c r="K40" s="416">
        <v>41</v>
      </c>
      <c r="L40" s="416">
        <v>41</v>
      </c>
      <c r="M40" s="416">
        <v>41</v>
      </c>
      <c r="N40" s="416">
        <v>41</v>
      </c>
      <c r="O40" s="416">
        <v>41</v>
      </c>
      <c r="P40" s="416">
        <v>41</v>
      </c>
      <c r="Q40" s="416">
        <v>41</v>
      </c>
      <c r="R40" s="416">
        <v>40</v>
      </c>
      <c r="S40" s="416">
        <v>40</v>
      </c>
      <c r="T40" s="416"/>
      <c r="U40" s="498"/>
      <c r="V40" s="759">
        <f t="shared" si="1"/>
        <v>408</v>
      </c>
      <c r="W40" s="752">
        <f t="shared" si="0"/>
        <v>77.714285714285708</v>
      </c>
    </row>
    <row r="41" spans="1:23" ht="15.75" thickBot="1">
      <c r="A41" s="570" t="s">
        <v>658</v>
      </c>
      <c r="B41" s="724"/>
      <c r="C41" s="725">
        <v>569</v>
      </c>
      <c r="D41" s="725">
        <v>614</v>
      </c>
      <c r="E41" s="762" t="s">
        <v>659</v>
      </c>
      <c r="F41" s="521">
        <v>654</v>
      </c>
      <c r="G41" s="763">
        <v>588</v>
      </c>
      <c r="H41" s="764">
        <v>1047</v>
      </c>
      <c r="I41" s="764">
        <v>5600</v>
      </c>
      <c r="J41" s="502">
        <v>25</v>
      </c>
      <c r="K41" s="503">
        <v>64</v>
      </c>
      <c r="L41" s="503">
        <v>457</v>
      </c>
      <c r="M41" s="503">
        <v>371</v>
      </c>
      <c r="N41" s="503">
        <v>114</v>
      </c>
      <c r="O41" s="503">
        <v>637</v>
      </c>
      <c r="P41" s="503">
        <v>367</v>
      </c>
      <c r="Q41" s="503">
        <v>152</v>
      </c>
      <c r="R41" s="503">
        <v>1337</v>
      </c>
      <c r="S41" s="503">
        <v>699</v>
      </c>
      <c r="T41" s="503"/>
      <c r="U41" s="504"/>
      <c r="V41" s="765">
        <f t="shared" si="1"/>
        <v>4223</v>
      </c>
      <c r="W41" s="766">
        <f t="shared" si="0"/>
        <v>75.410714285714292</v>
      </c>
    </row>
    <row r="42" spans="1:23" ht="15.75" thickBot="1">
      <c r="A42" s="652" t="s">
        <v>660</v>
      </c>
      <c r="B42" s="767" t="s">
        <v>661</v>
      </c>
      <c r="C42" s="768">
        <f>SUM(C32:C41)</f>
        <v>25899</v>
      </c>
      <c r="D42" s="768">
        <f>SUM(D32:D41)</f>
        <v>29268</v>
      </c>
      <c r="E42" s="769"/>
      <c r="F42" s="770">
        <f>SUM(F32:F41)</f>
        <v>7092</v>
      </c>
      <c r="G42" s="771">
        <f>SUM(G32:G41)</f>
        <v>12759</v>
      </c>
      <c r="H42" s="772">
        <f t="shared" ref="H42:S42" si="2">SUM(H32:H41)</f>
        <v>16736</v>
      </c>
      <c r="I42" s="773">
        <f t="shared" si="2"/>
        <v>16736</v>
      </c>
      <c r="J42" s="774">
        <f t="shared" si="2"/>
        <v>676</v>
      </c>
      <c r="K42" s="775">
        <f t="shared" si="2"/>
        <v>974</v>
      </c>
      <c r="L42" s="775">
        <f t="shared" si="2"/>
        <v>2054</v>
      </c>
      <c r="M42" s="776">
        <f t="shared" si="2"/>
        <v>775</v>
      </c>
      <c r="N42" s="775">
        <f t="shared" si="2"/>
        <v>1066</v>
      </c>
      <c r="O42" s="775">
        <f>SUM(O32:O41)</f>
        <v>1585</v>
      </c>
      <c r="P42" s="775">
        <f>SUM(P32:P41)</f>
        <v>1545</v>
      </c>
      <c r="Q42" s="775">
        <f t="shared" si="2"/>
        <v>977</v>
      </c>
      <c r="R42" s="775">
        <f t="shared" si="2"/>
        <v>2130</v>
      </c>
      <c r="S42" s="775">
        <f t="shared" si="2"/>
        <v>1434</v>
      </c>
      <c r="T42" s="775"/>
      <c r="U42" s="775"/>
      <c r="V42" s="777">
        <f t="shared" si="1"/>
        <v>13216</v>
      </c>
      <c r="W42" s="768">
        <f t="shared" si="0"/>
        <v>78.967495219885279</v>
      </c>
    </row>
    <row r="43" spans="1:23" ht="15">
      <c r="A43" s="716" t="s">
        <v>662</v>
      </c>
      <c r="B43" s="717" t="s">
        <v>663</v>
      </c>
      <c r="C43" s="607">
        <v>0</v>
      </c>
      <c r="D43" s="607">
        <v>0</v>
      </c>
      <c r="E43" s="758">
        <v>601</v>
      </c>
      <c r="F43" s="517"/>
      <c r="G43" s="517"/>
      <c r="H43" s="745"/>
      <c r="I43" s="466"/>
      <c r="J43" s="475"/>
      <c r="K43" s="416"/>
      <c r="L43" s="416"/>
      <c r="M43" s="416"/>
      <c r="N43" s="416"/>
      <c r="O43" s="416"/>
      <c r="P43" s="416"/>
      <c r="Q43" s="416"/>
      <c r="R43" s="416"/>
      <c r="S43" s="416"/>
      <c r="T43" s="416"/>
      <c r="U43" s="417"/>
      <c r="V43" s="778">
        <f t="shared" si="1"/>
        <v>0</v>
      </c>
      <c r="W43" s="779" t="e">
        <f t="shared" si="0"/>
        <v>#DIV/0!</v>
      </c>
    </row>
    <row r="44" spans="1:23" ht="15">
      <c r="A44" s="592" t="s">
        <v>664</v>
      </c>
      <c r="B44" s="721" t="s">
        <v>665</v>
      </c>
      <c r="C44" s="595">
        <v>1190</v>
      </c>
      <c r="D44" s="595">
        <v>1857</v>
      </c>
      <c r="E44" s="760">
        <v>602</v>
      </c>
      <c r="F44" s="520">
        <v>348</v>
      </c>
      <c r="G44" s="520">
        <v>776</v>
      </c>
      <c r="H44" s="750">
        <v>1420</v>
      </c>
      <c r="I44" s="750">
        <v>1420</v>
      </c>
      <c r="J44" s="475">
        <v>10</v>
      </c>
      <c r="K44" s="416">
        <v>19</v>
      </c>
      <c r="L44" s="416">
        <v>21</v>
      </c>
      <c r="M44" s="416">
        <v>346</v>
      </c>
      <c r="N44" s="416">
        <v>60</v>
      </c>
      <c r="O44" s="416">
        <v>81</v>
      </c>
      <c r="P44" s="416">
        <v>54</v>
      </c>
      <c r="Q44" s="416">
        <v>218</v>
      </c>
      <c r="R44" s="416">
        <v>201</v>
      </c>
      <c r="S44" s="416">
        <v>-128</v>
      </c>
      <c r="T44" s="416"/>
      <c r="U44" s="417"/>
      <c r="V44" s="751">
        <f t="shared" si="1"/>
        <v>882</v>
      </c>
      <c r="W44" s="752">
        <f t="shared" si="0"/>
        <v>62.112676056338024</v>
      </c>
    </row>
    <row r="45" spans="1:23" ht="15">
      <c r="A45" s="592" t="s">
        <v>666</v>
      </c>
      <c r="B45" s="721" t="s">
        <v>667</v>
      </c>
      <c r="C45" s="595">
        <v>0</v>
      </c>
      <c r="D45" s="595">
        <v>0</v>
      </c>
      <c r="E45" s="760">
        <v>604</v>
      </c>
      <c r="F45" s="520">
        <v>27</v>
      </c>
      <c r="G45" s="520">
        <v>241</v>
      </c>
      <c r="H45" s="750">
        <v>80</v>
      </c>
      <c r="I45" s="750">
        <v>80</v>
      </c>
      <c r="J45" s="475">
        <v>4</v>
      </c>
      <c r="K45" s="416">
        <v>9</v>
      </c>
      <c r="L45" s="416"/>
      <c r="M45" s="416">
        <v>17</v>
      </c>
      <c r="N45" s="416">
        <v>24</v>
      </c>
      <c r="O45" s="416">
        <v>28</v>
      </c>
      <c r="P45" s="416">
        <v>29</v>
      </c>
      <c r="Q45" s="416">
        <v>67</v>
      </c>
      <c r="R45" s="416">
        <v>35</v>
      </c>
      <c r="S45" s="416">
        <v>14</v>
      </c>
      <c r="T45" s="416"/>
      <c r="U45" s="417"/>
      <c r="V45" s="751">
        <f t="shared" si="1"/>
        <v>227</v>
      </c>
      <c r="W45" s="752">
        <f t="shared" si="0"/>
        <v>283.75</v>
      </c>
    </row>
    <row r="46" spans="1:23" ht="15">
      <c r="A46" s="592" t="s">
        <v>668</v>
      </c>
      <c r="B46" s="721" t="s">
        <v>669</v>
      </c>
      <c r="C46" s="595">
        <v>12472</v>
      </c>
      <c r="D46" s="595">
        <v>13728</v>
      </c>
      <c r="E46" s="760" t="s">
        <v>670</v>
      </c>
      <c r="F46" s="520">
        <v>6660</v>
      </c>
      <c r="G46" s="520">
        <v>11469</v>
      </c>
      <c r="H46" s="750">
        <v>14501</v>
      </c>
      <c r="I46" s="750">
        <v>15984</v>
      </c>
      <c r="J46" s="475">
        <v>1200</v>
      </c>
      <c r="K46" s="416">
        <v>1200</v>
      </c>
      <c r="L46" s="416">
        <v>1200</v>
      </c>
      <c r="M46" s="416">
        <v>1200</v>
      </c>
      <c r="N46" s="416">
        <v>1200</v>
      </c>
      <c r="O46" s="416">
        <v>1200</v>
      </c>
      <c r="P46" s="416">
        <v>1260</v>
      </c>
      <c r="Q46" s="416">
        <v>1300</v>
      </c>
      <c r="R46" s="416">
        <v>1200</v>
      </c>
      <c r="S46" s="416">
        <v>1636</v>
      </c>
      <c r="T46" s="416"/>
      <c r="U46" s="417"/>
      <c r="V46" s="751">
        <f t="shared" si="1"/>
        <v>12596</v>
      </c>
      <c r="W46" s="752">
        <f t="shared" si="0"/>
        <v>78.803803803803802</v>
      </c>
    </row>
    <row r="47" spans="1:23" ht="15.75" thickBot="1">
      <c r="A47" s="570" t="s">
        <v>671</v>
      </c>
      <c r="B47" s="724"/>
      <c r="C47" s="725">
        <v>12330</v>
      </c>
      <c r="D47" s="725">
        <v>13218</v>
      </c>
      <c r="E47" s="762" t="s">
        <v>672</v>
      </c>
      <c r="F47" s="780">
        <v>143</v>
      </c>
      <c r="G47" s="780">
        <v>499</v>
      </c>
      <c r="H47" s="764">
        <v>500</v>
      </c>
      <c r="I47" s="764">
        <v>500</v>
      </c>
      <c r="J47" s="523">
        <v>1</v>
      </c>
      <c r="K47" s="438">
        <v>1</v>
      </c>
      <c r="L47" s="438">
        <v>1</v>
      </c>
      <c r="M47" s="438">
        <v>51</v>
      </c>
      <c r="N47" s="438">
        <v>59</v>
      </c>
      <c r="O47" s="438">
        <v>38</v>
      </c>
      <c r="P47" s="438">
        <v>96</v>
      </c>
      <c r="Q47" s="438">
        <v>151</v>
      </c>
      <c r="R47" s="438">
        <v>96</v>
      </c>
      <c r="S47" s="438">
        <v>56</v>
      </c>
      <c r="T47" s="438"/>
      <c r="U47" s="439"/>
      <c r="V47" s="751">
        <f>SUM(J47:U47)</f>
        <v>550</v>
      </c>
      <c r="W47" s="766">
        <f t="shared" si="0"/>
        <v>110.00000000000001</v>
      </c>
    </row>
    <row r="48" spans="1:23" ht="15.75" thickBot="1">
      <c r="A48" s="652" t="s">
        <v>673</v>
      </c>
      <c r="B48" s="767" t="s">
        <v>674</v>
      </c>
      <c r="C48" s="768">
        <f>SUM(C43:C47)</f>
        <v>25992</v>
      </c>
      <c r="D48" s="768">
        <f>SUM(D43:D47)</f>
        <v>28803</v>
      </c>
      <c r="E48" s="769" t="s">
        <v>606</v>
      </c>
      <c r="F48" s="781">
        <f>SUM(F44:F47)</f>
        <v>7178</v>
      </c>
      <c r="G48" s="781">
        <f>SUM(G43:G47)</f>
        <v>12985</v>
      </c>
      <c r="H48" s="772">
        <f t="shared" ref="H48:U48" si="3">SUM(H43:H47)</f>
        <v>16501</v>
      </c>
      <c r="I48" s="782">
        <f t="shared" si="3"/>
        <v>17984</v>
      </c>
      <c r="J48" s="775">
        <f t="shared" si="3"/>
        <v>1215</v>
      </c>
      <c r="K48" s="775">
        <f t="shared" si="3"/>
        <v>1229</v>
      </c>
      <c r="L48" s="776">
        <f t="shared" si="3"/>
        <v>1222</v>
      </c>
      <c r="M48" s="776">
        <f t="shared" si="3"/>
        <v>1614</v>
      </c>
      <c r="N48" s="775">
        <f t="shared" si="3"/>
        <v>1343</v>
      </c>
      <c r="O48" s="775">
        <f t="shared" si="3"/>
        <v>1347</v>
      </c>
      <c r="P48" s="775">
        <f t="shared" si="3"/>
        <v>1439</v>
      </c>
      <c r="Q48" s="775">
        <f t="shared" si="3"/>
        <v>1736</v>
      </c>
      <c r="R48" s="775">
        <f t="shared" si="3"/>
        <v>1532</v>
      </c>
      <c r="S48" s="775">
        <f t="shared" si="3"/>
        <v>1578</v>
      </c>
      <c r="T48" s="775">
        <f t="shared" si="3"/>
        <v>0</v>
      </c>
      <c r="U48" s="775">
        <f t="shared" si="3"/>
        <v>0</v>
      </c>
      <c r="V48" s="777">
        <f>SUM(V43:V47)</f>
        <v>14255</v>
      </c>
      <c r="W48" s="768">
        <f t="shared" si="0"/>
        <v>79.264902135231324</v>
      </c>
    </row>
    <row r="49" spans="1:23" ht="15.75" thickBot="1">
      <c r="A49" s="570"/>
      <c r="B49" s="571"/>
      <c r="C49" s="783"/>
      <c r="D49" s="783"/>
      <c r="E49" s="784"/>
      <c r="F49" s="785"/>
      <c r="G49" s="785"/>
      <c r="H49" s="786"/>
      <c r="I49" s="787"/>
      <c r="J49" s="601"/>
      <c r="K49" s="788"/>
      <c r="L49" s="789"/>
      <c r="M49" s="789"/>
      <c r="N49" s="788"/>
      <c r="O49" s="788"/>
      <c r="P49" s="788"/>
      <c r="Q49" s="788"/>
      <c r="R49" s="788"/>
      <c r="S49" s="788"/>
      <c r="T49" s="788"/>
      <c r="U49" s="790"/>
      <c r="V49" s="791"/>
      <c r="W49" s="792"/>
    </row>
    <row r="50" spans="1:23" ht="15.75" thickBot="1">
      <c r="A50" s="793" t="s">
        <v>675</v>
      </c>
      <c r="B50" s="767" t="s">
        <v>637</v>
      </c>
      <c r="C50" s="768">
        <f>+C48-C46</f>
        <v>13520</v>
      </c>
      <c r="D50" s="768">
        <f>+D48-D46</f>
        <v>15075</v>
      </c>
      <c r="E50" s="769" t="s">
        <v>606</v>
      </c>
      <c r="F50" s="781">
        <f>SUM(F44:F45,F47)</f>
        <v>518</v>
      </c>
      <c r="G50" s="781">
        <f>SUM(G44:G45,G47)</f>
        <v>1516</v>
      </c>
      <c r="H50" s="772">
        <f>+H48-H46</f>
        <v>2000</v>
      </c>
      <c r="I50" s="773">
        <f>+I48-I46</f>
        <v>2000</v>
      </c>
      <c r="J50" s="774">
        <f>+J48-J46</f>
        <v>15</v>
      </c>
      <c r="K50" s="775">
        <f>+K48-K46</f>
        <v>29</v>
      </c>
      <c r="L50" s="775">
        <f t="shared" ref="L50:U50" si="4">+L48-L46</f>
        <v>22</v>
      </c>
      <c r="M50" s="775">
        <f>+M48-M46</f>
        <v>414</v>
      </c>
      <c r="N50" s="775">
        <f t="shared" si="4"/>
        <v>143</v>
      </c>
      <c r="O50" s="775">
        <f t="shared" si="4"/>
        <v>147</v>
      </c>
      <c r="P50" s="775">
        <f t="shared" si="4"/>
        <v>179</v>
      </c>
      <c r="Q50" s="775">
        <f t="shared" si="4"/>
        <v>436</v>
      </c>
      <c r="R50" s="775">
        <f t="shared" si="4"/>
        <v>332</v>
      </c>
      <c r="S50" s="775">
        <f t="shared" si="4"/>
        <v>-58</v>
      </c>
      <c r="T50" s="775">
        <f t="shared" si="4"/>
        <v>0</v>
      </c>
      <c r="U50" s="775">
        <f t="shared" si="4"/>
        <v>0</v>
      </c>
      <c r="V50" s="768">
        <f>SUM(J50:U50)</f>
        <v>1659</v>
      </c>
      <c r="W50" s="768">
        <f t="shared" si="0"/>
        <v>82.95</v>
      </c>
    </row>
    <row r="51" spans="1:23" ht="15.75" thickBot="1">
      <c r="A51" s="652" t="s">
        <v>676</v>
      </c>
      <c r="B51" s="767" t="s">
        <v>677</v>
      </c>
      <c r="C51" s="768">
        <f>+C48-C42</f>
        <v>93</v>
      </c>
      <c r="D51" s="768">
        <f>+D48-D42</f>
        <v>-465</v>
      </c>
      <c r="E51" s="769" t="s">
        <v>606</v>
      </c>
      <c r="F51" s="781">
        <f>SUM(F48-F42)</f>
        <v>86</v>
      </c>
      <c r="G51" s="781">
        <f>SUM(G48-G42)</f>
        <v>226</v>
      </c>
      <c r="H51" s="772">
        <f>+H48-H42</f>
        <v>-235</v>
      </c>
      <c r="I51" s="773">
        <f>+I48-I42</f>
        <v>1248</v>
      </c>
      <c r="J51" s="774">
        <f>+J48-J42</f>
        <v>539</v>
      </c>
      <c r="K51" s="775">
        <f>+K48-K42</f>
        <v>255</v>
      </c>
      <c r="L51" s="775">
        <f t="shared" ref="L51:U51" si="5">+L48-L42</f>
        <v>-832</v>
      </c>
      <c r="M51" s="775">
        <f>+M48-M42</f>
        <v>839</v>
      </c>
      <c r="N51" s="775">
        <f t="shared" si="5"/>
        <v>277</v>
      </c>
      <c r="O51" s="775">
        <f t="shared" si="5"/>
        <v>-238</v>
      </c>
      <c r="P51" s="775">
        <f t="shared" si="5"/>
        <v>-106</v>
      </c>
      <c r="Q51" s="775">
        <f t="shared" si="5"/>
        <v>759</v>
      </c>
      <c r="R51" s="775">
        <f t="shared" si="5"/>
        <v>-598</v>
      </c>
      <c r="S51" s="775">
        <f t="shared" si="5"/>
        <v>144</v>
      </c>
      <c r="T51" s="775">
        <f t="shared" si="5"/>
        <v>0</v>
      </c>
      <c r="U51" s="794">
        <f t="shared" si="5"/>
        <v>0</v>
      </c>
      <c r="V51" s="768">
        <f>SUM(J51:U51)</f>
        <v>1039</v>
      </c>
      <c r="W51" s="768">
        <f t="shared" si="0"/>
        <v>83.253205128205138</v>
      </c>
    </row>
    <row r="52" spans="1:23" ht="15.75" thickBot="1">
      <c r="A52" s="795" t="s">
        <v>678</v>
      </c>
      <c r="B52" s="796" t="s">
        <v>637</v>
      </c>
      <c r="C52" s="797">
        <f>+C51-C46</f>
        <v>-12379</v>
      </c>
      <c r="D52" s="797">
        <f>+D51-D46</f>
        <v>-14193</v>
      </c>
      <c r="E52" s="798" t="s">
        <v>606</v>
      </c>
      <c r="F52" s="799">
        <f>SUM(F50-F42)</f>
        <v>-6574</v>
      </c>
      <c r="G52" s="799">
        <f>SUM(G50-G42)</f>
        <v>-11243</v>
      </c>
      <c r="H52" s="772">
        <f>+H51-H46</f>
        <v>-14736</v>
      </c>
      <c r="I52" s="773">
        <f t="shared" ref="I52:U52" si="6">+I51-I46</f>
        <v>-14736</v>
      </c>
      <c r="J52" s="774">
        <f t="shared" si="6"/>
        <v>-661</v>
      </c>
      <c r="K52" s="775">
        <f t="shared" si="6"/>
        <v>-945</v>
      </c>
      <c r="L52" s="775">
        <f t="shared" si="6"/>
        <v>-2032</v>
      </c>
      <c r="M52" s="775">
        <f t="shared" si="6"/>
        <v>-361</v>
      </c>
      <c r="N52" s="775">
        <f t="shared" si="6"/>
        <v>-923</v>
      </c>
      <c r="O52" s="775">
        <f t="shared" si="6"/>
        <v>-1438</v>
      </c>
      <c r="P52" s="775">
        <f t="shared" si="6"/>
        <v>-1366</v>
      </c>
      <c r="Q52" s="775">
        <f t="shared" si="6"/>
        <v>-541</v>
      </c>
      <c r="R52" s="775">
        <f t="shared" si="6"/>
        <v>-1798</v>
      </c>
      <c r="S52" s="775">
        <f t="shared" si="6"/>
        <v>-1492</v>
      </c>
      <c r="T52" s="775">
        <f t="shared" si="6"/>
        <v>0</v>
      </c>
      <c r="U52" s="775">
        <f t="shared" si="6"/>
        <v>0</v>
      </c>
      <c r="V52" s="768">
        <f>SUM(J52:U52)</f>
        <v>-11557</v>
      </c>
      <c r="W52" s="768">
        <f t="shared" si="0"/>
        <v>78.426981541802391</v>
      </c>
    </row>
    <row r="58" spans="1:23" ht="14.25">
      <c r="A58" s="800" t="s">
        <v>706</v>
      </c>
    </row>
    <row r="60" spans="1:23">
      <c r="A60" t="s">
        <v>707</v>
      </c>
    </row>
    <row r="62" spans="1:23">
      <c r="A62" t="s">
        <v>708</v>
      </c>
    </row>
  </sheetData>
  <mergeCells count="2">
    <mergeCell ref="A7:W7"/>
    <mergeCell ref="F12:J12"/>
  </mergeCells>
  <pageMargins left="0.70866141732283472" right="0.31496062992125984" top="0.39370078740157483" bottom="0.39370078740157483" header="0.31496062992125984" footer="0.31496062992125984"/>
  <pageSetup paperSize="9" scale="66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W46"/>
  <sheetViews>
    <sheetView workbookViewId="0">
      <selection activeCell="O19" sqref="O18:O19"/>
    </sheetView>
  </sheetViews>
  <sheetFormatPr defaultRowHeight="12.75"/>
  <cols>
    <col min="1" max="1" width="32.28515625" customWidth="1"/>
    <col min="2" max="2" width="10.5703125" customWidth="1"/>
    <col min="3" max="3" width="14" customWidth="1"/>
    <col min="4" max="5" width="0" hidden="1" customWidth="1"/>
    <col min="6" max="7" width="9.140625" hidden="1" customWidth="1"/>
    <col min="8" max="8" width="9.140625" customWidth="1"/>
    <col min="9" max="9" width="10.28515625" customWidth="1"/>
    <col min="14" max="14" width="9.140625" customWidth="1"/>
    <col min="20" max="20" width="9.85546875" hidden="1" customWidth="1"/>
    <col min="21" max="21" width="0" hidden="1" customWidth="1"/>
    <col min="22" max="22" width="8.7109375" customWidth="1"/>
    <col min="23" max="23" width="9" customWidth="1"/>
    <col min="257" max="257" width="32.28515625" customWidth="1"/>
    <col min="258" max="258" width="10.5703125" customWidth="1"/>
    <col min="259" max="259" width="14" customWidth="1"/>
    <col min="260" max="261" width="0" hidden="1" customWidth="1"/>
    <col min="262" max="264" width="9.140625" customWidth="1"/>
    <col min="265" max="265" width="10.28515625" customWidth="1"/>
    <col min="270" max="270" width="9.140625" customWidth="1"/>
    <col min="276" max="276" width="9.85546875" bestFit="1" customWidth="1"/>
    <col min="278" max="279" width="10.28515625" customWidth="1"/>
    <col min="513" max="513" width="32.28515625" customWidth="1"/>
    <col min="514" max="514" width="10.5703125" customWidth="1"/>
    <col min="515" max="515" width="14" customWidth="1"/>
    <col min="516" max="517" width="0" hidden="1" customWidth="1"/>
    <col min="518" max="520" width="9.140625" customWidth="1"/>
    <col min="521" max="521" width="10.28515625" customWidth="1"/>
    <col min="526" max="526" width="9.140625" customWidth="1"/>
    <col min="532" max="532" width="9.85546875" bestFit="1" customWidth="1"/>
    <col min="534" max="535" width="10.28515625" customWidth="1"/>
    <col min="769" max="769" width="32.28515625" customWidth="1"/>
    <col min="770" max="770" width="10.5703125" customWidth="1"/>
    <col min="771" max="771" width="14" customWidth="1"/>
    <col min="772" max="773" width="0" hidden="1" customWidth="1"/>
    <col min="774" max="776" width="9.140625" customWidth="1"/>
    <col min="777" max="777" width="10.28515625" customWidth="1"/>
    <col min="782" max="782" width="9.140625" customWidth="1"/>
    <col min="788" max="788" width="9.85546875" bestFit="1" customWidth="1"/>
    <col min="790" max="791" width="10.28515625" customWidth="1"/>
    <col min="1025" max="1025" width="32.28515625" customWidth="1"/>
    <col min="1026" max="1026" width="10.5703125" customWidth="1"/>
    <col min="1027" max="1027" width="14" customWidth="1"/>
    <col min="1028" max="1029" width="0" hidden="1" customWidth="1"/>
    <col min="1030" max="1032" width="9.140625" customWidth="1"/>
    <col min="1033" max="1033" width="10.28515625" customWidth="1"/>
    <col min="1038" max="1038" width="9.140625" customWidth="1"/>
    <col min="1044" max="1044" width="9.85546875" bestFit="1" customWidth="1"/>
    <col min="1046" max="1047" width="10.28515625" customWidth="1"/>
    <col min="1281" max="1281" width="32.28515625" customWidth="1"/>
    <col min="1282" max="1282" width="10.5703125" customWidth="1"/>
    <col min="1283" max="1283" width="14" customWidth="1"/>
    <col min="1284" max="1285" width="0" hidden="1" customWidth="1"/>
    <col min="1286" max="1288" width="9.140625" customWidth="1"/>
    <col min="1289" max="1289" width="10.28515625" customWidth="1"/>
    <col min="1294" max="1294" width="9.140625" customWidth="1"/>
    <col min="1300" max="1300" width="9.85546875" bestFit="1" customWidth="1"/>
    <col min="1302" max="1303" width="10.28515625" customWidth="1"/>
    <col min="1537" max="1537" width="32.28515625" customWidth="1"/>
    <col min="1538" max="1538" width="10.5703125" customWidth="1"/>
    <col min="1539" max="1539" width="14" customWidth="1"/>
    <col min="1540" max="1541" width="0" hidden="1" customWidth="1"/>
    <col min="1542" max="1544" width="9.140625" customWidth="1"/>
    <col min="1545" max="1545" width="10.28515625" customWidth="1"/>
    <col min="1550" max="1550" width="9.140625" customWidth="1"/>
    <col min="1556" max="1556" width="9.85546875" bestFit="1" customWidth="1"/>
    <col min="1558" max="1559" width="10.28515625" customWidth="1"/>
    <col min="1793" max="1793" width="32.28515625" customWidth="1"/>
    <col min="1794" max="1794" width="10.5703125" customWidth="1"/>
    <col min="1795" max="1795" width="14" customWidth="1"/>
    <col min="1796" max="1797" width="0" hidden="1" customWidth="1"/>
    <col min="1798" max="1800" width="9.140625" customWidth="1"/>
    <col min="1801" max="1801" width="10.28515625" customWidth="1"/>
    <col min="1806" max="1806" width="9.140625" customWidth="1"/>
    <col min="1812" max="1812" width="9.85546875" bestFit="1" customWidth="1"/>
    <col min="1814" max="1815" width="10.28515625" customWidth="1"/>
    <col min="2049" max="2049" width="32.28515625" customWidth="1"/>
    <col min="2050" max="2050" width="10.5703125" customWidth="1"/>
    <col min="2051" max="2051" width="14" customWidth="1"/>
    <col min="2052" max="2053" width="0" hidden="1" customWidth="1"/>
    <col min="2054" max="2056" width="9.140625" customWidth="1"/>
    <col min="2057" max="2057" width="10.28515625" customWidth="1"/>
    <col min="2062" max="2062" width="9.140625" customWidth="1"/>
    <col min="2068" max="2068" width="9.85546875" bestFit="1" customWidth="1"/>
    <col min="2070" max="2071" width="10.28515625" customWidth="1"/>
    <col min="2305" max="2305" width="32.28515625" customWidth="1"/>
    <col min="2306" max="2306" width="10.5703125" customWidth="1"/>
    <col min="2307" max="2307" width="14" customWidth="1"/>
    <col min="2308" max="2309" width="0" hidden="1" customWidth="1"/>
    <col min="2310" max="2312" width="9.140625" customWidth="1"/>
    <col min="2313" max="2313" width="10.28515625" customWidth="1"/>
    <col min="2318" max="2318" width="9.140625" customWidth="1"/>
    <col min="2324" max="2324" width="9.85546875" bestFit="1" customWidth="1"/>
    <col min="2326" max="2327" width="10.28515625" customWidth="1"/>
    <col min="2561" max="2561" width="32.28515625" customWidth="1"/>
    <col min="2562" max="2562" width="10.5703125" customWidth="1"/>
    <col min="2563" max="2563" width="14" customWidth="1"/>
    <col min="2564" max="2565" width="0" hidden="1" customWidth="1"/>
    <col min="2566" max="2568" width="9.140625" customWidth="1"/>
    <col min="2569" max="2569" width="10.28515625" customWidth="1"/>
    <col min="2574" max="2574" width="9.140625" customWidth="1"/>
    <col min="2580" max="2580" width="9.85546875" bestFit="1" customWidth="1"/>
    <col min="2582" max="2583" width="10.28515625" customWidth="1"/>
    <col min="2817" max="2817" width="32.28515625" customWidth="1"/>
    <col min="2818" max="2818" width="10.5703125" customWidth="1"/>
    <col min="2819" max="2819" width="14" customWidth="1"/>
    <col min="2820" max="2821" width="0" hidden="1" customWidth="1"/>
    <col min="2822" max="2824" width="9.140625" customWidth="1"/>
    <col min="2825" max="2825" width="10.28515625" customWidth="1"/>
    <col min="2830" max="2830" width="9.140625" customWidth="1"/>
    <col min="2836" max="2836" width="9.85546875" bestFit="1" customWidth="1"/>
    <col min="2838" max="2839" width="10.28515625" customWidth="1"/>
    <col min="3073" max="3073" width="32.28515625" customWidth="1"/>
    <col min="3074" max="3074" width="10.5703125" customWidth="1"/>
    <col min="3075" max="3075" width="14" customWidth="1"/>
    <col min="3076" max="3077" width="0" hidden="1" customWidth="1"/>
    <col min="3078" max="3080" width="9.140625" customWidth="1"/>
    <col min="3081" max="3081" width="10.28515625" customWidth="1"/>
    <col min="3086" max="3086" width="9.140625" customWidth="1"/>
    <col min="3092" max="3092" width="9.85546875" bestFit="1" customWidth="1"/>
    <col min="3094" max="3095" width="10.28515625" customWidth="1"/>
    <col min="3329" max="3329" width="32.28515625" customWidth="1"/>
    <col min="3330" max="3330" width="10.5703125" customWidth="1"/>
    <col min="3331" max="3331" width="14" customWidth="1"/>
    <col min="3332" max="3333" width="0" hidden="1" customWidth="1"/>
    <col min="3334" max="3336" width="9.140625" customWidth="1"/>
    <col min="3337" max="3337" width="10.28515625" customWidth="1"/>
    <col min="3342" max="3342" width="9.140625" customWidth="1"/>
    <col min="3348" max="3348" width="9.85546875" bestFit="1" customWidth="1"/>
    <col min="3350" max="3351" width="10.28515625" customWidth="1"/>
    <col min="3585" max="3585" width="32.28515625" customWidth="1"/>
    <col min="3586" max="3586" width="10.5703125" customWidth="1"/>
    <col min="3587" max="3587" width="14" customWidth="1"/>
    <col min="3588" max="3589" width="0" hidden="1" customWidth="1"/>
    <col min="3590" max="3592" width="9.140625" customWidth="1"/>
    <col min="3593" max="3593" width="10.28515625" customWidth="1"/>
    <col min="3598" max="3598" width="9.140625" customWidth="1"/>
    <col min="3604" max="3604" width="9.85546875" bestFit="1" customWidth="1"/>
    <col min="3606" max="3607" width="10.28515625" customWidth="1"/>
    <col min="3841" max="3841" width="32.28515625" customWidth="1"/>
    <col min="3842" max="3842" width="10.5703125" customWidth="1"/>
    <col min="3843" max="3843" width="14" customWidth="1"/>
    <col min="3844" max="3845" width="0" hidden="1" customWidth="1"/>
    <col min="3846" max="3848" width="9.140625" customWidth="1"/>
    <col min="3849" max="3849" width="10.28515625" customWidth="1"/>
    <col min="3854" max="3854" width="9.140625" customWidth="1"/>
    <col min="3860" max="3860" width="9.85546875" bestFit="1" customWidth="1"/>
    <col min="3862" max="3863" width="10.28515625" customWidth="1"/>
    <col min="4097" max="4097" width="32.28515625" customWidth="1"/>
    <col min="4098" max="4098" width="10.5703125" customWidth="1"/>
    <col min="4099" max="4099" width="14" customWidth="1"/>
    <col min="4100" max="4101" width="0" hidden="1" customWidth="1"/>
    <col min="4102" max="4104" width="9.140625" customWidth="1"/>
    <col min="4105" max="4105" width="10.28515625" customWidth="1"/>
    <col min="4110" max="4110" width="9.140625" customWidth="1"/>
    <col min="4116" max="4116" width="9.85546875" bestFit="1" customWidth="1"/>
    <col min="4118" max="4119" width="10.28515625" customWidth="1"/>
    <col min="4353" max="4353" width="32.28515625" customWidth="1"/>
    <col min="4354" max="4354" width="10.5703125" customWidth="1"/>
    <col min="4355" max="4355" width="14" customWidth="1"/>
    <col min="4356" max="4357" width="0" hidden="1" customWidth="1"/>
    <col min="4358" max="4360" width="9.140625" customWidth="1"/>
    <col min="4361" max="4361" width="10.28515625" customWidth="1"/>
    <col min="4366" max="4366" width="9.140625" customWidth="1"/>
    <col min="4372" max="4372" width="9.85546875" bestFit="1" customWidth="1"/>
    <col min="4374" max="4375" width="10.28515625" customWidth="1"/>
    <col min="4609" max="4609" width="32.28515625" customWidth="1"/>
    <col min="4610" max="4610" width="10.5703125" customWidth="1"/>
    <col min="4611" max="4611" width="14" customWidth="1"/>
    <col min="4612" max="4613" width="0" hidden="1" customWidth="1"/>
    <col min="4614" max="4616" width="9.140625" customWidth="1"/>
    <col min="4617" max="4617" width="10.28515625" customWidth="1"/>
    <col min="4622" max="4622" width="9.140625" customWidth="1"/>
    <col min="4628" max="4628" width="9.85546875" bestFit="1" customWidth="1"/>
    <col min="4630" max="4631" width="10.28515625" customWidth="1"/>
    <col min="4865" max="4865" width="32.28515625" customWidth="1"/>
    <col min="4866" max="4866" width="10.5703125" customWidth="1"/>
    <col min="4867" max="4867" width="14" customWidth="1"/>
    <col min="4868" max="4869" width="0" hidden="1" customWidth="1"/>
    <col min="4870" max="4872" width="9.140625" customWidth="1"/>
    <col min="4873" max="4873" width="10.28515625" customWidth="1"/>
    <col min="4878" max="4878" width="9.140625" customWidth="1"/>
    <col min="4884" max="4884" width="9.85546875" bestFit="1" customWidth="1"/>
    <col min="4886" max="4887" width="10.28515625" customWidth="1"/>
    <col min="5121" max="5121" width="32.28515625" customWidth="1"/>
    <col min="5122" max="5122" width="10.5703125" customWidth="1"/>
    <col min="5123" max="5123" width="14" customWidth="1"/>
    <col min="5124" max="5125" width="0" hidden="1" customWidth="1"/>
    <col min="5126" max="5128" width="9.140625" customWidth="1"/>
    <col min="5129" max="5129" width="10.28515625" customWidth="1"/>
    <col min="5134" max="5134" width="9.140625" customWidth="1"/>
    <col min="5140" max="5140" width="9.85546875" bestFit="1" customWidth="1"/>
    <col min="5142" max="5143" width="10.28515625" customWidth="1"/>
    <col min="5377" max="5377" width="32.28515625" customWidth="1"/>
    <col min="5378" max="5378" width="10.5703125" customWidth="1"/>
    <col min="5379" max="5379" width="14" customWidth="1"/>
    <col min="5380" max="5381" width="0" hidden="1" customWidth="1"/>
    <col min="5382" max="5384" width="9.140625" customWidth="1"/>
    <col min="5385" max="5385" width="10.28515625" customWidth="1"/>
    <col min="5390" max="5390" width="9.140625" customWidth="1"/>
    <col min="5396" max="5396" width="9.85546875" bestFit="1" customWidth="1"/>
    <col min="5398" max="5399" width="10.28515625" customWidth="1"/>
    <col min="5633" max="5633" width="32.28515625" customWidth="1"/>
    <col min="5634" max="5634" width="10.5703125" customWidth="1"/>
    <col min="5635" max="5635" width="14" customWidth="1"/>
    <col min="5636" max="5637" width="0" hidden="1" customWidth="1"/>
    <col min="5638" max="5640" width="9.140625" customWidth="1"/>
    <col min="5641" max="5641" width="10.28515625" customWidth="1"/>
    <col min="5646" max="5646" width="9.140625" customWidth="1"/>
    <col min="5652" max="5652" width="9.85546875" bestFit="1" customWidth="1"/>
    <col min="5654" max="5655" width="10.28515625" customWidth="1"/>
    <col min="5889" max="5889" width="32.28515625" customWidth="1"/>
    <col min="5890" max="5890" width="10.5703125" customWidth="1"/>
    <col min="5891" max="5891" width="14" customWidth="1"/>
    <col min="5892" max="5893" width="0" hidden="1" customWidth="1"/>
    <col min="5894" max="5896" width="9.140625" customWidth="1"/>
    <col min="5897" max="5897" width="10.28515625" customWidth="1"/>
    <col min="5902" max="5902" width="9.140625" customWidth="1"/>
    <col min="5908" max="5908" width="9.85546875" bestFit="1" customWidth="1"/>
    <col min="5910" max="5911" width="10.28515625" customWidth="1"/>
    <col min="6145" max="6145" width="32.28515625" customWidth="1"/>
    <col min="6146" max="6146" width="10.5703125" customWidth="1"/>
    <col min="6147" max="6147" width="14" customWidth="1"/>
    <col min="6148" max="6149" width="0" hidden="1" customWidth="1"/>
    <col min="6150" max="6152" width="9.140625" customWidth="1"/>
    <col min="6153" max="6153" width="10.28515625" customWidth="1"/>
    <col min="6158" max="6158" width="9.140625" customWidth="1"/>
    <col min="6164" max="6164" width="9.85546875" bestFit="1" customWidth="1"/>
    <col min="6166" max="6167" width="10.28515625" customWidth="1"/>
    <col min="6401" max="6401" width="32.28515625" customWidth="1"/>
    <col min="6402" max="6402" width="10.5703125" customWidth="1"/>
    <col min="6403" max="6403" width="14" customWidth="1"/>
    <col min="6404" max="6405" width="0" hidden="1" customWidth="1"/>
    <col min="6406" max="6408" width="9.140625" customWidth="1"/>
    <col min="6409" max="6409" width="10.28515625" customWidth="1"/>
    <col min="6414" max="6414" width="9.140625" customWidth="1"/>
    <col min="6420" max="6420" width="9.85546875" bestFit="1" customWidth="1"/>
    <col min="6422" max="6423" width="10.28515625" customWidth="1"/>
    <col min="6657" max="6657" width="32.28515625" customWidth="1"/>
    <col min="6658" max="6658" width="10.5703125" customWidth="1"/>
    <col min="6659" max="6659" width="14" customWidth="1"/>
    <col min="6660" max="6661" width="0" hidden="1" customWidth="1"/>
    <col min="6662" max="6664" width="9.140625" customWidth="1"/>
    <col min="6665" max="6665" width="10.28515625" customWidth="1"/>
    <col min="6670" max="6670" width="9.140625" customWidth="1"/>
    <col min="6676" max="6676" width="9.85546875" bestFit="1" customWidth="1"/>
    <col min="6678" max="6679" width="10.28515625" customWidth="1"/>
    <col min="6913" max="6913" width="32.28515625" customWidth="1"/>
    <col min="6914" max="6914" width="10.5703125" customWidth="1"/>
    <col min="6915" max="6915" width="14" customWidth="1"/>
    <col min="6916" max="6917" width="0" hidden="1" customWidth="1"/>
    <col min="6918" max="6920" width="9.140625" customWidth="1"/>
    <col min="6921" max="6921" width="10.28515625" customWidth="1"/>
    <col min="6926" max="6926" width="9.140625" customWidth="1"/>
    <col min="6932" max="6932" width="9.85546875" bestFit="1" customWidth="1"/>
    <col min="6934" max="6935" width="10.28515625" customWidth="1"/>
    <col min="7169" max="7169" width="32.28515625" customWidth="1"/>
    <col min="7170" max="7170" width="10.5703125" customWidth="1"/>
    <col min="7171" max="7171" width="14" customWidth="1"/>
    <col min="7172" max="7173" width="0" hidden="1" customWidth="1"/>
    <col min="7174" max="7176" width="9.140625" customWidth="1"/>
    <col min="7177" max="7177" width="10.28515625" customWidth="1"/>
    <col min="7182" max="7182" width="9.140625" customWidth="1"/>
    <col min="7188" max="7188" width="9.85546875" bestFit="1" customWidth="1"/>
    <col min="7190" max="7191" width="10.28515625" customWidth="1"/>
    <col min="7425" max="7425" width="32.28515625" customWidth="1"/>
    <col min="7426" max="7426" width="10.5703125" customWidth="1"/>
    <col min="7427" max="7427" width="14" customWidth="1"/>
    <col min="7428" max="7429" width="0" hidden="1" customWidth="1"/>
    <col min="7430" max="7432" width="9.140625" customWidth="1"/>
    <col min="7433" max="7433" width="10.28515625" customWidth="1"/>
    <col min="7438" max="7438" width="9.140625" customWidth="1"/>
    <col min="7444" max="7444" width="9.85546875" bestFit="1" customWidth="1"/>
    <col min="7446" max="7447" width="10.28515625" customWidth="1"/>
    <col min="7681" max="7681" width="32.28515625" customWidth="1"/>
    <col min="7682" max="7682" width="10.5703125" customWidth="1"/>
    <col min="7683" max="7683" width="14" customWidth="1"/>
    <col min="7684" max="7685" width="0" hidden="1" customWidth="1"/>
    <col min="7686" max="7688" width="9.140625" customWidth="1"/>
    <col min="7689" max="7689" width="10.28515625" customWidth="1"/>
    <col min="7694" max="7694" width="9.140625" customWidth="1"/>
    <col min="7700" max="7700" width="9.85546875" bestFit="1" customWidth="1"/>
    <col min="7702" max="7703" width="10.28515625" customWidth="1"/>
    <col min="7937" max="7937" width="32.28515625" customWidth="1"/>
    <col min="7938" max="7938" width="10.5703125" customWidth="1"/>
    <col min="7939" max="7939" width="14" customWidth="1"/>
    <col min="7940" max="7941" width="0" hidden="1" customWidth="1"/>
    <col min="7942" max="7944" width="9.140625" customWidth="1"/>
    <col min="7945" max="7945" width="10.28515625" customWidth="1"/>
    <col min="7950" max="7950" width="9.140625" customWidth="1"/>
    <col min="7956" max="7956" width="9.85546875" bestFit="1" customWidth="1"/>
    <col min="7958" max="7959" width="10.28515625" customWidth="1"/>
    <col min="8193" max="8193" width="32.28515625" customWidth="1"/>
    <col min="8194" max="8194" width="10.5703125" customWidth="1"/>
    <col min="8195" max="8195" width="14" customWidth="1"/>
    <col min="8196" max="8197" width="0" hidden="1" customWidth="1"/>
    <col min="8198" max="8200" width="9.140625" customWidth="1"/>
    <col min="8201" max="8201" width="10.28515625" customWidth="1"/>
    <col min="8206" max="8206" width="9.140625" customWidth="1"/>
    <col min="8212" max="8212" width="9.85546875" bestFit="1" customWidth="1"/>
    <col min="8214" max="8215" width="10.28515625" customWidth="1"/>
    <col min="8449" max="8449" width="32.28515625" customWidth="1"/>
    <col min="8450" max="8450" width="10.5703125" customWidth="1"/>
    <col min="8451" max="8451" width="14" customWidth="1"/>
    <col min="8452" max="8453" width="0" hidden="1" customWidth="1"/>
    <col min="8454" max="8456" width="9.140625" customWidth="1"/>
    <col min="8457" max="8457" width="10.28515625" customWidth="1"/>
    <col min="8462" max="8462" width="9.140625" customWidth="1"/>
    <col min="8468" max="8468" width="9.85546875" bestFit="1" customWidth="1"/>
    <col min="8470" max="8471" width="10.28515625" customWidth="1"/>
    <col min="8705" max="8705" width="32.28515625" customWidth="1"/>
    <col min="8706" max="8706" width="10.5703125" customWidth="1"/>
    <col min="8707" max="8707" width="14" customWidth="1"/>
    <col min="8708" max="8709" width="0" hidden="1" customWidth="1"/>
    <col min="8710" max="8712" width="9.140625" customWidth="1"/>
    <col min="8713" max="8713" width="10.28515625" customWidth="1"/>
    <col min="8718" max="8718" width="9.140625" customWidth="1"/>
    <col min="8724" max="8724" width="9.85546875" bestFit="1" customWidth="1"/>
    <col min="8726" max="8727" width="10.28515625" customWidth="1"/>
    <col min="8961" max="8961" width="32.28515625" customWidth="1"/>
    <col min="8962" max="8962" width="10.5703125" customWidth="1"/>
    <col min="8963" max="8963" width="14" customWidth="1"/>
    <col min="8964" max="8965" width="0" hidden="1" customWidth="1"/>
    <col min="8966" max="8968" width="9.140625" customWidth="1"/>
    <col min="8969" max="8969" width="10.28515625" customWidth="1"/>
    <col min="8974" max="8974" width="9.140625" customWidth="1"/>
    <col min="8980" max="8980" width="9.85546875" bestFit="1" customWidth="1"/>
    <col min="8982" max="8983" width="10.28515625" customWidth="1"/>
    <col min="9217" max="9217" width="32.28515625" customWidth="1"/>
    <col min="9218" max="9218" width="10.5703125" customWidth="1"/>
    <col min="9219" max="9219" width="14" customWidth="1"/>
    <col min="9220" max="9221" width="0" hidden="1" customWidth="1"/>
    <col min="9222" max="9224" width="9.140625" customWidth="1"/>
    <col min="9225" max="9225" width="10.28515625" customWidth="1"/>
    <col min="9230" max="9230" width="9.140625" customWidth="1"/>
    <col min="9236" max="9236" width="9.85546875" bestFit="1" customWidth="1"/>
    <col min="9238" max="9239" width="10.28515625" customWidth="1"/>
    <col min="9473" max="9473" width="32.28515625" customWidth="1"/>
    <col min="9474" max="9474" width="10.5703125" customWidth="1"/>
    <col min="9475" max="9475" width="14" customWidth="1"/>
    <col min="9476" max="9477" width="0" hidden="1" customWidth="1"/>
    <col min="9478" max="9480" width="9.140625" customWidth="1"/>
    <col min="9481" max="9481" width="10.28515625" customWidth="1"/>
    <col min="9486" max="9486" width="9.140625" customWidth="1"/>
    <col min="9492" max="9492" width="9.85546875" bestFit="1" customWidth="1"/>
    <col min="9494" max="9495" width="10.28515625" customWidth="1"/>
    <col min="9729" max="9729" width="32.28515625" customWidth="1"/>
    <col min="9730" max="9730" width="10.5703125" customWidth="1"/>
    <col min="9731" max="9731" width="14" customWidth="1"/>
    <col min="9732" max="9733" width="0" hidden="1" customWidth="1"/>
    <col min="9734" max="9736" width="9.140625" customWidth="1"/>
    <col min="9737" max="9737" width="10.28515625" customWidth="1"/>
    <col min="9742" max="9742" width="9.140625" customWidth="1"/>
    <col min="9748" max="9748" width="9.85546875" bestFit="1" customWidth="1"/>
    <col min="9750" max="9751" width="10.28515625" customWidth="1"/>
    <col min="9985" max="9985" width="32.28515625" customWidth="1"/>
    <col min="9986" max="9986" width="10.5703125" customWidth="1"/>
    <col min="9987" max="9987" width="14" customWidth="1"/>
    <col min="9988" max="9989" width="0" hidden="1" customWidth="1"/>
    <col min="9990" max="9992" width="9.140625" customWidth="1"/>
    <col min="9993" max="9993" width="10.28515625" customWidth="1"/>
    <col min="9998" max="9998" width="9.140625" customWidth="1"/>
    <col min="10004" max="10004" width="9.85546875" bestFit="1" customWidth="1"/>
    <col min="10006" max="10007" width="10.28515625" customWidth="1"/>
    <col min="10241" max="10241" width="32.28515625" customWidth="1"/>
    <col min="10242" max="10242" width="10.5703125" customWidth="1"/>
    <col min="10243" max="10243" width="14" customWidth="1"/>
    <col min="10244" max="10245" width="0" hidden="1" customWidth="1"/>
    <col min="10246" max="10248" width="9.140625" customWidth="1"/>
    <col min="10249" max="10249" width="10.28515625" customWidth="1"/>
    <col min="10254" max="10254" width="9.140625" customWidth="1"/>
    <col min="10260" max="10260" width="9.85546875" bestFit="1" customWidth="1"/>
    <col min="10262" max="10263" width="10.28515625" customWidth="1"/>
    <col min="10497" max="10497" width="32.28515625" customWidth="1"/>
    <col min="10498" max="10498" width="10.5703125" customWidth="1"/>
    <col min="10499" max="10499" width="14" customWidth="1"/>
    <col min="10500" max="10501" width="0" hidden="1" customWidth="1"/>
    <col min="10502" max="10504" width="9.140625" customWidth="1"/>
    <col min="10505" max="10505" width="10.28515625" customWidth="1"/>
    <col min="10510" max="10510" width="9.140625" customWidth="1"/>
    <col min="10516" max="10516" width="9.85546875" bestFit="1" customWidth="1"/>
    <col min="10518" max="10519" width="10.28515625" customWidth="1"/>
    <col min="10753" max="10753" width="32.28515625" customWidth="1"/>
    <col min="10754" max="10754" width="10.5703125" customWidth="1"/>
    <col min="10755" max="10755" width="14" customWidth="1"/>
    <col min="10756" max="10757" width="0" hidden="1" customWidth="1"/>
    <col min="10758" max="10760" width="9.140625" customWidth="1"/>
    <col min="10761" max="10761" width="10.28515625" customWidth="1"/>
    <col min="10766" max="10766" width="9.140625" customWidth="1"/>
    <col min="10772" max="10772" width="9.85546875" bestFit="1" customWidth="1"/>
    <col min="10774" max="10775" width="10.28515625" customWidth="1"/>
    <col min="11009" max="11009" width="32.28515625" customWidth="1"/>
    <col min="11010" max="11010" width="10.5703125" customWidth="1"/>
    <col min="11011" max="11011" width="14" customWidth="1"/>
    <col min="11012" max="11013" width="0" hidden="1" customWidth="1"/>
    <col min="11014" max="11016" width="9.140625" customWidth="1"/>
    <col min="11017" max="11017" width="10.28515625" customWidth="1"/>
    <col min="11022" max="11022" width="9.140625" customWidth="1"/>
    <col min="11028" max="11028" width="9.85546875" bestFit="1" customWidth="1"/>
    <col min="11030" max="11031" width="10.28515625" customWidth="1"/>
    <col min="11265" max="11265" width="32.28515625" customWidth="1"/>
    <col min="11266" max="11266" width="10.5703125" customWidth="1"/>
    <col min="11267" max="11267" width="14" customWidth="1"/>
    <col min="11268" max="11269" width="0" hidden="1" customWidth="1"/>
    <col min="11270" max="11272" width="9.140625" customWidth="1"/>
    <col min="11273" max="11273" width="10.28515625" customWidth="1"/>
    <col min="11278" max="11278" width="9.140625" customWidth="1"/>
    <col min="11284" max="11284" width="9.85546875" bestFit="1" customWidth="1"/>
    <col min="11286" max="11287" width="10.28515625" customWidth="1"/>
    <col min="11521" max="11521" width="32.28515625" customWidth="1"/>
    <col min="11522" max="11522" width="10.5703125" customWidth="1"/>
    <col min="11523" max="11523" width="14" customWidth="1"/>
    <col min="11524" max="11525" width="0" hidden="1" customWidth="1"/>
    <col min="11526" max="11528" width="9.140625" customWidth="1"/>
    <col min="11529" max="11529" width="10.28515625" customWidth="1"/>
    <col min="11534" max="11534" width="9.140625" customWidth="1"/>
    <col min="11540" max="11540" width="9.85546875" bestFit="1" customWidth="1"/>
    <col min="11542" max="11543" width="10.28515625" customWidth="1"/>
    <col min="11777" max="11777" width="32.28515625" customWidth="1"/>
    <col min="11778" max="11778" width="10.5703125" customWidth="1"/>
    <col min="11779" max="11779" width="14" customWidth="1"/>
    <col min="11780" max="11781" width="0" hidden="1" customWidth="1"/>
    <col min="11782" max="11784" width="9.140625" customWidth="1"/>
    <col min="11785" max="11785" width="10.28515625" customWidth="1"/>
    <col min="11790" max="11790" width="9.140625" customWidth="1"/>
    <col min="11796" max="11796" width="9.85546875" bestFit="1" customWidth="1"/>
    <col min="11798" max="11799" width="10.28515625" customWidth="1"/>
    <col min="12033" max="12033" width="32.28515625" customWidth="1"/>
    <col min="12034" max="12034" width="10.5703125" customWidth="1"/>
    <col min="12035" max="12035" width="14" customWidth="1"/>
    <col min="12036" max="12037" width="0" hidden="1" customWidth="1"/>
    <col min="12038" max="12040" width="9.140625" customWidth="1"/>
    <col min="12041" max="12041" width="10.28515625" customWidth="1"/>
    <col min="12046" max="12046" width="9.140625" customWidth="1"/>
    <col min="12052" max="12052" width="9.85546875" bestFit="1" customWidth="1"/>
    <col min="12054" max="12055" width="10.28515625" customWidth="1"/>
    <col min="12289" max="12289" width="32.28515625" customWidth="1"/>
    <col min="12290" max="12290" width="10.5703125" customWidth="1"/>
    <col min="12291" max="12291" width="14" customWidth="1"/>
    <col min="12292" max="12293" width="0" hidden="1" customWidth="1"/>
    <col min="12294" max="12296" width="9.140625" customWidth="1"/>
    <col min="12297" max="12297" width="10.28515625" customWidth="1"/>
    <col min="12302" max="12302" width="9.140625" customWidth="1"/>
    <col min="12308" max="12308" width="9.85546875" bestFit="1" customWidth="1"/>
    <col min="12310" max="12311" width="10.28515625" customWidth="1"/>
    <col min="12545" max="12545" width="32.28515625" customWidth="1"/>
    <col min="12546" max="12546" width="10.5703125" customWidth="1"/>
    <col min="12547" max="12547" width="14" customWidth="1"/>
    <col min="12548" max="12549" width="0" hidden="1" customWidth="1"/>
    <col min="12550" max="12552" width="9.140625" customWidth="1"/>
    <col min="12553" max="12553" width="10.28515625" customWidth="1"/>
    <col min="12558" max="12558" width="9.140625" customWidth="1"/>
    <col min="12564" max="12564" width="9.85546875" bestFit="1" customWidth="1"/>
    <col min="12566" max="12567" width="10.28515625" customWidth="1"/>
    <col min="12801" max="12801" width="32.28515625" customWidth="1"/>
    <col min="12802" max="12802" width="10.5703125" customWidth="1"/>
    <col min="12803" max="12803" width="14" customWidth="1"/>
    <col min="12804" max="12805" width="0" hidden="1" customWidth="1"/>
    <col min="12806" max="12808" width="9.140625" customWidth="1"/>
    <col min="12809" max="12809" width="10.28515625" customWidth="1"/>
    <col min="12814" max="12814" width="9.140625" customWidth="1"/>
    <col min="12820" max="12820" width="9.85546875" bestFit="1" customWidth="1"/>
    <col min="12822" max="12823" width="10.28515625" customWidth="1"/>
    <col min="13057" max="13057" width="32.28515625" customWidth="1"/>
    <col min="13058" max="13058" width="10.5703125" customWidth="1"/>
    <col min="13059" max="13059" width="14" customWidth="1"/>
    <col min="13060" max="13061" width="0" hidden="1" customWidth="1"/>
    <col min="13062" max="13064" width="9.140625" customWidth="1"/>
    <col min="13065" max="13065" width="10.28515625" customWidth="1"/>
    <col min="13070" max="13070" width="9.140625" customWidth="1"/>
    <col min="13076" max="13076" width="9.85546875" bestFit="1" customWidth="1"/>
    <col min="13078" max="13079" width="10.28515625" customWidth="1"/>
    <col min="13313" max="13313" width="32.28515625" customWidth="1"/>
    <col min="13314" max="13314" width="10.5703125" customWidth="1"/>
    <col min="13315" max="13315" width="14" customWidth="1"/>
    <col min="13316" max="13317" width="0" hidden="1" customWidth="1"/>
    <col min="13318" max="13320" width="9.140625" customWidth="1"/>
    <col min="13321" max="13321" width="10.28515625" customWidth="1"/>
    <col min="13326" max="13326" width="9.140625" customWidth="1"/>
    <col min="13332" max="13332" width="9.85546875" bestFit="1" customWidth="1"/>
    <col min="13334" max="13335" width="10.28515625" customWidth="1"/>
    <col min="13569" max="13569" width="32.28515625" customWidth="1"/>
    <col min="13570" max="13570" width="10.5703125" customWidth="1"/>
    <col min="13571" max="13571" width="14" customWidth="1"/>
    <col min="13572" max="13573" width="0" hidden="1" customWidth="1"/>
    <col min="13574" max="13576" width="9.140625" customWidth="1"/>
    <col min="13577" max="13577" width="10.28515625" customWidth="1"/>
    <col min="13582" max="13582" width="9.140625" customWidth="1"/>
    <col min="13588" max="13588" width="9.85546875" bestFit="1" customWidth="1"/>
    <col min="13590" max="13591" width="10.28515625" customWidth="1"/>
    <col min="13825" max="13825" width="32.28515625" customWidth="1"/>
    <col min="13826" max="13826" width="10.5703125" customWidth="1"/>
    <col min="13827" max="13827" width="14" customWidth="1"/>
    <col min="13828" max="13829" width="0" hidden="1" customWidth="1"/>
    <col min="13830" max="13832" width="9.140625" customWidth="1"/>
    <col min="13833" max="13833" width="10.28515625" customWidth="1"/>
    <col min="13838" max="13838" width="9.140625" customWidth="1"/>
    <col min="13844" max="13844" width="9.85546875" bestFit="1" customWidth="1"/>
    <col min="13846" max="13847" width="10.28515625" customWidth="1"/>
    <col min="14081" max="14081" width="32.28515625" customWidth="1"/>
    <col min="14082" max="14082" width="10.5703125" customWidth="1"/>
    <col min="14083" max="14083" width="14" customWidth="1"/>
    <col min="14084" max="14085" width="0" hidden="1" customWidth="1"/>
    <col min="14086" max="14088" width="9.140625" customWidth="1"/>
    <col min="14089" max="14089" width="10.28515625" customWidth="1"/>
    <col min="14094" max="14094" width="9.140625" customWidth="1"/>
    <col min="14100" max="14100" width="9.85546875" bestFit="1" customWidth="1"/>
    <col min="14102" max="14103" width="10.28515625" customWidth="1"/>
    <col min="14337" max="14337" width="32.28515625" customWidth="1"/>
    <col min="14338" max="14338" width="10.5703125" customWidth="1"/>
    <col min="14339" max="14339" width="14" customWidth="1"/>
    <col min="14340" max="14341" width="0" hidden="1" customWidth="1"/>
    <col min="14342" max="14344" width="9.140625" customWidth="1"/>
    <col min="14345" max="14345" width="10.28515625" customWidth="1"/>
    <col min="14350" max="14350" width="9.140625" customWidth="1"/>
    <col min="14356" max="14356" width="9.85546875" bestFit="1" customWidth="1"/>
    <col min="14358" max="14359" width="10.28515625" customWidth="1"/>
    <col min="14593" max="14593" width="32.28515625" customWidth="1"/>
    <col min="14594" max="14594" width="10.5703125" customWidth="1"/>
    <col min="14595" max="14595" width="14" customWidth="1"/>
    <col min="14596" max="14597" width="0" hidden="1" customWidth="1"/>
    <col min="14598" max="14600" width="9.140625" customWidth="1"/>
    <col min="14601" max="14601" width="10.28515625" customWidth="1"/>
    <col min="14606" max="14606" width="9.140625" customWidth="1"/>
    <col min="14612" max="14612" width="9.85546875" bestFit="1" customWidth="1"/>
    <col min="14614" max="14615" width="10.28515625" customWidth="1"/>
    <col min="14849" max="14849" width="32.28515625" customWidth="1"/>
    <col min="14850" max="14850" width="10.5703125" customWidth="1"/>
    <col min="14851" max="14851" width="14" customWidth="1"/>
    <col min="14852" max="14853" width="0" hidden="1" customWidth="1"/>
    <col min="14854" max="14856" width="9.140625" customWidth="1"/>
    <col min="14857" max="14857" width="10.28515625" customWidth="1"/>
    <col min="14862" max="14862" width="9.140625" customWidth="1"/>
    <col min="14868" max="14868" width="9.85546875" bestFit="1" customWidth="1"/>
    <col min="14870" max="14871" width="10.28515625" customWidth="1"/>
    <col min="15105" max="15105" width="32.28515625" customWidth="1"/>
    <col min="15106" max="15106" width="10.5703125" customWidth="1"/>
    <col min="15107" max="15107" width="14" customWidth="1"/>
    <col min="15108" max="15109" width="0" hidden="1" customWidth="1"/>
    <col min="15110" max="15112" width="9.140625" customWidth="1"/>
    <col min="15113" max="15113" width="10.28515625" customWidth="1"/>
    <col min="15118" max="15118" width="9.140625" customWidth="1"/>
    <col min="15124" max="15124" width="9.85546875" bestFit="1" customWidth="1"/>
    <col min="15126" max="15127" width="10.28515625" customWidth="1"/>
    <col min="15361" max="15361" width="32.28515625" customWidth="1"/>
    <col min="15362" max="15362" width="10.5703125" customWidth="1"/>
    <col min="15363" max="15363" width="14" customWidth="1"/>
    <col min="15364" max="15365" width="0" hidden="1" customWidth="1"/>
    <col min="15366" max="15368" width="9.140625" customWidth="1"/>
    <col min="15369" max="15369" width="10.28515625" customWidth="1"/>
    <col min="15374" max="15374" width="9.140625" customWidth="1"/>
    <col min="15380" max="15380" width="9.85546875" bestFit="1" customWidth="1"/>
    <col min="15382" max="15383" width="10.28515625" customWidth="1"/>
    <col min="15617" max="15617" width="32.28515625" customWidth="1"/>
    <col min="15618" max="15618" width="10.5703125" customWidth="1"/>
    <col min="15619" max="15619" width="14" customWidth="1"/>
    <col min="15620" max="15621" width="0" hidden="1" customWidth="1"/>
    <col min="15622" max="15624" width="9.140625" customWidth="1"/>
    <col min="15625" max="15625" width="10.28515625" customWidth="1"/>
    <col min="15630" max="15630" width="9.140625" customWidth="1"/>
    <col min="15636" max="15636" width="9.85546875" bestFit="1" customWidth="1"/>
    <col min="15638" max="15639" width="10.28515625" customWidth="1"/>
    <col min="15873" max="15873" width="32.28515625" customWidth="1"/>
    <col min="15874" max="15874" width="10.5703125" customWidth="1"/>
    <col min="15875" max="15875" width="14" customWidth="1"/>
    <col min="15876" max="15877" width="0" hidden="1" customWidth="1"/>
    <col min="15878" max="15880" width="9.140625" customWidth="1"/>
    <col min="15881" max="15881" width="10.28515625" customWidth="1"/>
    <col min="15886" max="15886" width="9.140625" customWidth="1"/>
    <col min="15892" max="15892" width="9.85546875" bestFit="1" customWidth="1"/>
    <col min="15894" max="15895" width="10.28515625" customWidth="1"/>
    <col min="16129" max="16129" width="32.28515625" customWidth="1"/>
    <col min="16130" max="16130" width="10.5703125" customWidth="1"/>
    <col min="16131" max="16131" width="14" customWidth="1"/>
    <col min="16132" max="16133" width="0" hidden="1" customWidth="1"/>
    <col min="16134" max="16136" width="9.140625" customWidth="1"/>
    <col min="16137" max="16137" width="10.28515625" customWidth="1"/>
    <col min="16142" max="16142" width="9.140625" customWidth="1"/>
    <col min="16148" max="16148" width="9.85546875" bestFit="1" customWidth="1"/>
    <col min="16150" max="16151" width="10.28515625" customWidth="1"/>
  </cols>
  <sheetData>
    <row r="1" spans="1:23" s="668" customFormat="1" ht="15.75">
      <c r="A1" s="988" t="s">
        <v>680</v>
      </c>
      <c r="B1" s="988"/>
      <c r="C1" s="846"/>
      <c r="D1" s="846"/>
      <c r="E1" s="846"/>
      <c r="F1" s="846"/>
      <c r="G1" s="846"/>
      <c r="H1" s="846"/>
      <c r="I1" s="988"/>
    </row>
    <row r="2" spans="1:23" ht="18">
      <c r="A2" s="845" t="s">
        <v>681</v>
      </c>
      <c r="B2" s="549"/>
      <c r="I2" s="548"/>
    </row>
    <row r="3" spans="1:23">
      <c r="A3" s="548"/>
      <c r="B3" s="548"/>
      <c r="I3" s="548"/>
    </row>
    <row r="4" spans="1:23" ht="13.5" thickBot="1">
      <c r="I4" s="548"/>
      <c r="M4" s="10"/>
      <c r="N4" s="10"/>
      <c r="O4" s="10"/>
    </row>
    <row r="5" spans="1:23" ht="16.5" thickBot="1">
      <c r="A5" s="846" t="s">
        <v>577</v>
      </c>
      <c r="B5" s="846"/>
      <c r="C5" s="847" t="s">
        <v>709</v>
      </c>
      <c r="D5" s="848"/>
      <c r="E5" s="848"/>
      <c r="F5" s="848"/>
      <c r="G5" s="849"/>
      <c r="H5" s="850"/>
      <c r="I5" s="553"/>
      <c r="M5" s="10"/>
      <c r="N5" s="10"/>
      <c r="O5" s="10"/>
    </row>
    <row r="6" spans="1:23" ht="13.5" thickBot="1">
      <c r="A6" s="844" t="s">
        <v>579</v>
      </c>
      <c r="B6" s="844"/>
      <c r="I6" s="548"/>
    </row>
    <row r="7" spans="1:23" ht="15.75">
      <c r="A7" s="851"/>
      <c r="B7" s="852"/>
      <c r="C7" s="853"/>
      <c r="D7" s="555"/>
      <c r="E7" s="555"/>
      <c r="F7" s="555"/>
      <c r="G7" s="555"/>
      <c r="H7" s="555"/>
      <c r="I7" s="854" t="s">
        <v>31</v>
      </c>
      <c r="J7" s="855"/>
      <c r="K7" s="856"/>
      <c r="L7" s="856"/>
      <c r="M7" s="856"/>
      <c r="N7" s="856"/>
      <c r="O7" s="857"/>
      <c r="P7" s="856"/>
      <c r="Q7" s="856"/>
      <c r="R7" s="856"/>
      <c r="S7" s="856"/>
      <c r="T7" s="856"/>
      <c r="U7" s="856"/>
      <c r="V7" s="858" t="s">
        <v>581</v>
      </c>
      <c r="W7" s="854" t="s">
        <v>582</v>
      </c>
    </row>
    <row r="8" spans="1:23" ht="13.5" thickBot="1">
      <c r="A8" s="859" t="s">
        <v>29</v>
      </c>
      <c r="B8" s="860"/>
      <c r="C8" s="861"/>
      <c r="D8" s="563" t="s">
        <v>584</v>
      </c>
      <c r="E8" s="563" t="s">
        <v>585</v>
      </c>
      <c r="F8" s="862" t="s">
        <v>710</v>
      </c>
      <c r="G8" s="862" t="s">
        <v>711</v>
      </c>
      <c r="H8" s="862" t="s">
        <v>704</v>
      </c>
      <c r="I8" s="863">
        <v>2016</v>
      </c>
      <c r="J8" s="864" t="s">
        <v>591</v>
      </c>
      <c r="K8" s="865" t="s">
        <v>592</v>
      </c>
      <c r="L8" s="865" t="s">
        <v>593</v>
      </c>
      <c r="M8" s="865" t="s">
        <v>594</v>
      </c>
      <c r="N8" s="865" t="s">
        <v>595</v>
      </c>
      <c r="O8" s="865" t="s">
        <v>596</v>
      </c>
      <c r="P8" s="865" t="s">
        <v>597</v>
      </c>
      <c r="Q8" s="865" t="s">
        <v>598</v>
      </c>
      <c r="R8" s="865" t="s">
        <v>599</v>
      </c>
      <c r="S8" s="865" t="s">
        <v>600</v>
      </c>
      <c r="T8" s="865" t="s">
        <v>601</v>
      </c>
      <c r="U8" s="864" t="s">
        <v>602</v>
      </c>
      <c r="V8" s="866" t="s">
        <v>603</v>
      </c>
      <c r="W8" s="863" t="s">
        <v>604</v>
      </c>
    </row>
    <row r="9" spans="1:23" ht="16.5">
      <c r="A9" s="867" t="s">
        <v>712</v>
      </c>
      <c r="B9" s="868"/>
      <c r="C9" s="869"/>
      <c r="D9" s="870">
        <v>22</v>
      </c>
      <c r="E9" s="870">
        <v>23</v>
      </c>
      <c r="F9" s="871">
        <v>21</v>
      </c>
      <c r="G9" s="872">
        <v>21</v>
      </c>
      <c r="H9" s="873">
        <v>21</v>
      </c>
      <c r="I9" s="874">
        <v>21</v>
      </c>
      <c r="J9" s="875">
        <v>21</v>
      </c>
      <c r="K9" s="876">
        <v>21</v>
      </c>
      <c r="L9" s="876">
        <v>21</v>
      </c>
      <c r="M9" s="876">
        <v>21</v>
      </c>
      <c r="N9" s="877">
        <v>21</v>
      </c>
      <c r="O9" s="877">
        <v>21</v>
      </c>
      <c r="P9" s="878">
        <v>21</v>
      </c>
      <c r="Q9" s="878">
        <v>22</v>
      </c>
      <c r="R9" s="878">
        <v>22</v>
      </c>
      <c r="S9" s="878">
        <v>22</v>
      </c>
      <c r="T9" s="878"/>
      <c r="U9" s="879"/>
      <c r="V9" s="880" t="s">
        <v>606</v>
      </c>
      <c r="W9" s="881" t="s">
        <v>606</v>
      </c>
    </row>
    <row r="10" spans="1:23" ht="17.25" thickBot="1">
      <c r="A10" s="882" t="s">
        <v>713</v>
      </c>
      <c r="B10" s="883"/>
      <c r="C10" s="884"/>
      <c r="D10" s="885">
        <v>20.91</v>
      </c>
      <c r="E10" s="885">
        <v>21.91</v>
      </c>
      <c r="F10" s="886">
        <v>20.399999999999999</v>
      </c>
      <c r="G10" s="887">
        <v>20.399999999999999</v>
      </c>
      <c r="H10" s="888">
        <v>20.399999999999999</v>
      </c>
      <c r="I10" s="889">
        <v>20.399999999999999</v>
      </c>
      <c r="J10" s="890">
        <v>20.399999999999999</v>
      </c>
      <c r="K10" s="891">
        <v>20.399999999999999</v>
      </c>
      <c r="L10" s="892">
        <v>20.399999999999999</v>
      </c>
      <c r="M10" s="892">
        <v>20.399999999999999</v>
      </c>
      <c r="N10" s="891">
        <v>20.399999999999999</v>
      </c>
      <c r="O10" s="891">
        <v>20.399999999999999</v>
      </c>
      <c r="P10" s="893">
        <v>20.399999999999999</v>
      </c>
      <c r="Q10" s="893">
        <v>21.4</v>
      </c>
      <c r="R10" s="893">
        <v>21.4</v>
      </c>
      <c r="S10" s="893">
        <v>21.4</v>
      </c>
      <c r="T10" s="893"/>
      <c r="U10" s="888"/>
      <c r="V10" s="894"/>
      <c r="W10" s="895" t="s">
        <v>606</v>
      </c>
    </row>
    <row r="11" spans="1:23" ht="16.5">
      <c r="A11" s="896" t="s">
        <v>714</v>
      </c>
      <c r="B11" s="868"/>
      <c r="C11" s="897" t="s">
        <v>715</v>
      </c>
      <c r="D11" s="898">
        <v>4630</v>
      </c>
      <c r="E11" s="898">
        <v>5103</v>
      </c>
      <c r="F11" s="899">
        <v>6928</v>
      </c>
      <c r="G11" s="900">
        <v>6931</v>
      </c>
      <c r="H11" s="901">
        <v>6752</v>
      </c>
      <c r="I11" s="902" t="s">
        <v>606</v>
      </c>
      <c r="J11" s="901">
        <v>6752</v>
      </c>
      <c r="K11" s="903">
        <v>6769</v>
      </c>
      <c r="L11" s="903">
        <v>6772</v>
      </c>
      <c r="M11" s="904">
        <v>6811</v>
      </c>
      <c r="N11" s="905">
        <v>6811</v>
      </c>
      <c r="O11" s="905">
        <v>6832</v>
      </c>
      <c r="P11" s="905">
        <v>6844</v>
      </c>
      <c r="Q11" s="905">
        <v>7043</v>
      </c>
      <c r="R11" s="905">
        <v>7110</v>
      </c>
      <c r="S11" s="905">
        <v>7167</v>
      </c>
      <c r="T11" s="905"/>
      <c r="U11" s="901"/>
      <c r="V11" s="902" t="s">
        <v>606</v>
      </c>
      <c r="W11" s="906" t="s">
        <v>606</v>
      </c>
    </row>
    <row r="12" spans="1:23" ht="16.5">
      <c r="A12" s="896" t="s">
        <v>684</v>
      </c>
      <c r="B12" s="907"/>
      <c r="C12" s="897" t="s">
        <v>716</v>
      </c>
      <c r="D12" s="908">
        <v>3811</v>
      </c>
      <c r="E12" s="908">
        <v>4577</v>
      </c>
      <c r="F12" s="909">
        <v>6744</v>
      </c>
      <c r="G12" s="900">
        <v>6806</v>
      </c>
      <c r="H12" s="901">
        <v>6685</v>
      </c>
      <c r="I12" s="902" t="s">
        <v>606</v>
      </c>
      <c r="J12" s="910">
        <v>6690</v>
      </c>
      <c r="K12" s="911">
        <v>6712</v>
      </c>
      <c r="L12" s="911">
        <v>6720</v>
      </c>
      <c r="M12" s="912">
        <v>6764</v>
      </c>
      <c r="N12" s="905">
        <v>6767</v>
      </c>
      <c r="O12" s="905">
        <v>6791</v>
      </c>
      <c r="P12" s="905">
        <v>6806</v>
      </c>
      <c r="Q12" s="905">
        <v>7008</v>
      </c>
      <c r="R12" s="905">
        <v>7078</v>
      </c>
      <c r="S12" s="905">
        <v>7138</v>
      </c>
      <c r="T12" s="905"/>
      <c r="U12" s="901"/>
      <c r="V12" s="902" t="s">
        <v>606</v>
      </c>
      <c r="W12" s="906" t="s">
        <v>606</v>
      </c>
    </row>
    <row r="13" spans="1:23" ht="16.5">
      <c r="A13" s="896" t="s">
        <v>614</v>
      </c>
      <c r="B13" s="868"/>
      <c r="C13" s="897" t="s">
        <v>717</v>
      </c>
      <c r="D13" s="908">
        <v>0</v>
      </c>
      <c r="E13" s="908">
        <v>0</v>
      </c>
      <c r="F13" s="909">
        <v>51</v>
      </c>
      <c r="G13" s="900">
        <v>63</v>
      </c>
      <c r="H13" s="901">
        <v>49</v>
      </c>
      <c r="I13" s="902" t="s">
        <v>606</v>
      </c>
      <c r="J13" s="910">
        <v>49</v>
      </c>
      <c r="K13" s="911">
        <v>62</v>
      </c>
      <c r="L13" s="912">
        <v>62</v>
      </c>
      <c r="M13" s="912">
        <v>71</v>
      </c>
      <c r="N13" s="905">
        <v>77</v>
      </c>
      <c r="O13" s="905">
        <v>77</v>
      </c>
      <c r="P13" s="905">
        <v>77</v>
      </c>
      <c r="Q13" s="905">
        <v>77</v>
      </c>
      <c r="R13" s="905">
        <v>79</v>
      </c>
      <c r="S13" s="905">
        <v>79</v>
      </c>
      <c r="T13" s="905"/>
      <c r="U13" s="901"/>
      <c r="V13" s="902" t="s">
        <v>606</v>
      </c>
      <c r="W13" s="906" t="s">
        <v>606</v>
      </c>
    </row>
    <row r="14" spans="1:23" ht="16.5">
      <c r="A14" s="896" t="s">
        <v>617</v>
      </c>
      <c r="B14" s="907"/>
      <c r="C14" s="897" t="s">
        <v>718</v>
      </c>
      <c r="D14" s="908">
        <v>0</v>
      </c>
      <c r="E14" s="908">
        <v>0</v>
      </c>
      <c r="F14" s="909">
        <v>634</v>
      </c>
      <c r="G14" s="900">
        <v>591</v>
      </c>
      <c r="H14" s="901">
        <v>562</v>
      </c>
      <c r="I14" s="902" t="s">
        <v>606</v>
      </c>
      <c r="J14" s="910">
        <v>7391</v>
      </c>
      <c r="K14" s="911">
        <v>6795</v>
      </c>
      <c r="L14" s="912">
        <v>6965</v>
      </c>
      <c r="M14" s="912">
        <v>6334</v>
      </c>
      <c r="N14" s="905">
        <v>5508</v>
      </c>
      <c r="O14" s="905">
        <v>3683</v>
      </c>
      <c r="P14" s="905">
        <v>3730</v>
      </c>
      <c r="Q14" s="905">
        <v>3032</v>
      </c>
      <c r="R14" s="905">
        <v>1975</v>
      </c>
      <c r="S14" s="905">
        <v>1371</v>
      </c>
      <c r="T14" s="905"/>
      <c r="U14" s="901"/>
      <c r="V14" s="902" t="s">
        <v>606</v>
      </c>
      <c r="W14" s="906" t="s">
        <v>606</v>
      </c>
    </row>
    <row r="15" spans="1:23" ht="17.25" thickBot="1">
      <c r="A15" s="867" t="s">
        <v>619</v>
      </c>
      <c r="B15" s="868"/>
      <c r="C15" s="913" t="s">
        <v>719</v>
      </c>
      <c r="D15" s="914">
        <v>869</v>
      </c>
      <c r="E15" s="914">
        <v>1024</v>
      </c>
      <c r="F15" s="915">
        <v>1372</v>
      </c>
      <c r="G15" s="916">
        <v>1597</v>
      </c>
      <c r="H15" s="917">
        <v>1679</v>
      </c>
      <c r="I15" s="880" t="s">
        <v>606</v>
      </c>
      <c r="J15" s="918">
        <v>1806</v>
      </c>
      <c r="K15" s="877">
        <v>1761</v>
      </c>
      <c r="L15" s="876">
        <v>2552</v>
      </c>
      <c r="M15" s="876">
        <v>2375</v>
      </c>
      <c r="N15" s="877">
        <v>2379</v>
      </c>
      <c r="O15" s="877">
        <v>3697</v>
      </c>
      <c r="P15" s="877">
        <v>2898</v>
      </c>
      <c r="Q15" s="877">
        <v>2560</v>
      </c>
      <c r="R15" s="877">
        <v>2837</v>
      </c>
      <c r="S15" s="877">
        <v>2586</v>
      </c>
      <c r="T15" s="877"/>
      <c r="U15" s="919"/>
      <c r="V15" s="880" t="s">
        <v>606</v>
      </c>
      <c r="W15" s="881" t="s">
        <v>606</v>
      </c>
    </row>
    <row r="16" spans="1:23" ht="17.25" thickBot="1">
      <c r="A16" s="920" t="s">
        <v>622</v>
      </c>
      <c r="B16" s="921"/>
      <c r="C16" s="922"/>
      <c r="D16" s="663">
        <v>1838</v>
      </c>
      <c r="E16" s="663">
        <v>1811</v>
      </c>
      <c r="F16" s="923">
        <v>972</v>
      </c>
      <c r="G16" s="924">
        <v>9916</v>
      </c>
      <c r="H16" s="925">
        <v>9777</v>
      </c>
      <c r="I16" s="926" t="s">
        <v>606</v>
      </c>
      <c r="J16" s="925">
        <v>16734</v>
      </c>
      <c r="K16" s="927">
        <v>16121</v>
      </c>
      <c r="L16" s="928">
        <v>17087</v>
      </c>
      <c r="M16" s="928">
        <v>16326</v>
      </c>
      <c r="N16" s="927">
        <v>15617</v>
      </c>
      <c r="O16" s="927">
        <v>15132</v>
      </c>
      <c r="P16" s="927">
        <v>14392</v>
      </c>
      <c r="Q16" s="927">
        <v>13554</v>
      </c>
      <c r="R16" s="927">
        <v>12843</v>
      </c>
      <c r="S16" s="927">
        <v>12045</v>
      </c>
      <c r="T16" s="927"/>
      <c r="U16" s="925"/>
      <c r="V16" s="926" t="s">
        <v>606</v>
      </c>
      <c r="W16" s="929" t="s">
        <v>606</v>
      </c>
    </row>
    <row r="17" spans="1:23" ht="16.5">
      <c r="A17" s="867" t="s">
        <v>720</v>
      </c>
      <c r="B17" s="868"/>
      <c r="C17" s="913" t="s">
        <v>721</v>
      </c>
      <c r="D17" s="914">
        <v>833</v>
      </c>
      <c r="E17" s="914">
        <v>540</v>
      </c>
      <c r="F17" s="915">
        <v>212</v>
      </c>
      <c r="G17" s="916">
        <v>139</v>
      </c>
      <c r="H17" s="917">
        <v>72</v>
      </c>
      <c r="I17" s="880" t="s">
        <v>606</v>
      </c>
      <c r="J17" s="918">
        <v>68</v>
      </c>
      <c r="K17" s="877">
        <v>63</v>
      </c>
      <c r="L17" s="876">
        <v>59</v>
      </c>
      <c r="M17" s="876">
        <v>54</v>
      </c>
      <c r="N17" s="877">
        <v>52</v>
      </c>
      <c r="O17" s="877">
        <v>49</v>
      </c>
      <c r="P17" s="877">
        <v>47</v>
      </c>
      <c r="Q17" s="877">
        <v>44</v>
      </c>
      <c r="R17" s="877">
        <v>41</v>
      </c>
      <c r="S17" s="877">
        <v>39</v>
      </c>
      <c r="T17" s="877"/>
      <c r="U17" s="919"/>
      <c r="V17" s="880" t="s">
        <v>606</v>
      </c>
      <c r="W17" s="881" t="s">
        <v>606</v>
      </c>
    </row>
    <row r="18" spans="1:23" ht="16.5">
      <c r="A18" s="896" t="s">
        <v>722</v>
      </c>
      <c r="B18" s="907"/>
      <c r="C18" s="897" t="s">
        <v>723</v>
      </c>
      <c r="D18" s="898">
        <v>584</v>
      </c>
      <c r="E18" s="898">
        <v>483</v>
      </c>
      <c r="F18" s="909">
        <v>853</v>
      </c>
      <c r="G18" s="900">
        <v>1011</v>
      </c>
      <c r="H18" s="901">
        <v>1088</v>
      </c>
      <c r="I18" s="902" t="s">
        <v>606</v>
      </c>
      <c r="J18" s="901">
        <v>1096</v>
      </c>
      <c r="K18" s="905">
        <v>1105</v>
      </c>
      <c r="L18" s="904">
        <v>1114</v>
      </c>
      <c r="M18" s="904">
        <v>1123</v>
      </c>
      <c r="N18" s="905">
        <v>1131</v>
      </c>
      <c r="O18" s="905">
        <v>1158</v>
      </c>
      <c r="P18" s="905">
        <v>1166</v>
      </c>
      <c r="Q18" s="905">
        <v>1063</v>
      </c>
      <c r="R18" s="905">
        <v>1071</v>
      </c>
      <c r="S18" s="905">
        <v>1060</v>
      </c>
      <c r="T18" s="905"/>
      <c r="U18" s="901"/>
      <c r="V18" s="902" t="s">
        <v>606</v>
      </c>
      <c r="W18" s="906" t="s">
        <v>606</v>
      </c>
    </row>
    <row r="19" spans="1:23" ht="16.5">
      <c r="A19" s="896" t="s">
        <v>628</v>
      </c>
      <c r="B19" s="907"/>
      <c r="C19" s="897" t="s">
        <v>724</v>
      </c>
      <c r="D19" s="908">
        <v>0</v>
      </c>
      <c r="E19" s="908">
        <v>0</v>
      </c>
      <c r="F19" s="909">
        <v>0</v>
      </c>
      <c r="G19" s="900">
        <v>0</v>
      </c>
      <c r="H19" s="901">
        <v>0</v>
      </c>
      <c r="I19" s="902" t="s">
        <v>606</v>
      </c>
      <c r="J19" s="910">
        <v>0</v>
      </c>
      <c r="K19" s="911">
        <v>0</v>
      </c>
      <c r="L19" s="912">
        <v>0</v>
      </c>
      <c r="M19" s="912">
        <v>0</v>
      </c>
      <c r="N19" s="905">
        <v>0</v>
      </c>
      <c r="O19" s="905">
        <v>0</v>
      </c>
      <c r="P19" s="905">
        <v>0</v>
      </c>
      <c r="Q19" s="905">
        <v>0</v>
      </c>
      <c r="R19" s="905">
        <v>0</v>
      </c>
      <c r="S19" s="905">
        <v>0</v>
      </c>
      <c r="T19" s="905"/>
      <c r="U19" s="901"/>
      <c r="V19" s="902" t="s">
        <v>606</v>
      </c>
      <c r="W19" s="906" t="s">
        <v>606</v>
      </c>
    </row>
    <row r="20" spans="1:23" ht="16.5">
      <c r="A20" s="896" t="s">
        <v>630</v>
      </c>
      <c r="B20" s="868"/>
      <c r="C20" s="897" t="s">
        <v>725</v>
      </c>
      <c r="D20" s="908">
        <v>225</v>
      </c>
      <c r="E20" s="908">
        <v>259</v>
      </c>
      <c r="F20" s="909">
        <v>1160</v>
      </c>
      <c r="G20" s="900">
        <v>1202</v>
      </c>
      <c r="H20" s="901">
        <v>1167</v>
      </c>
      <c r="I20" s="902" t="s">
        <v>606</v>
      </c>
      <c r="J20" s="910">
        <v>8007</v>
      </c>
      <c r="K20" s="911">
        <v>7394</v>
      </c>
      <c r="L20" s="912">
        <v>7778</v>
      </c>
      <c r="M20" s="912">
        <v>7083</v>
      </c>
      <c r="N20" s="905">
        <v>6266</v>
      </c>
      <c r="O20" s="905">
        <v>4369</v>
      </c>
      <c r="P20" s="905">
        <v>4328</v>
      </c>
      <c r="Q20" s="905">
        <v>3591</v>
      </c>
      <c r="R20" s="905">
        <v>2651</v>
      </c>
      <c r="S20" s="905">
        <v>1768</v>
      </c>
      <c r="T20" s="905"/>
      <c r="U20" s="901"/>
      <c r="V20" s="902" t="s">
        <v>606</v>
      </c>
      <c r="W20" s="906" t="s">
        <v>606</v>
      </c>
    </row>
    <row r="21" spans="1:23" ht="17.25" thickBot="1">
      <c r="A21" s="896" t="s">
        <v>632</v>
      </c>
      <c r="B21" s="883"/>
      <c r="C21" s="897" t="s">
        <v>726</v>
      </c>
      <c r="D21" s="908">
        <v>0</v>
      </c>
      <c r="E21" s="908">
        <v>0</v>
      </c>
      <c r="F21" s="930">
        <v>0</v>
      </c>
      <c r="G21" s="900">
        <v>0</v>
      </c>
      <c r="H21" s="901">
        <v>0</v>
      </c>
      <c r="I21" s="931" t="s">
        <v>606</v>
      </c>
      <c r="J21" s="910">
        <v>0</v>
      </c>
      <c r="K21" s="911">
        <v>0</v>
      </c>
      <c r="L21" s="912">
        <v>0</v>
      </c>
      <c r="M21" s="912">
        <v>0</v>
      </c>
      <c r="N21" s="905">
        <v>0</v>
      </c>
      <c r="O21" s="905">
        <v>0</v>
      </c>
      <c r="P21" s="905">
        <v>0</v>
      </c>
      <c r="Q21" s="905">
        <v>0</v>
      </c>
      <c r="R21" s="905">
        <v>0</v>
      </c>
      <c r="S21" s="905">
        <v>0</v>
      </c>
      <c r="T21" s="905"/>
      <c r="U21" s="901"/>
      <c r="V21" s="902" t="s">
        <v>606</v>
      </c>
      <c r="W21" s="906" t="s">
        <v>606</v>
      </c>
    </row>
    <row r="22" spans="1:23" ht="16.5">
      <c r="A22" s="932" t="s">
        <v>634</v>
      </c>
      <c r="B22" s="868"/>
      <c r="C22" s="933"/>
      <c r="D22" s="934">
        <v>6805</v>
      </c>
      <c r="E22" s="934">
        <v>6979</v>
      </c>
      <c r="F22" s="935">
        <v>8627</v>
      </c>
      <c r="G22" s="936">
        <v>8636</v>
      </c>
      <c r="H22" s="937">
        <v>8924</v>
      </c>
      <c r="I22" s="938">
        <v>9994</v>
      </c>
      <c r="J22" s="939">
        <v>645</v>
      </c>
      <c r="K22" s="903">
        <v>645</v>
      </c>
      <c r="L22" s="903">
        <v>1412</v>
      </c>
      <c r="M22" s="903">
        <v>645</v>
      </c>
      <c r="N22" s="903">
        <v>645</v>
      </c>
      <c r="O22" s="903">
        <v>2046</v>
      </c>
      <c r="P22" s="903">
        <v>0</v>
      </c>
      <c r="Q22" s="903">
        <v>745</v>
      </c>
      <c r="R22" s="903">
        <v>1129</v>
      </c>
      <c r="S22" s="903">
        <v>745</v>
      </c>
      <c r="T22" s="903"/>
      <c r="U22" s="939"/>
      <c r="V22" s="940">
        <f>SUM(J22:U22)</f>
        <v>8657</v>
      </c>
      <c r="W22" s="941">
        <f>+V22/I22*100</f>
        <v>86.621973183910356</v>
      </c>
    </row>
    <row r="23" spans="1:23" ht="16.5">
      <c r="A23" s="896" t="s">
        <v>636</v>
      </c>
      <c r="B23" s="907"/>
      <c r="C23" s="942"/>
      <c r="D23" s="898"/>
      <c r="E23" s="898"/>
      <c r="F23" s="943">
        <v>0</v>
      </c>
      <c r="G23" s="944">
        <v>0</v>
      </c>
      <c r="H23" s="945">
        <v>0</v>
      </c>
      <c r="I23" s="946">
        <v>0</v>
      </c>
      <c r="J23" s="901">
        <v>0</v>
      </c>
      <c r="K23" s="905">
        <v>0</v>
      </c>
      <c r="L23" s="905">
        <v>0</v>
      </c>
      <c r="M23" s="905">
        <v>0</v>
      </c>
      <c r="N23" s="905">
        <v>0</v>
      </c>
      <c r="O23" s="905">
        <v>0</v>
      </c>
      <c r="P23" s="905">
        <v>0</v>
      </c>
      <c r="Q23" s="905">
        <v>0</v>
      </c>
      <c r="R23" s="905">
        <v>0</v>
      </c>
      <c r="S23" s="905">
        <v>0</v>
      </c>
      <c r="T23" s="905"/>
      <c r="U23" s="901"/>
      <c r="V23" s="947">
        <f>SUM(J23:U23)</f>
        <v>0</v>
      </c>
      <c r="W23" s="948" t="e">
        <f>+V23/I23*100</f>
        <v>#DIV/0!</v>
      </c>
    </row>
    <row r="24" spans="1:23" ht="17.25" thickBot="1">
      <c r="A24" s="949" t="s">
        <v>638</v>
      </c>
      <c r="B24" s="868"/>
      <c r="C24" s="950"/>
      <c r="D24" s="951">
        <v>6505</v>
      </c>
      <c r="E24" s="951">
        <v>6369</v>
      </c>
      <c r="F24" s="952">
        <v>7040</v>
      </c>
      <c r="G24" s="952">
        <v>7080</v>
      </c>
      <c r="H24" s="952">
        <v>7305</v>
      </c>
      <c r="I24" s="953">
        <v>8460</v>
      </c>
      <c r="J24" s="954">
        <v>645</v>
      </c>
      <c r="K24" s="955">
        <v>645</v>
      </c>
      <c r="L24" s="955">
        <v>645</v>
      </c>
      <c r="M24" s="955">
        <v>645</v>
      </c>
      <c r="N24" s="955">
        <v>645</v>
      </c>
      <c r="O24" s="955">
        <v>1490</v>
      </c>
      <c r="P24" s="955">
        <v>0</v>
      </c>
      <c r="Q24" s="955">
        <v>745</v>
      </c>
      <c r="R24" s="955">
        <v>745</v>
      </c>
      <c r="S24" s="955">
        <v>745</v>
      </c>
      <c r="T24" s="955"/>
      <c r="U24" s="954"/>
      <c r="V24" s="956">
        <f>SUM(J24:U24)</f>
        <v>6950</v>
      </c>
      <c r="W24" s="957">
        <f>+V24/I24*100</f>
        <v>82.151300236406627</v>
      </c>
    </row>
    <row r="25" spans="1:23" ht="16.5">
      <c r="A25" s="896" t="s">
        <v>639</v>
      </c>
      <c r="B25" s="958" t="s">
        <v>727</v>
      </c>
      <c r="C25" s="897" t="s">
        <v>728</v>
      </c>
      <c r="D25" s="898">
        <v>2275</v>
      </c>
      <c r="E25" s="898">
        <v>2131</v>
      </c>
      <c r="F25" s="943">
        <v>1447</v>
      </c>
      <c r="G25" s="943">
        <v>1341</v>
      </c>
      <c r="H25" s="943">
        <v>1286</v>
      </c>
      <c r="I25" s="959">
        <v>1140</v>
      </c>
      <c r="J25" s="901">
        <v>50</v>
      </c>
      <c r="K25" s="905">
        <v>112</v>
      </c>
      <c r="L25" s="905">
        <v>171</v>
      </c>
      <c r="M25" s="905">
        <v>169</v>
      </c>
      <c r="N25" s="905">
        <v>233</v>
      </c>
      <c r="O25" s="905">
        <v>-109</v>
      </c>
      <c r="P25" s="905">
        <v>118</v>
      </c>
      <c r="Q25" s="905">
        <v>78</v>
      </c>
      <c r="R25" s="905">
        <v>103</v>
      </c>
      <c r="S25" s="905">
        <v>156</v>
      </c>
      <c r="T25" s="905"/>
      <c r="U25" s="901"/>
      <c r="V25" s="947">
        <f t="shared" ref="V25:V35" si="0">SUM(J25:U25)</f>
        <v>1081</v>
      </c>
      <c r="W25" s="948">
        <f t="shared" ref="W25:W35" si="1">+V25/I25*100</f>
        <v>94.824561403508767</v>
      </c>
    </row>
    <row r="26" spans="1:23" ht="16.5">
      <c r="A26" s="896" t="s">
        <v>641</v>
      </c>
      <c r="B26" s="960" t="s">
        <v>729</v>
      </c>
      <c r="C26" s="897" t="s">
        <v>730</v>
      </c>
      <c r="D26" s="908">
        <v>269</v>
      </c>
      <c r="E26" s="908">
        <v>415</v>
      </c>
      <c r="F26" s="961">
        <v>833</v>
      </c>
      <c r="G26" s="961">
        <v>805</v>
      </c>
      <c r="H26" s="961">
        <v>762</v>
      </c>
      <c r="I26" s="946">
        <v>810</v>
      </c>
      <c r="J26" s="901">
        <v>10</v>
      </c>
      <c r="K26" s="905">
        <v>29</v>
      </c>
      <c r="L26" s="905">
        <v>123</v>
      </c>
      <c r="M26" s="905">
        <v>20</v>
      </c>
      <c r="N26" s="905">
        <v>-18</v>
      </c>
      <c r="O26" s="905">
        <v>114</v>
      </c>
      <c r="P26" s="905">
        <v>24</v>
      </c>
      <c r="Q26" s="905">
        <v>7</v>
      </c>
      <c r="R26" s="905">
        <v>149</v>
      </c>
      <c r="S26" s="905">
        <v>22</v>
      </c>
      <c r="T26" s="905"/>
      <c r="U26" s="901"/>
      <c r="V26" s="947">
        <f t="shared" si="0"/>
        <v>480</v>
      </c>
      <c r="W26" s="948">
        <f t="shared" si="1"/>
        <v>59.259259259259252</v>
      </c>
    </row>
    <row r="27" spans="1:23" ht="16.5">
      <c r="A27" s="896" t="s">
        <v>643</v>
      </c>
      <c r="B27" s="962" t="s">
        <v>731</v>
      </c>
      <c r="C27" s="897" t="s">
        <v>732</v>
      </c>
      <c r="D27" s="908">
        <v>0</v>
      </c>
      <c r="E27" s="908">
        <v>1</v>
      </c>
      <c r="F27" s="961">
        <v>0</v>
      </c>
      <c r="G27" s="961">
        <v>0</v>
      </c>
      <c r="H27" s="961">
        <v>0</v>
      </c>
      <c r="I27" s="946">
        <v>0</v>
      </c>
      <c r="J27" s="901">
        <v>0</v>
      </c>
      <c r="K27" s="905">
        <v>0</v>
      </c>
      <c r="L27" s="905">
        <v>0</v>
      </c>
      <c r="M27" s="905">
        <v>0</v>
      </c>
      <c r="N27" s="905">
        <v>0</v>
      </c>
      <c r="O27" s="905">
        <v>0</v>
      </c>
      <c r="P27" s="905">
        <v>0</v>
      </c>
      <c r="Q27" s="905">
        <v>0</v>
      </c>
      <c r="R27" s="905">
        <v>0</v>
      </c>
      <c r="S27" s="905">
        <v>0</v>
      </c>
      <c r="T27" s="905"/>
      <c r="U27" s="901"/>
      <c r="V27" s="947">
        <f t="shared" si="0"/>
        <v>0</v>
      </c>
      <c r="W27" s="948" t="e">
        <f t="shared" si="1"/>
        <v>#DIV/0!</v>
      </c>
    </row>
    <row r="28" spans="1:23" ht="16.5">
      <c r="A28" s="896" t="s">
        <v>645</v>
      </c>
      <c r="B28" s="962" t="s">
        <v>733</v>
      </c>
      <c r="C28" s="897" t="s">
        <v>734</v>
      </c>
      <c r="D28" s="908">
        <v>582</v>
      </c>
      <c r="E28" s="908">
        <v>430</v>
      </c>
      <c r="F28" s="961">
        <v>28</v>
      </c>
      <c r="G28" s="961">
        <v>29</v>
      </c>
      <c r="H28" s="961">
        <v>28</v>
      </c>
      <c r="I28" s="946">
        <v>41</v>
      </c>
      <c r="J28" s="901">
        <v>0</v>
      </c>
      <c r="K28" s="905">
        <v>0</v>
      </c>
      <c r="L28" s="905">
        <v>0</v>
      </c>
      <c r="M28" s="905">
        <v>1</v>
      </c>
      <c r="N28" s="905">
        <v>7</v>
      </c>
      <c r="O28" s="905">
        <v>2</v>
      </c>
      <c r="P28" s="905">
        <v>8</v>
      </c>
      <c r="Q28" s="905">
        <v>128</v>
      </c>
      <c r="R28" s="905">
        <v>15</v>
      </c>
      <c r="S28" s="905">
        <v>32</v>
      </c>
      <c r="T28" s="905"/>
      <c r="U28" s="901"/>
      <c r="V28" s="947">
        <f t="shared" si="0"/>
        <v>193</v>
      </c>
      <c r="W28" s="948">
        <f t="shared" si="1"/>
        <v>470.73170731707313</v>
      </c>
    </row>
    <row r="29" spans="1:23" ht="16.5">
      <c r="A29" s="896" t="s">
        <v>647</v>
      </c>
      <c r="B29" s="960" t="s">
        <v>735</v>
      </c>
      <c r="C29" s="897" t="s">
        <v>736</v>
      </c>
      <c r="D29" s="908">
        <v>566</v>
      </c>
      <c r="E29" s="908">
        <v>656</v>
      </c>
      <c r="F29" s="961">
        <v>523</v>
      </c>
      <c r="G29" s="961">
        <v>475</v>
      </c>
      <c r="H29" s="961">
        <v>664</v>
      </c>
      <c r="I29" s="946">
        <v>629</v>
      </c>
      <c r="J29" s="901">
        <v>26</v>
      </c>
      <c r="K29" s="905">
        <v>41</v>
      </c>
      <c r="L29" s="905">
        <v>28</v>
      </c>
      <c r="M29" s="905">
        <v>29</v>
      </c>
      <c r="N29" s="905">
        <v>41</v>
      </c>
      <c r="O29" s="905">
        <v>62</v>
      </c>
      <c r="P29" s="905">
        <v>32</v>
      </c>
      <c r="Q29" s="905">
        <v>70</v>
      </c>
      <c r="R29" s="905">
        <v>46</v>
      </c>
      <c r="S29" s="905">
        <v>34</v>
      </c>
      <c r="T29" s="905"/>
      <c r="U29" s="901"/>
      <c r="V29" s="947">
        <f t="shared" si="0"/>
        <v>409</v>
      </c>
      <c r="W29" s="948">
        <f t="shared" si="1"/>
        <v>65.023847376788552</v>
      </c>
    </row>
    <row r="30" spans="1:23" ht="16.5">
      <c r="A30" s="896" t="s">
        <v>649</v>
      </c>
      <c r="B30" s="962" t="s">
        <v>737</v>
      </c>
      <c r="C30" s="897" t="s">
        <v>738</v>
      </c>
      <c r="D30" s="908">
        <v>2457</v>
      </c>
      <c r="E30" s="908">
        <v>2785</v>
      </c>
      <c r="F30" s="961">
        <v>4622</v>
      </c>
      <c r="G30" s="961">
        <v>4700</v>
      </c>
      <c r="H30" s="961">
        <v>4913</v>
      </c>
      <c r="I30" s="946">
        <v>5738</v>
      </c>
      <c r="J30" s="901">
        <v>398</v>
      </c>
      <c r="K30" s="905">
        <v>387</v>
      </c>
      <c r="L30" s="905">
        <v>404</v>
      </c>
      <c r="M30" s="905">
        <v>389</v>
      </c>
      <c r="N30" s="905">
        <v>391</v>
      </c>
      <c r="O30" s="905">
        <v>434</v>
      </c>
      <c r="P30" s="905">
        <v>406</v>
      </c>
      <c r="Q30" s="905">
        <v>425</v>
      </c>
      <c r="R30" s="905">
        <v>504</v>
      </c>
      <c r="S30" s="905">
        <v>402</v>
      </c>
      <c r="T30" s="905"/>
      <c r="U30" s="901"/>
      <c r="V30" s="947">
        <f>SUM(J30:U30)</f>
        <v>4140</v>
      </c>
      <c r="W30" s="948">
        <f>+V30/I30*100</f>
        <v>72.150575113279885</v>
      </c>
    </row>
    <row r="31" spans="1:23" ht="16.5">
      <c r="A31" s="896" t="s">
        <v>651</v>
      </c>
      <c r="B31" s="962" t="s">
        <v>739</v>
      </c>
      <c r="C31" s="897" t="s">
        <v>740</v>
      </c>
      <c r="D31" s="908">
        <v>943</v>
      </c>
      <c r="E31" s="908">
        <v>1044</v>
      </c>
      <c r="F31" s="961">
        <v>1611</v>
      </c>
      <c r="G31" s="961">
        <v>1642</v>
      </c>
      <c r="H31" s="961">
        <v>1709</v>
      </c>
      <c r="I31" s="946">
        <v>2043</v>
      </c>
      <c r="J31" s="901">
        <v>144</v>
      </c>
      <c r="K31" s="905">
        <v>135</v>
      </c>
      <c r="L31" s="905">
        <v>142</v>
      </c>
      <c r="M31" s="905">
        <v>141</v>
      </c>
      <c r="N31" s="905">
        <v>137</v>
      </c>
      <c r="O31" s="905">
        <v>150</v>
      </c>
      <c r="P31" s="905">
        <v>147</v>
      </c>
      <c r="Q31" s="905">
        <v>149</v>
      </c>
      <c r="R31" s="905">
        <v>178</v>
      </c>
      <c r="S31" s="905">
        <v>144</v>
      </c>
      <c r="T31" s="905"/>
      <c r="U31" s="901"/>
      <c r="V31" s="947">
        <f>SUM(J31:U31)</f>
        <v>1467</v>
      </c>
      <c r="W31" s="948">
        <f>+V31/I31*100</f>
        <v>71.806167400881066</v>
      </c>
    </row>
    <row r="32" spans="1:23" ht="16.5">
      <c r="A32" s="896" t="s">
        <v>654</v>
      </c>
      <c r="B32" s="960" t="s">
        <v>741</v>
      </c>
      <c r="C32" s="897" t="s">
        <v>742</v>
      </c>
      <c r="D32" s="908">
        <v>0</v>
      </c>
      <c r="E32" s="908">
        <v>0</v>
      </c>
      <c r="F32" s="961">
        <v>0</v>
      </c>
      <c r="G32" s="961">
        <v>0</v>
      </c>
      <c r="H32" s="961">
        <v>0</v>
      </c>
      <c r="I32" s="946">
        <v>0</v>
      </c>
      <c r="J32" s="901">
        <v>0</v>
      </c>
      <c r="K32" s="905">
        <v>0</v>
      </c>
      <c r="L32" s="905">
        <v>0</v>
      </c>
      <c r="M32" s="905">
        <v>0</v>
      </c>
      <c r="N32" s="905">
        <v>0</v>
      </c>
      <c r="O32" s="905">
        <v>0</v>
      </c>
      <c r="P32" s="905">
        <v>0</v>
      </c>
      <c r="Q32" s="905">
        <v>0</v>
      </c>
      <c r="R32" s="905">
        <v>0</v>
      </c>
      <c r="S32" s="905">
        <v>0</v>
      </c>
      <c r="T32" s="905"/>
      <c r="U32" s="901"/>
      <c r="V32" s="947">
        <f t="shared" si="0"/>
        <v>0</v>
      </c>
      <c r="W32" s="948" t="e">
        <f t="shared" si="1"/>
        <v>#DIV/0!</v>
      </c>
    </row>
    <row r="33" spans="1:23" ht="16.5">
      <c r="A33" s="896" t="s">
        <v>743</v>
      </c>
      <c r="B33" s="962" t="s">
        <v>744</v>
      </c>
      <c r="C33" s="897" t="s">
        <v>745</v>
      </c>
      <c r="D33" s="908"/>
      <c r="E33" s="908"/>
      <c r="F33" s="961">
        <v>175</v>
      </c>
      <c r="G33" s="961">
        <v>208</v>
      </c>
      <c r="H33" s="961">
        <v>165</v>
      </c>
      <c r="I33" s="946">
        <v>125</v>
      </c>
      <c r="J33" s="901">
        <v>0</v>
      </c>
      <c r="K33" s="905">
        <v>17</v>
      </c>
      <c r="L33" s="905">
        <v>3</v>
      </c>
      <c r="M33" s="905">
        <v>39</v>
      </c>
      <c r="N33" s="905">
        <v>0</v>
      </c>
      <c r="O33" s="905">
        <v>21</v>
      </c>
      <c r="P33" s="905">
        <v>12</v>
      </c>
      <c r="Q33" s="905">
        <v>198</v>
      </c>
      <c r="R33" s="905">
        <v>59</v>
      </c>
      <c r="S33" s="905">
        <v>57</v>
      </c>
      <c r="T33" s="905"/>
      <c r="U33" s="901"/>
      <c r="V33" s="947">
        <f t="shared" si="0"/>
        <v>406</v>
      </c>
      <c r="W33" s="948">
        <f t="shared" si="1"/>
        <v>324.8</v>
      </c>
    </row>
    <row r="34" spans="1:23" ht="16.5">
      <c r="A34" s="896" t="s">
        <v>656</v>
      </c>
      <c r="B34" s="962" t="s">
        <v>746</v>
      </c>
      <c r="C34" s="897" t="s">
        <v>747</v>
      </c>
      <c r="D34" s="908">
        <v>318</v>
      </c>
      <c r="E34" s="908">
        <v>252</v>
      </c>
      <c r="F34" s="961">
        <v>134</v>
      </c>
      <c r="G34" s="961">
        <v>127</v>
      </c>
      <c r="H34" s="961">
        <v>107</v>
      </c>
      <c r="I34" s="946">
        <v>44</v>
      </c>
      <c r="J34" s="901">
        <v>5</v>
      </c>
      <c r="K34" s="905">
        <v>5</v>
      </c>
      <c r="L34" s="905">
        <v>5</v>
      </c>
      <c r="M34" s="905">
        <v>5</v>
      </c>
      <c r="N34" s="905">
        <v>3</v>
      </c>
      <c r="O34" s="905">
        <v>3</v>
      </c>
      <c r="P34" s="905">
        <v>3</v>
      </c>
      <c r="Q34" s="905">
        <v>3</v>
      </c>
      <c r="R34" s="905">
        <v>3</v>
      </c>
      <c r="S34" s="905">
        <v>3</v>
      </c>
      <c r="T34" s="905"/>
      <c r="U34" s="901"/>
      <c r="V34" s="947">
        <f t="shared" si="0"/>
        <v>38</v>
      </c>
      <c r="W34" s="948">
        <f t="shared" si="1"/>
        <v>86.36363636363636</v>
      </c>
    </row>
    <row r="35" spans="1:23" ht="17.25" thickBot="1">
      <c r="A35" s="867" t="s">
        <v>695</v>
      </c>
      <c r="B35" s="963"/>
      <c r="C35" s="913"/>
      <c r="D35" s="914">
        <v>98</v>
      </c>
      <c r="E35" s="914">
        <v>128</v>
      </c>
      <c r="F35" s="915">
        <v>60</v>
      </c>
      <c r="G35" s="915">
        <v>50</v>
      </c>
      <c r="H35" s="915">
        <v>90</v>
      </c>
      <c r="I35" s="964">
        <v>74</v>
      </c>
      <c r="J35" s="965">
        <v>1</v>
      </c>
      <c r="K35" s="877">
        <v>1</v>
      </c>
      <c r="L35" s="877">
        <v>9</v>
      </c>
      <c r="M35" s="877">
        <v>7</v>
      </c>
      <c r="N35" s="877">
        <v>9</v>
      </c>
      <c r="O35" s="877">
        <v>5</v>
      </c>
      <c r="P35" s="877">
        <v>6</v>
      </c>
      <c r="Q35" s="877">
        <v>4</v>
      </c>
      <c r="R35" s="877">
        <v>6</v>
      </c>
      <c r="S35" s="877">
        <v>5</v>
      </c>
      <c r="T35" s="877"/>
      <c r="U35" s="919"/>
      <c r="V35" s="966">
        <f t="shared" si="0"/>
        <v>53</v>
      </c>
      <c r="W35" s="967">
        <f t="shared" si="1"/>
        <v>71.621621621621628</v>
      </c>
    </row>
    <row r="36" spans="1:23" ht="17.25" thickBot="1">
      <c r="A36" s="968" t="s">
        <v>748</v>
      </c>
      <c r="B36" s="969"/>
      <c r="C36" s="970" t="s">
        <v>749</v>
      </c>
      <c r="D36" s="971">
        <v>7508</v>
      </c>
      <c r="E36" s="971">
        <f t="shared" ref="E36:U36" si="2">SUM(E25:E35)</f>
        <v>7842</v>
      </c>
      <c r="F36" s="923">
        <f>SUM(F25:F35)</f>
        <v>9433</v>
      </c>
      <c r="G36" s="923">
        <f>SUM(G25:G35)</f>
        <v>9377</v>
      </c>
      <c r="H36" s="923">
        <f>SUM(H25:H35)</f>
        <v>9724</v>
      </c>
      <c r="I36" s="972">
        <f t="shared" si="2"/>
        <v>10644</v>
      </c>
      <c r="J36" s="925">
        <f t="shared" si="2"/>
        <v>634</v>
      </c>
      <c r="K36" s="927">
        <f t="shared" si="2"/>
        <v>727</v>
      </c>
      <c r="L36" s="928">
        <f t="shared" si="2"/>
        <v>885</v>
      </c>
      <c r="M36" s="928">
        <f t="shared" si="2"/>
        <v>800</v>
      </c>
      <c r="N36" s="927">
        <f t="shared" si="2"/>
        <v>803</v>
      </c>
      <c r="O36" s="927">
        <f t="shared" si="2"/>
        <v>682</v>
      </c>
      <c r="P36" s="927">
        <f t="shared" si="2"/>
        <v>756</v>
      </c>
      <c r="Q36" s="927">
        <f t="shared" si="2"/>
        <v>1062</v>
      </c>
      <c r="R36" s="927">
        <f t="shared" si="2"/>
        <v>1063</v>
      </c>
      <c r="S36" s="927">
        <f>SUM(S25:S35)</f>
        <v>855</v>
      </c>
      <c r="T36" s="927">
        <f t="shared" si="2"/>
        <v>0</v>
      </c>
      <c r="U36" s="927">
        <f t="shared" si="2"/>
        <v>0</v>
      </c>
      <c r="V36" s="973">
        <f>V25+V26+V27+V28+V29+V30+V31+V32+V33+V34+V35</f>
        <v>8267</v>
      </c>
      <c r="W36" s="974">
        <f>+V36/I36*100</f>
        <v>77.668169860954521</v>
      </c>
    </row>
    <row r="37" spans="1:23" ht="16.5">
      <c r="A37" s="896" t="s">
        <v>750</v>
      </c>
      <c r="B37" s="958" t="s">
        <v>751</v>
      </c>
      <c r="C37" s="897" t="s">
        <v>752</v>
      </c>
      <c r="D37" s="898">
        <v>0</v>
      </c>
      <c r="E37" s="898">
        <v>0</v>
      </c>
      <c r="F37" s="943">
        <v>0</v>
      </c>
      <c r="G37" s="943">
        <v>0</v>
      </c>
      <c r="H37" s="943">
        <v>0</v>
      </c>
      <c r="I37" s="959">
        <v>0</v>
      </c>
      <c r="J37" s="901">
        <v>0</v>
      </c>
      <c r="K37" s="905">
        <v>0</v>
      </c>
      <c r="L37" s="905">
        <v>0</v>
      </c>
      <c r="M37" s="905">
        <v>0</v>
      </c>
      <c r="N37" s="905">
        <v>0</v>
      </c>
      <c r="O37" s="905">
        <v>0</v>
      </c>
      <c r="P37" s="905">
        <v>0</v>
      </c>
      <c r="Q37" s="905">
        <v>0</v>
      </c>
      <c r="R37" s="905">
        <v>0</v>
      </c>
      <c r="S37" s="905">
        <v>0</v>
      </c>
      <c r="T37" s="905"/>
      <c r="U37" s="901"/>
      <c r="V37" s="947">
        <f t="shared" ref="V37:V42" si="3">SUM(J37:U37)</f>
        <v>0</v>
      </c>
      <c r="W37" s="948" t="e">
        <f t="shared" ref="W37:W42" si="4">+V37/I37*100</f>
        <v>#DIV/0!</v>
      </c>
    </row>
    <row r="38" spans="1:23" ht="16.5">
      <c r="A38" s="896" t="s">
        <v>753</v>
      </c>
      <c r="B38" s="962" t="s">
        <v>754</v>
      </c>
      <c r="C38" s="897" t="s">
        <v>755</v>
      </c>
      <c r="D38" s="908">
        <v>716</v>
      </c>
      <c r="E38" s="908">
        <v>715</v>
      </c>
      <c r="F38" s="961">
        <v>527</v>
      </c>
      <c r="G38" s="961">
        <v>510</v>
      </c>
      <c r="H38" s="961">
        <v>501</v>
      </c>
      <c r="I38" s="946">
        <v>550</v>
      </c>
      <c r="J38" s="901">
        <v>53</v>
      </c>
      <c r="K38" s="905">
        <v>54</v>
      </c>
      <c r="L38" s="905">
        <v>40</v>
      </c>
      <c r="M38" s="905">
        <v>40</v>
      </c>
      <c r="N38" s="905">
        <v>34</v>
      </c>
      <c r="O38" s="905">
        <v>30</v>
      </c>
      <c r="P38" s="905">
        <v>10</v>
      </c>
      <c r="Q38" s="905">
        <v>10</v>
      </c>
      <c r="R38" s="905">
        <v>44</v>
      </c>
      <c r="S38" s="905">
        <v>46</v>
      </c>
      <c r="T38" s="905"/>
      <c r="U38" s="901"/>
      <c r="V38" s="947">
        <f t="shared" si="3"/>
        <v>361</v>
      </c>
      <c r="W38" s="948">
        <f t="shared" si="4"/>
        <v>65.63636363636364</v>
      </c>
    </row>
    <row r="39" spans="1:23" ht="16.5">
      <c r="A39" s="896" t="s">
        <v>756</v>
      </c>
      <c r="B39" s="960" t="s">
        <v>757</v>
      </c>
      <c r="C39" s="897" t="s">
        <v>758</v>
      </c>
      <c r="D39" s="908">
        <v>26</v>
      </c>
      <c r="E39" s="908">
        <v>32</v>
      </c>
      <c r="F39" s="961">
        <v>0</v>
      </c>
      <c r="G39" s="961">
        <v>0</v>
      </c>
      <c r="H39" s="961">
        <v>0</v>
      </c>
      <c r="I39" s="946">
        <v>0</v>
      </c>
      <c r="J39" s="901">
        <v>0</v>
      </c>
      <c r="K39" s="905">
        <v>0</v>
      </c>
      <c r="L39" s="905">
        <v>0</v>
      </c>
      <c r="M39" s="905">
        <v>0</v>
      </c>
      <c r="N39" s="905">
        <v>0</v>
      </c>
      <c r="O39" s="905">
        <v>0</v>
      </c>
      <c r="P39" s="905">
        <v>0</v>
      </c>
      <c r="Q39" s="905">
        <v>0</v>
      </c>
      <c r="R39" s="905">
        <v>0</v>
      </c>
      <c r="S39" s="905">
        <v>0</v>
      </c>
      <c r="T39" s="905"/>
      <c r="U39" s="901"/>
      <c r="V39" s="947">
        <f t="shared" si="3"/>
        <v>0</v>
      </c>
      <c r="W39" s="948" t="e">
        <f t="shared" si="4"/>
        <v>#DIV/0!</v>
      </c>
    </row>
    <row r="40" spans="1:23" ht="16.5">
      <c r="A40" s="896" t="s">
        <v>668</v>
      </c>
      <c r="B40" s="975"/>
      <c r="C40" s="897" t="s">
        <v>669</v>
      </c>
      <c r="D40" s="908">
        <v>6805</v>
      </c>
      <c r="E40" s="908">
        <v>6979</v>
      </c>
      <c r="F40" s="961">
        <v>8627</v>
      </c>
      <c r="G40" s="961">
        <v>8636</v>
      </c>
      <c r="H40" s="961">
        <v>8924</v>
      </c>
      <c r="I40" s="946">
        <v>9994</v>
      </c>
      <c r="J40" s="901">
        <v>645</v>
      </c>
      <c r="K40" s="905">
        <v>645</v>
      </c>
      <c r="L40" s="905">
        <v>1412</v>
      </c>
      <c r="M40" s="905">
        <v>645</v>
      </c>
      <c r="N40" s="905">
        <v>645</v>
      </c>
      <c r="O40" s="905">
        <v>2046</v>
      </c>
      <c r="P40" s="905">
        <v>0</v>
      </c>
      <c r="Q40" s="905">
        <v>745</v>
      </c>
      <c r="R40" s="905">
        <v>1129</v>
      </c>
      <c r="S40" s="905">
        <v>745</v>
      </c>
      <c r="T40" s="905"/>
      <c r="U40" s="901"/>
      <c r="V40" s="947">
        <f>SUM(J40:U40)</f>
        <v>8657</v>
      </c>
      <c r="W40" s="948">
        <f t="shared" si="4"/>
        <v>86.621973183910356</v>
      </c>
    </row>
    <row r="41" spans="1:23" ht="17.25" thickBot="1">
      <c r="A41" s="867" t="s">
        <v>671</v>
      </c>
      <c r="B41" s="976"/>
      <c r="C41" s="977"/>
      <c r="D41" s="914">
        <v>25</v>
      </c>
      <c r="E41" s="914">
        <v>406</v>
      </c>
      <c r="F41" s="915">
        <v>309</v>
      </c>
      <c r="G41" s="915">
        <v>254</v>
      </c>
      <c r="H41" s="915">
        <v>319</v>
      </c>
      <c r="I41" s="959">
        <v>100</v>
      </c>
      <c r="J41" s="965">
        <v>44</v>
      </c>
      <c r="K41" s="877">
        <v>4</v>
      </c>
      <c r="L41" s="877">
        <v>2</v>
      </c>
      <c r="M41" s="877">
        <v>1</v>
      </c>
      <c r="N41" s="877">
        <v>118</v>
      </c>
      <c r="O41" s="877">
        <v>-11</v>
      </c>
      <c r="P41" s="877">
        <v>27</v>
      </c>
      <c r="Q41" s="877">
        <v>112</v>
      </c>
      <c r="R41" s="877">
        <v>43</v>
      </c>
      <c r="S41" s="877">
        <v>103</v>
      </c>
      <c r="T41" s="877"/>
      <c r="U41" s="919"/>
      <c r="V41" s="947">
        <f>SUM(J41:U41)</f>
        <v>443</v>
      </c>
      <c r="W41" s="948">
        <f t="shared" si="4"/>
        <v>443</v>
      </c>
    </row>
    <row r="42" spans="1:23" ht="17.25" thickBot="1">
      <c r="A42" s="968" t="s">
        <v>759</v>
      </c>
      <c r="B42" s="978"/>
      <c r="C42" s="970" t="s">
        <v>760</v>
      </c>
      <c r="D42" s="971">
        <f t="shared" ref="D42:T42" si="5">SUM(D37:D41)</f>
        <v>7572</v>
      </c>
      <c r="E42" s="971">
        <f t="shared" si="5"/>
        <v>8132</v>
      </c>
      <c r="F42" s="923">
        <f>SUM(F38:F41)</f>
        <v>9463</v>
      </c>
      <c r="G42" s="923">
        <f>SUM(G38:G41)</f>
        <v>9400</v>
      </c>
      <c r="H42" s="923">
        <f>SUM(H37:H41)</f>
        <v>9744</v>
      </c>
      <c r="I42" s="972">
        <f t="shared" si="5"/>
        <v>10644</v>
      </c>
      <c r="J42" s="925">
        <f t="shared" si="5"/>
        <v>742</v>
      </c>
      <c r="K42" s="927">
        <f t="shared" si="5"/>
        <v>703</v>
      </c>
      <c r="L42" s="928">
        <f t="shared" si="5"/>
        <v>1454</v>
      </c>
      <c r="M42" s="928">
        <f t="shared" si="5"/>
        <v>686</v>
      </c>
      <c r="N42" s="927">
        <f t="shared" si="5"/>
        <v>797</v>
      </c>
      <c r="O42" s="927">
        <f t="shared" si="5"/>
        <v>2065</v>
      </c>
      <c r="P42" s="927">
        <f t="shared" si="5"/>
        <v>37</v>
      </c>
      <c r="Q42" s="927">
        <f t="shared" si="5"/>
        <v>867</v>
      </c>
      <c r="R42" s="927">
        <f t="shared" si="5"/>
        <v>1216</v>
      </c>
      <c r="S42" s="927">
        <f t="shared" si="5"/>
        <v>894</v>
      </c>
      <c r="T42" s="927">
        <f t="shared" si="5"/>
        <v>0</v>
      </c>
      <c r="U42" s="927">
        <f>SUM(U37:U41)</f>
        <v>0</v>
      </c>
      <c r="V42" s="973">
        <f t="shared" si="3"/>
        <v>9461</v>
      </c>
      <c r="W42" s="974">
        <f t="shared" si="4"/>
        <v>88.885757234122508</v>
      </c>
    </row>
    <row r="43" spans="1:23" ht="6.75" customHeight="1" thickBot="1">
      <c r="A43" s="867"/>
      <c r="B43" s="979"/>
      <c r="C43" s="977"/>
      <c r="D43" s="914"/>
      <c r="E43" s="914"/>
      <c r="F43" s="980"/>
      <c r="G43" s="980"/>
      <c r="H43" s="980"/>
      <c r="I43" s="981"/>
      <c r="J43" s="918"/>
      <c r="K43" s="877"/>
      <c r="L43" s="876"/>
      <c r="M43" s="876"/>
      <c r="N43" s="877"/>
      <c r="O43" s="877"/>
      <c r="P43" s="877"/>
      <c r="Q43" s="877"/>
      <c r="R43" s="877"/>
      <c r="S43" s="877"/>
      <c r="T43" s="877"/>
      <c r="U43" s="982"/>
      <c r="V43" s="966"/>
      <c r="W43" s="967"/>
    </row>
    <row r="44" spans="1:23" ht="17.25" thickBot="1">
      <c r="A44" s="983" t="s">
        <v>675</v>
      </c>
      <c r="B44" s="984"/>
      <c r="C44" s="985"/>
      <c r="D44" s="971">
        <f>+D42-D40</f>
        <v>767</v>
      </c>
      <c r="E44" s="971">
        <f>+E42-E40</f>
        <v>1153</v>
      </c>
      <c r="F44" s="923">
        <f>SUM(F41+F38)</f>
        <v>836</v>
      </c>
      <c r="G44" s="923">
        <f>SUM(G41+G38)</f>
        <v>764</v>
      </c>
      <c r="H44" s="923">
        <v>820</v>
      </c>
      <c r="I44" s="972">
        <f t="shared" ref="I44:U44" si="6">I37+I38+I39+I41</f>
        <v>650</v>
      </c>
      <c r="J44" s="925">
        <f t="shared" si="6"/>
        <v>97</v>
      </c>
      <c r="K44" s="927">
        <f t="shared" si="6"/>
        <v>58</v>
      </c>
      <c r="L44" s="927">
        <f t="shared" si="6"/>
        <v>42</v>
      </c>
      <c r="M44" s="927">
        <f t="shared" si="6"/>
        <v>41</v>
      </c>
      <c r="N44" s="927">
        <f t="shared" si="6"/>
        <v>152</v>
      </c>
      <c r="O44" s="927">
        <f t="shared" si="6"/>
        <v>19</v>
      </c>
      <c r="P44" s="927">
        <f t="shared" si="6"/>
        <v>37</v>
      </c>
      <c r="Q44" s="927">
        <f t="shared" si="6"/>
        <v>122</v>
      </c>
      <c r="R44" s="927">
        <f t="shared" si="6"/>
        <v>87</v>
      </c>
      <c r="S44" s="927">
        <f t="shared" si="6"/>
        <v>149</v>
      </c>
      <c r="T44" s="927">
        <f t="shared" si="6"/>
        <v>0</v>
      </c>
      <c r="U44" s="972">
        <f t="shared" si="6"/>
        <v>0</v>
      </c>
      <c r="V44" s="973">
        <f>SUM(J44:U44)</f>
        <v>804</v>
      </c>
      <c r="W44" s="974">
        <f>+V44/I44*100</f>
        <v>123.69230769230771</v>
      </c>
    </row>
    <row r="45" spans="1:23" ht="17.25" thickBot="1">
      <c r="A45" s="968" t="s">
        <v>676</v>
      </c>
      <c r="B45" s="984"/>
      <c r="C45" s="970" t="s">
        <v>761</v>
      </c>
      <c r="D45" s="971">
        <f>+D42-D36</f>
        <v>64</v>
      </c>
      <c r="E45" s="971">
        <f>+E42-E36</f>
        <v>290</v>
      </c>
      <c r="F45" s="923">
        <f>SUM(F42-F36)</f>
        <v>30</v>
      </c>
      <c r="G45" s="923">
        <f>SUM(G42-G36)</f>
        <v>23</v>
      </c>
      <c r="H45" s="923">
        <v>20</v>
      </c>
      <c r="I45" s="972">
        <f>SUM(I42-I36)</f>
        <v>0</v>
      </c>
      <c r="J45" s="925">
        <f t="shared" ref="J45:U45" si="7">J42-J36</f>
        <v>108</v>
      </c>
      <c r="K45" s="927">
        <f t="shared" si="7"/>
        <v>-24</v>
      </c>
      <c r="L45" s="927">
        <f t="shared" si="7"/>
        <v>569</v>
      </c>
      <c r="M45" s="927">
        <f t="shared" si="7"/>
        <v>-114</v>
      </c>
      <c r="N45" s="927">
        <f t="shared" si="7"/>
        <v>-6</v>
      </c>
      <c r="O45" s="927">
        <f t="shared" si="7"/>
        <v>1383</v>
      </c>
      <c r="P45" s="927">
        <f>P42-P36</f>
        <v>-719</v>
      </c>
      <c r="Q45" s="927">
        <f t="shared" si="7"/>
        <v>-195</v>
      </c>
      <c r="R45" s="927">
        <f t="shared" si="7"/>
        <v>153</v>
      </c>
      <c r="S45" s="927">
        <f t="shared" si="7"/>
        <v>39</v>
      </c>
      <c r="T45" s="927">
        <f t="shared" si="7"/>
        <v>0</v>
      </c>
      <c r="U45" s="928">
        <f t="shared" si="7"/>
        <v>0</v>
      </c>
      <c r="V45" s="973">
        <f>SUM(J45:U45)</f>
        <v>1194</v>
      </c>
      <c r="W45" s="974" t="e">
        <f>+V45/I45*100</f>
        <v>#DIV/0!</v>
      </c>
    </row>
    <row r="46" spans="1:23" ht="17.25" thickBot="1">
      <c r="A46" s="983" t="s">
        <v>762</v>
      </c>
      <c r="B46" s="984"/>
      <c r="C46" s="986"/>
      <c r="D46" s="768">
        <f>+D45-D40</f>
        <v>-6741</v>
      </c>
      <c r="E46" s="768">
        <f>+E45-E40</f>
        <v>-6689</v>
      </c>
      <c r="F46" s="923">
        <f>SUM(F44-F36)</f>
        <v>-8597</v>
      </c>
      <c r="G46" s="923">
        <f>SUM(G44-G36)</f>
        <v>-8613</v>
      </c>
      <c r="H46" s="923">
        <v>-8904</v>
      </c>
      <c r="I46" s="972">
        <f>SUM(I44-I36)</f>
        <v>-9994</v>
      </c>
      <c r="J46" s="987">
        <f t="shared" ref="J46:U46" si="8">J45-J40</f>
        <v>-537</v>
      </c>
      <c r="K46" s="927">
        <f t="shared" si="8"/>
        <v>-669</v>
      </c>
      <c r="L46" s="927">
        <f t="shared" si="8"/>
        <v>-843</v>
      </c>
      <c r="M46" s="927">
        <f t="shared" si="8"/>
        <v>-759</v>
      </c>
      <c r="N46" s="927">
        <f t="shared" si="8"/>
        <v>-651</v>
      </c>
      <c r="O46" s="927">
        <f t="shared" si="8"/>
        <v>-663</v>
      </c>
      <c r="P46" s="927">
        <f t="shared" si="8"/>
        <v>-719</v>
      </c>
      <c r="Q46" s="927">
        <f t="shared" si="8"/>
        <v>-940</v>
      </c>
      <c r="R46" s="927">
        <f t="shared" si="8"/>
        <v>-976</v>
      </c>
      <c r="S46" s="927">
        <f t="shared" si="8"/>
        <v>-706</v>
      </c>
      <c r="T46" s="927">
        <f t="shared" si="8"/>
        <v>0</v>
      </c>
      <c r="U46" s="972">
        <f t="shared" si="8"/>
        <v>0</v>
      </c>
      <c r="V46" s="973">
        <f>SUM(J46:U46)</f>
        <v>-7463</v>
      </c>
      <c r="W46" s="974">
        <f>+V46/I46*100</f>
        <v>74.674804882929763</v>
      </c>
    </row>
  </sheetData>
  <mergeCells count="1">
    <mergeCell ref="C5:G5"/>
  </mergeCells>
  <pageMargins left="1.1023622047244095" right="0.31496062992125984" top="0.39370078740157483" bottom="0.39370078740157483" header="0.31496062992125984" footer="0.31496062992125984"/>
  <pageSetup paperSize="9" scale="6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9</vt:i4>
      </vt:variant>
    </vt:vector>
  </HeadingPairs>
  <TitlesOfParts>
    <vt:vector size="9" baseType="lpstr">
      <vt:lpstr>Doplň. ukaz. 10_2016 </vt:lpstr>
      <vt:lpstr>Město_příjmy</vt:lpstr>
      <vt:lpstr>Město_výdaje  </vt:lpstr>
      <vt:lpstr>Rezerva OEK</vt:lpstr>
      <vt:lpstr>Přebytky minulých let</vt:lpstr>
      <vt:lpstr>Domov seniorů</vt:lpstr>
      <vt:lpstr>Tereza</vt:lpstr>
      <vt:lpstr>Muzeum</vt:lpstr>
      <vt:lpstr>Knihovna</vt:lpstr>
    </vt:vector>
  </TitlesOfParts>
  <Company>MěÚ Břeclav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slatinska</dc:creator>
  <cp:lastModifiedBy>vasicek</cp:lastModifiedBy>
  <cp:lastPrinted>2016-11-24T07:48:55Z</cp:lastPrinted>
  <dcterms:created xsi:type="dcterms:W3CDTF">2016-11-22T08:25:29Z</dcterms:created>
  <dcterms:modified xsi:type="dcterms:W3CDTF">2016-11-24T07:49:02Z</dcterms:modified>
</cp:coreProperties>
</file>