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0955" windowHeight="9975"/>
  </bookViews>
  <sheets>
    <sheet name="Doplň. ukaz. 12_2016 " sheetId="1" r:id="rId1"/>
    <sheet name="Doplňující údaje" sheetId="6" r:id="rId2"/>
    <sheet name="Město_příjmy" sheetId="4" r:id="rId3"/>
    <sheet name="Město_výdaje" sheetId="5" r:id="rId4"/>
    <sheet name="Rezerva OEK" sheetId="7" r:id="rId5"/>
    <sheet name="Přebytky min.let" sheetId="8" r:id="rId6"/>
    <sheet name="Cashflow" sheetId="9" r:id="rId7"/>
  </sheets>
  <calcPr calcId="125725"/>
</workbook>
</file>

<file path=xl/calcChain.xml><?xml version="1.0" encoding="utf-8"?>
<calcChain xmlns="http://schemas.openxmlformats.org/spreadsheetml/2006/main">
  <c r="C33" i="8"/>
  <c r="C34" s="1"/>
  <c r="C105" s="1"/>
  <c r="C110" s="1"/>
  <c r="C112" s="1"/>
  <c r="C119" s="1"/>
  <c r="C122" s="1"/>
  <c r="C126" s="1"/>
  <c r="C129" s="1"/>
  <c r="C133" s="1"/>
  <c r="D30"/>
  <c r="D33" s="1"/>
  <c r="F27"/>
  <c r="D27"/>
  <c r="C10" i="7"/>
  <c r="C17" s="1"/>
  <c r="C80" s="1"/>
  <c r="C91" s="1"/>
  <c r="C103" s="1"/>
  <c r="C109" s="1"/>
  <c r="C112" s="1"/>
  <c r="C116" s="1"/>
  <c r="C118" s="1"/>
  <c r="K17" i="9"/>
  <c r="K22" s="1"/>
  <c r="L35"/>
  <c r="K35"/>
  <c r="J35"/>
  <c r="I35"/>
  <c r="H35"/>
  <c r="G35"/>
  <c r="F35"/>
  <c r="E35"/>
  <c r="D35"/>
  <c r="L26"/>
  <c r="L28" s="1"/>
  <c r="L36" s="1"/>
  <c r="K26"/>
  <c r="K28" s="1"/>
  <c r="K36" s="1"/>
  <c r="J26"/>
  <c r="J28" s="1"/>
  <c r="J36" s="1"/>
  <c r="I26"/>
  <c r="I28" s="1"/>
  <c r="I36" s="1"/>
  <c r="H26"/>
  <c r="H28" s="1"/>
  <c r="H36" s="1"/>
  <c r="G26"/>
  <c r="G28" s="1"/>
  <c r="G36" s="1"/>
  <c r="F26"/>
  <c r="F28" s="1"/>
  <c r="F36" s="1"/>
  <c r="E26"/>
  <c r="E28" s="1"/>
  <c r="E36" s="1"/>
  <c r="D26"/>
  <c r="D28" s="1"/>
  <c r="D36" s="1"/>
  <c r="L22"/>
  <c r="J22"/>
  <c r="I22"/>
  <c r="H22"/>
  <c r="G22"/>
  <c r="F22"/>
  <c r="E22"/>
  <c r="D22"/>
  <c r="G15"/>
  <c r="G23" s="1"/>
  <c r="L13"/>
  <c r="L15" s="1"/>
  <c r="L23" s="1"/>
  <c r="L37" s="1"/>
  <c r="L38" s="1"/>
  <c r="K13"/>
  <c r="K15" s="1"/>
  <c r="J13"/>
  <c r="J15" s="1"/>
  <c r="J23" s="1"/>
  <c r="I13"/>
  <c r="I15" s="1"/>
  <c r="I23" s="1"/>
  <c r="H13"/>
  <c r="H15" s="1"/>
  <c r="H23" s="1"/>
  <c r="H37" s="1"/>
  <c r="H38" s="1"/>
  <c r="G13"/>
  <c r="F13"/>
  <c r="F15" s="1"/>
  <c r="F23" s="1"/>
  <c r="F37" s="1"/>
  <c r="E13"/>
  <c r="E15" s="1"/>
  <c r="E23" s="1"/>
  <c r="E37" s="1"/>
  <c r="D13"/>
  <c r="D15" s="1"/>
  <c r="D23" s="1"/>
  <c r="G8"/>
  <c r="F8"/>
  <c r="F38" s="1"/>
  <c r="E8"/>
  <c r="D8"/>
  <c r="E19" i="6"/>
  <c r="D19"/>
  <c r="C19"/>
  <c r="I18"/>
  <c r="H18"/>
  <c r="G18"/>
  <c r="I17"/>
  <c r="F15"/>
  <c r="E15"/>
  <c r="D15"/>
  <c r="C15"/>
  <c r="H14"/>
  <c r="G14"/>
  <c r="I14"/>
  <c r="I13"/>
  <c r="H13"/>
  <c r="G13"/>
  <c r="I12"/>
  <c r="H12"/>
  <c r="G12"/>
  <c r="I11"/>
  <c r="H11"/>
  <c r="G11"/>
  <c r="G15" s="1"/>
  <c r="G271" i="5"/>
  <c r="G270"/>
  <c r="G269"/>
  <c r="G268"/>
  <c r="G267"/>
  <c r="F266"/>
  <c r="G266" s="1"/>
  <c r="E266"/>
  <c r="D266"/>
  <c r="F265"/>
  <c r="F273" s="1"/>
  <c r="G273" s="1"/>
  <c r="E265"/>
  <c r="E273" s="1"/>
  <c r="D265"/>
  <c r="D273" s="1"/>
  <c r="G264"/>
  <c r="G263"/>
  <c r="G262"/>
  <c r="G261"/>
  <c r="G260"/>
  <c r="G259"/>
  <c r="G258"/>
  <c r="G257"/>
  <c r="G256"/>
  <c r="F242"/>
  <c r="G242" s="1"/>
  <c r="E242"/>
  <c r="D242"/>
  <c r="G240"/>
  <c r="G239"/>
  <c r="G238"/>
  <c r="G237"/>
  <c r="G236"/>
  <c r="G235"/>
  <c r="F225"/>
  <c r="G225" s="1"/>
  <c r="E225"/>
  <c r="D225"/>
  <c r="G223"/>
  <c r="G222"/>
  <c r="F214"/>
  <c r="G214" s="1"/>
  <c r="E214"/>
  <c r="D214"/>
  <c r="G212"/>
  <c r="G211"/>
  <c r="G210"/>
  <c r="G209"/>
  <c r="G208"/>
  <c r="F194"/>
  <c r="G194" s="1"/>
  <c r="E194"/>
  <c r="D194"/>
  <c r="G192"/>
  <c r="G191"/>
  <c r="G190"/>
  <c r="G189"/>
  <c r="G188"/>
  <c r="G187"/>
  <c r="G186"/>
  <c r="G185"/>
  <c r="F173"/>
  <c r="G173" s="1"/>
  <c r="E173"/>
  <c r="D173"/>
  <c r="G171"/>
  <c r="G170"/>
  <c r="G169"/>
  <c r="G168"/>
  <c r="G167"/>
  <c r="G166"/>
  <c r="G165"/>
  <c r="G164"/>
  <c r="G163"/>
  <c r="G162"/>
  <c r="G161"/>
  <c r="G160"/>
  <c r="F142"/>
  <c r="G142" s="1"/>
  <c r="E142"/>
  <c r="D142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F89"/>
  <c r="G89" s="1"/>
  <c r="E89"/>
  <c r="D89"/>
  <c r="G87"/>
  <c r="G86"/>
  <c r="G85"/>
  <c r="G84"/>
  <c r="G83"/>
  <c r="G82"/>
  <c r="G81"/>
  <c r="G80"/>
  <c r="G79"/>
  <c r="G78"/>
  <c r="G77"/>
  <c r="G76"/>
  <c r="G75"/>
  <c r="G74"/>
  <c r="G73"/>
  <c r="F60"/>
  <c r="F279" s="1"/>
  <c r="G279" s="1"/>
  <c r="E60"/>
  <c r="E279" s="1"/>
  <c r="D60"/>
  <c r="D279" s="1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415" i="4"/>
  <c r="H415" s="1"/>
  <c r="F415"/>
  <c r="E415"/>
  <c r="H414"/>
  <c r="H413"/>
  <c r="H412"/>
  <c r="H411"/>
  <c r="H410"/>
  <c r="H409"/>
  <c r="G384"/>
  <c r="H384" s="1"/>
  <c r="F384"/>
  <c r="E384"/>
  <c r="H381"/>
  <c r="G370"/>
  <c r="H370" s="1"/>
  <c r="F370"/>
  <c r="E370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G325"/>
  <c r="H325" s="1"/>
  <c r="F325"/>
  <c r="E325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G289"/>
  <c r="H289" s="1"/>
  <c r="F289"/>
  <c r="E289"/>
  <c r="H287"/>
  <c r="H286"/>
  <c r="H285"/>
  <c r="H284"/>
  <c r="G270"/>
  <c r="H270" s="1"/>
  <c r="F270"/>
  <c r="E270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G243"/>
  <c r="F243"/>
  <c r="H243" s="1"/>
  <c r="E243"/>
  <c r="H241"/>
  <c r="H240"/>
  <c r="H239"/>
  <c r="H238"/>
  <c r="H237"/>
  <c r="H236"/>
  <c r="H235"/>
  <c r="H234"/>
  <c r="H233"/>
  <c r="H232"/>
  <c r="H231"/>
  <c r="H230"/>
  <c r="H229"/>
  <c r="G218"/>
  <c r="H218" s="1"/>
  <c r="F218"/>
  <c r="E218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G188"/>
  <c r="E188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F157"/>
  <c r="F188" s="1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G125"/>
  <c r="E125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F93"/>
  <c r="F125" s="1"/>
  <c r="H92"/>
  <c r="H91"/>
  <c r="H90"/>
  <c r="H89"/>
  <c r="H88"/>
  <c r="H87"/>
  <c r="H86"/>
  <c r="H85"/>
  <c r="G77"/>
  <c r="G394" s="1"/>
  <c r="F77"/>
  <c r="F394" s="1"/>
  <c r="F420" s="1"/>
  <c r="E77"/>
  <c r="E394" s="1"/>
  <c r="E420" s="1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D19" i="1"/>
  <c r="C19"/>
  <c r="F18"/>
  <c r="E17"/>
  <c r="E19" s="1"/>
  <c r="F19" s="1"/>
  <c r="D15"/>
  <c r="C15"/>
  <c r="E14"/>
  <c r="F14" s="1"/>
  <c r="F13"/>
  <c r="F12"/>
  <c r="F11"/>
  <c r="D34" i="8" l="1"/>
  <c r="F33"/>
  <c r="F30"/>
  <c r="H15" i="6"/>
  <c r="K23" i="9"/>
  <c r="K37" s="1"/>
  <c r="K38" s="1"/>
  <c r="I37"/>
  <c r="I38" s="1"/>
  <c r="E38"/>
  <c r="D37"/>
  <c r="D38" s="1"/>
  <c r="J37"/>
  <c r="J38" s="1"/>
  <c r="G37"/>
  <c r="G38" s="1"/>
  <c r="I15" i="6"/>
  <c r="H17"/>
  <c r="H19" s="1"/>
  <c r="G17"/>
  <c r="G19" s="1"/>
  <c r="F19"/>
  <c r="I19" s="1"/>
  <c r="G60" i="5"/>
  <c r="G265"/>
  <c r="G420" i="4"/>
  <c r="H420" s="1"/>
  <c r="H394"/>
  <c r="H125"/>
  <c r="H188"/>
  <c r="H77"/>
  <c r="H93"/>
  <c r="E15" i="1"/>
  <c r="F15" s="1"/>
  <c r="F17"/>
  <c r="D105" i="8" l="1"/>
  <c r="F34"/>
  <c r="D110" l="1"/>
  <c r="F105"/>
  <c r="D112" l="1"/>
  <c r="F110"/>
  <c r="D119" l="1"/>
  <c r="F112"/>
  <c r="D122" l="1"/>
  <c r="F119"/>
  <c r="D126" l="1"/>
  <c r="F122"/>
  <c r="D129" l="1"/>
  <c r="F126"/>
  <c r="D133" l="1"/>
  <c r="F133" s="1"/>
  <c r="F129"/>
</calcChain>
</file>

<file path=xl/sharedStrings.xml><?xml version="1.0" encoding="utf-8"?>
<sst xmlns="http://schemas.openxmlformats.org/spreadsheetml/2006/main" count="1103" uniqueCount="682">
  <si>
    <t>Kraj: Jihomoravský</t>
  </si>
  <si>
    <t>Okres: Břeclav</t>
  </si>
  <si>
    <t>Město: Břeclav</t>
  </si>
  <si>
    <t xml:space="preserve">                    Tabulka doplňujících ukazatelů za období 12/2016</t>
  </si>
  <si>
    <t>v tis. Kč</t>
  </si>
  <si>
    <t>TEXT</t>
  </si>
  <si>
    <t>Rozpočet schválený</t>
  </si>
  <si>
    <t>Rozpočet upravený</t>
  </si>
  <si>
    <t>Skutečnost</t>
  </si>
  <si>
    <t xml:space="preserve">Index </t>
  </si>
  <si>
    <t>minus konsolidace</t>
  </si>
  <si>
    <t>plnění</t>
  </si>
  <si>
    <t xml:space="preserve">          Daňové příjmy</t>
  </si>
  <si>
    <t xml:space="preserve">          Nedaňové příjmy</t>
  </si>
  <si>
    <t xml:space="preserve">          Kapitálové příjmy</t>
  </si>
  <si>
    <t xml:space="preserve">          Přijaté dotace-konsolidace */</t>
  </si>
  <si>
    <t>Příjmy celkem</t>
  </si>
  <si>
    <t xml:space="preserve">          Běžné výdaje-konsolidace */</t>
  </si>
  <si>
    <t xml:space="preserve">          Kapitálové výdaje</t>
  </si>
  <si>
    <t>Výdaje celkem</t>
  </si>
  <si>
    <t xml:space="preserve">Výsledek hospodaření </t>
  </si>
  <si>
    <t xml:space="preserve">          Přebytek ve výši</t>
  </si>
  <si>
    <t xml:space="preserve">          Schodek ve výši</t>
  </si>
  <si>
    <t>*/ Poznámka: konsolidace = převody z rozpočtových účtů a ostatní převody z vlastních fondů (sociálního),</t>
  </si>
  <si>
    <t xml:space="preserve">                       kdy dochází pouze k přesunu finančních prostředků mezi účty.</t>
  </si>
  <si>
    <t xml:space="preserve">Město Břeclav </t>
  </si>
  <si>
    <t xml:space="preserve">                                       ROZPOČET  VÝDAJŮ  NA  ROK  2016</t>
  </si>
  <si>
    <t>ORJ</t>
  </si>
  <si>
    <t>Paragraf</t>
  </si>
  <si>
    <t>Text</t>
  </si>
  <si>
    <t>Rozpočet</t>
  </si>
  <si>
    <t xml:space="preserve">% </t>
  </si>
  <si>
    <t>schválený</t>
  </si>
  <si>
    <t>upravený</t>
  </si>
  <si>
    <t>1-12/2016</t>
  </si>
  <si>
    <t>čerpání</t>
  </si>
  <si>
    <t xml:space="preserve">ODBOR ROZVOJE A SPRÁVY             </t>
  </si>
  <si>
    <t>Objemy jsou vyčísleny včetně příslušných sledovaných akcí</t>
  </si>
  <si>
    <t>Cestovní ruch</t>
  </si>
  <si>
    <t>Silnice</t>
  </si>
  <si>
    <t>Ostatní záležitosti pozemních komunikací</t>
  </si>
  <si>
    <t>Provoz veřejné silniční dopravy</t>
  </si>
  <si>
    <t>Ostatní záležitosti v silniční dopravě</t>
  </si>
  <si>
    <t>Železniční dráhy</t>
  </si>
  <si>
    <t>Ostatní záležitosti železniční dopravy</t>
  </si>
  <si>
    <t>Pitná voda</t>
  </si>
  <si>
    <t>Odvádění a čištění odpadních vod   (havárie)</t>
  </si>
  <si>
    <t>Úpravy vodohosp. významných a vodárenských toků</t>
  </si>
  <si>
    <t xml:space="preserve">Předškolní zařízení </t>
  </si>
  <si>
    <t>Základní školy</t>
  </si>
  <si>
    <t>Základní umělecké školy</t>
  </si>
  <si>
    <t>Kina</t>
  </si>
  <si>
    <t>Činnosti knihovnické</t>
  </si>
  <si>
    <t>Ostatní záležitosti kultury, církví a sděl. prostř.</t>
  </si>
  <si>
    <t xml:space="preserve">Zachování a obnova kulturních památek </t>
  </si>
  <si>
    <t>Zachování a obnova kulturních památek nár. histor. povědomí</t>
  </si>
  <si>
    <t>Zájmová činnost v kultuře</t>
  </si>
  <si>
    <t>Sportovní zařízení v majetku obce</t>
  </si>
  <si>
    <t>Využití volného času dětí a mládeže - hřiště</t>
  </si>
  <si>
    <t>Bytové hospodářství</t>
  </si>
  <si>
    <t xml:space="preserve">Nebytové hospodářství </t>
  </si>
  <si>
    <t>Veřejné osvětlení</t>
  </si>
  <si>
    <t>Pohřebnictví</t>
  </si>
  <si>
    <t>Územní plánování</t>
  </si>
  <si>
    <t>Komunální služby a územní rozvoj j. n.</t>
  </si>
  <si>
    <t>Ost. zálež.  bydlení, kom. služeb a územ. rozvoje</t>
  </si>
  <si>
    <t>Sběr a svoz komunálních odpadů</t>
  </si>
  <si>
    <t>Využívání a zneškodňování odpadů</t>
  </si>
  <si>
    <t>Využívání a zneškodňování ostatních odpadů</t>
  </si>
  <si>
    <t>Monitoring půdy a podzemní vody</t>
  </si>
  <si>
    <t>Protierozní, protilavinová a protipožární ochrana</t>
  </si>
  <si>
    <t>Péče o vzhled obcí a veřejnou zeleň</t>
  </si>
  <si>
    <t xml:space="preserve">Ostat. soc. péče a pomoc ostat. skup. obyvatelstva - Prevence kriminality </t>
  </si>
  <si>
    <t>Osobní asist., peč. služba a podpora samost. bydlení</t>
  </si>
  <si>
    <t>Domovy pro os. se zdr. post. a domovy se zvl. režimem</t>
  </si>
  <si>
    <t>Ostatní služby a ačinnosti v oblasti sociální péče</t>
  </si>
  <si>
    <t>Azylové domy</t>
  </si>
  <si>
    <t>Bezpečnost a veřejný pořádek</t>
  </si>
  <si>
    <t xml:space="preserve">Požární ochrana - dobrovolná část </t>
  </si>
  <si>
    <t xml:space="preserve">Mezinárodní spolupráce </t>
  </si>
  <si>
    <t>Vnitřní správa</t>
  </si>
  <si>
    <t>Ostat. fin. operace - úhrady sankcí jiným rozpočtům</t>
  </si>
  <si>
    <t>Finanční vypořádání minulých let mezi krajem a obcemi</t>
  </si>
  <si>
    <t>Projektová a manažerská příprava na vybrané investiční akce</t>
  </si>
  <si>
    <t>VÝDAJE ORJ 20 CELKEM</t>
  </si>
  <si>
    <t>ODBOR KANCELÁŘE TAJEMNÍKA</t>
  </si>
  <si>
    <t>Místní rozhlas</t>
  </si>
  <si>
    <t xml:space="preserve">Záležitosti sdělovacích prostředků  </t>
  </si>
  <si>
    <t>Ochrana obyvatelstva - rezerva</t>
  </si>
  <si>
    <t>Činnost. orgánu krizového řízení na území správ. úř.</t>
  </si>
  <si>
    <t>Záležitosti krizového řízení jinde nezařazené</t>
  </si>
  <si>
    <t xml:space="preserve">Požární ochrana </t>
  </si>
  <si>
    <t>Místní zastupitelské orgány</t>
  </si>
  <si>
    <t>Volby do Parlamentu ČR</t>
  </si>
  <si>
    <t>Volby do zastupitelstev obcí</t>
  </si>
  <si>
    <t>Volby do Evropského parlamentu</t>
  </si>
  <si>
    <t>Volba prezidenta republiky</t>
  </si>
  <si>
    <t>Sčítání domů, bytů a lidu</t>
  </si>
  <si>
    <t>30+31</t>
  </si>
  <si>
    <t>Činnosti místní správy</t>
  </si>
  <si>
    <t>Místní referendum</t>
  </si>
  <si>
    <t>VÝDAJE ORJ 30 + 31  CELKEM</t>
  </si>
  <si>
    <t>ODBOR SOCIÁLNÍCH VĚCÍ A ŠKOLSTVÍ</t>
  </si>
  <si>
    <t>(Organizač. změna od 1. 7. 2015 zruš. ORJ 010 OŠKMS - slouč. s OSV)</t>
  </si>
  <si>
    <t xml:space="preserve">Cestovní ruch  </t>
  </si>
  <si>
    <t xml:space="preserve">Předškolní zařízení  - mateřské školy              </t>
  </si>
  <si>
    <t xml:space="preserve">Základní školy                        </t>
  </si>
  <si>
    <t xml:space="preserve">Speciální ZŠ </t>
  </si>
  <si>
    <t xml:space="preserve">Střední odborné školy </t>
  </si>
  <si>
    <t xml:space="preserve">Základní umělecké školy  (ZUŠ)   </t>
  </si>
  <si>
    <t>Filmová tvorba, kina  (KINO) - dotace nájemci, platby energií a služeb</t>
  </si>
  <si>
    <t xml:space="preserve">Činnosti knihovnické              </t>
  </si>
  <si>
    <t>Činnosti muzeí a galerie</t>
  </si>
  <si>
    <t>Záležitosti kultury</t>
  </si>
  <si>
    <t>Zachování a obnova kult.památek</t>
  </si>
  <si>
    <t>Zachování hodnot míst.kult.povědomí</t>
  </si>
  <si>
    <t xml:space="preserve">Činnost registrovaných církví  </t>
  </si>
  <si>
    <t>Zájmová činnost v kultuře (kulturní domy)</t>
  </si>
  <si>
    <t xml:space="preserve">Sportovní zařízení v majetku obce   </t>
  </si>
  <si>
    <t>Podpora sport.oddílů - dotace (HC Dyje, KRASO, IHC, TJ Lokomotiva)</t>
  </si>
  <si>
    <t xml:space="preserve">Využití vol.času dětí a mládeže   </t>
  </si>
  <si>
    <t xml:space="preserve">Zájmová činnost, klub.zařízení, rekreace, sport  - dospělí </t>
  </si>
  <si>
    <t xml:space="preserve">Prevence před drogami              </t>
  </si>
  <si>
    <t>Ostatní činnost ve zdravotnictví</t>
  </si>
  <si>
    <t>Dávky a odškodnění válečným veteránům a perzek. osobám</t>
  </si>
  <si>
    <t>Odborné sociál. poradenství</t>
  </si>
  <si>
    <t>Ostatní soc.péče a pomoc dětem a mládeže</t>
  </si>
  <si>
    <t>Penziony pro matky s dětmi</t>
  </si>
  <si>
    <t>Ostatní sociální péče a pomoc rodině a manželství</t>
  </si>
  <si>
    <t>Sociální péče a pomoc vybraným etnikům</t>
  </si>
  <si>
    <t>Soc. pomoc osobám v souv. s živel. pohromou nebo pož.</t>
  </si>
  <si>
    <t>Soc. péče a pomoc ost. skupinám</t>
  </si>
  <si>
    <t xml:space="preserve">Osob. asistence, pečovatelská služba a podpora samostat. bydlení </t>
  </si>
  <si>
    <t>Denní stacionáře a centra denních služeb</t>
  </si>
  <si>
    <t xml:space="preserve">Domov seniorů Břeclav </t>
  </si>
  <si>
    <t>Ostatní služby a čin. v obl. soc. péče - respitní péče</t>
  </si>
  <si>
    <t>Raná péče a soc. aktivizační sl. pro rodiny s dětmi</t>
  </si>
  <si>
    <t xml:space="preserve">Zvláštní zařízení soc. péče - azylový dům </t>
  </si>
  <si>
    <t>Komunit. plán. v oblasti soc.služeb, lék. vyšetř., znal. pos., tlumočníci</t>
  </si>
  <si>
    <t>Finanční vypořádání min. let - vratky poskytnutých transferů</t>
  </si>
  <si>
    <t>Ostatní činnosti jinde nezařazené - ostat. neinvestiční výdaje</t>
  </si>
  <si>
    <t>Mezinárodní spolupráce (jinde nezařazená)</t>
  </si>
  <si>
    <t>Finanční vypořádání min. let - vratky z projektů OPVK u ZŠ</t>
  </si>
  <si>
    <t>Ostatní činnosti jinde nezařazené - vratky transf. poskyt. v min. rozp. obd.</t>
  </si>
  <si>
    <t>VÝDAJE ORJ  50 CELKEM</t>
  </si>
  <si>
    <t>ODBOR ŽIVOTNÍHO PROSTŘEDÍ</t>
  </si>
  <si>
    <t>Ozdravování hosp. zvířat a spec. plodin (útulek, čipování psů)</t>
  </si>
  <si>
    <t xml:space="preserve">Pěstební činnost </t>
  </si>
  <si>
    <t>Správa v les. hosp.- činnost odbor. les.hospodáře</t>
  </si>
  <si>
    <t>Celospolečenská funkce lesů - výsadba melioračních dřevin</t>
  </si>
  <si>
    <t>Ostatní záležitosti lesního hospodářství</t>
  </si>
  <si>
    <t>Rybářství - výdaje spojené s myslivostí - hodnocení trofejí</t>
  </si>
  <si>
    <t>Úpravy vodohosp. význam. a vodárenských toků - protipovodňová opatření</t>
  </si>
  <si>
    <t>Zachování a obnova kulturních památek (do 30.6.2015 u ORJ 010 OŠKMS)</t>
  </si>
  <si>
    <t>Ostatní ochrana půdy a spodních vod</t>
  </si>
  <si>
    <t>Ostatní činnosti k ochraně přírody a krajiny</t>
  </si>
  <si>
    <t>Ostatní neinv. výdaje j. n. - místní správa</t>
  </si>
  <si>
    <t>VÝDAJE ORJ 60 CELKEM</t>
  </si>
  <si>
    <t>ODBOR SPRÁVNÍCH VĚCÍ A DOPRAVY</t>
  </si>
  <si>
    <t>Záležitosti pozem. komunikací j. n. - BESIP</t>
  </si>
  <si>
    <t>Provoz veřejné silniční dopravy - MHD, IDS JMK, ztráty žák. jízdného</t>
  </si>
  <si>
    <t>Ostatní záležitosti v dopravě</t>
  </si>
  <si>
    <t>Ostatní záležitosti kultury, církví a sděl. prostředků</t>
  </si>
  <si>
    <t xml:space="preserve">Činnost místní správy (poskytnuté zálohy pokladnám 27 tis.-k 31.12.=0) </t>
  </si>
  <si>
    <t>Finanční vypořádání minulých let</t>
  </si>
  <si>
    <t>Ostatní činnosti j. n.</t>
  </si>
  <si>
    <t>VÝDAJE ORJ 80 CELKEM</t>
  </si>
  <si>
    <t>MĚSTSKÁ POLICIE</t>
  </si>
  <si>
    <t>Prevence kriminality - projekty APK II,Domovník,SAB,MKDS</t>
  </si>
  <si>
    <t xml:space="preserve">Bezpečnost a veřejný pořádek </t>
  </si>
  <si>
    <t>Finanční vypořádnání minulých let mezi krajem a obcemi</t>
  </si>
  <si>
    <t xml:space="preserve">Ostatní činnosti j. n. - ostatní neinv. výdaje j. n. </t>
  </si>
  <si>
    <t>VÝDAJE ORJ  90 CELKEM</t>
  </si>
  <si>
    <t>ODBOR STAVEBNÍHO ŘÁDU A OBECNÍHO ŽIVNOSTEN. ÚŘADU</t>
  </si>
  <si>
    <t>Stavební úřad</t>
  </si>
  <si>
    <t>Činnost místní správy</t>
  </si>
  <si>
    <t>VÝDAJE ORJ 100 CELKEM</t>
  </si>
  <si>
    <t>ODBOR EKONOMICKÝ</t>
  </si>
  <si>
    <t>Vnitřní správa - poskyt. záloha hlavní pokladně (k 31.12.=  0)</t>
  </si>
  <si>
    <t>Příjmy a výdaje z finančních úvěrových operací-úroky</t>
  </si>
  <si>
    <t>Finanční operace jinde nezař.(daň z příjmu, daň z převodu nemov., DPH)</t>
  </si>
  <si>
    <t xml:space="preserve">Ostatní činnosti jinde nezařazené (k 31.12.=0) </t>
  </si>
  <si>
    <t>Rozpočtová rezerva města</t>
  </si>
  <si>
    <t>VÝDAJE ORJ 110  CELKEM</t>
  </si>
  <si>
    <t xml:space="preserve">ODBOR MAJETKOVÝ </t>
  </si>
  <si>
    <t>Pitná voda (opravy a udržování,nákup ost. služeb)</t>
  </si>
  <si>
    <t>Odvádění a čištění odpadních vod a nakl. s kaly</t>
  </si>
  <si>
    <t>Kino Koruna</t>
  </si>
  <si>
    <t>Bytové hospodářství - "BYT 2000"+náhrady za byt</t>
  </si>
  <si>
    <t>Zásobování teplem - TEPLO (opravy a údržba)</t>
  </si>
  <si>
    <t>Komunální služby a územní rozvoj</t>
  </si>
  <si>
    <t>Komunální služby a územní rozvoj - výkupy budov, nákup DHM jinde nezař.</t>
  </si>
  <si>
    <t>Komunální služby a územní rozvoj - výkupy pozemků</t>
  </si>
  <si>
    <t>Ostatní nakládání s odpady-výkup pozemku a nájem za skládku</t>
  </si>
  <si>
    <t>Ostat. soc. péče a pomoc ostat. skup. obyvatelstva</t>
  </si>
  <si>
    <t>Požární ochrana-dobrovolná část</t>
  </si>
  <si>
    <t>VÝDAJE ORJ 120  CELKEM</t>
  </si>
  <si>
    <t>CELKEM VÝDAJE MĚSTA</t>
  </si>
  <si>
    <t>Město Břeclav</t>
  </si>
  <si>
    <t>ROZPOČET PŘÍJMŮ NA ROK 2016</t>
  </si>
  <si>
    <t>tis. Kč</t>
  </si>
  <si>
    <t>Položka</t>
  </si>
  <si>
    <t>%</t>
  </si>
  <si>
    <t xml:space="preserve">ODBOR ROZVOJE  A SPRÁVY              </t>
  </si>
  <si>
    <t>Splátky půjčených prostředků - SOJM</t>
  </si>
  <si>
    <t>Neinv. přij.transf. ze SF</t>
  </si>
  <si>
    <t xml:space="preserve">Ostat. neinv. přij. transfery ze SR </t>
  </si>
  <si>
    <t>Ostat. neinv. přij. transfery ze SR a ESF - aktiv. politika zaměst.</t>
  </si>
  <si>
    <t>Neinv. přij.transf. ze SR</t>
  </si>
  <si>
    <t>Neinv. přij.transf. ze SR-Obnova dveří objektu Synagogy</t>
  </si>
  <si>
    <t>Neinv. přij. transf. od krajů-Udržování cyklistických komunikací</t>
  </si>
  <si>
    <t>Neinv. přij. transf. od krajů-Zdravé municipality v JMK</t>
  </si>
  <si>
    <t>Neinv. přij. transf. od krajů</t>
  </si>
  <si>
    <t>Neinv. přij. transf. od mezinár. institucí</t>
  </si>
  <si>
    <t xml:space="preserve">Inv. přij. transfery -SFDI-Cyklostezka Na Zahradách-Bratisl. II. et. </t>
  </si>
  <si>
    <t>Inv. přij. transfery SFDI -Bř. bez bariér II. et.-Skopal.xNa Zvol. -pravá str.</t>
  </si>
  <si>
    <t>Inv. přij. transfery ze stát. fondů</t>
  </si>
  <si>
    <t xml:space="preserve">Inv. přij. transfery ze stát. fondů </t>
  </si>
  <si>
    <t>Ostat. investič. přij. transf. ze SR</t>
  </si>
  <si>
    <t xml:space="preserve">Ostat. investič. přij. transf. ze SR </t>
  </si>
  <si>
    <t>Investič. přij. transf. od krajů- Zázemí dětského doprav. hřiště-II. et.</t>
  </si>
  <si>
    <t>Investič. přij. transf. od krajů</t>
  </si>
  <si>
    <t>Investiční přijaté transfery od krajů</t>
  </si>
  <si>
    <t xml:space="preserve">Investiční přijaté transfery od krajů </t>
  </si>
  <si>
    <t xml:space="preserve">Investič. přij. transf. od regionál. rad </t>
  </si>
  <si>
    <t xml:space="preserve">Investič. přij. transf. od mezinárod. instit. </t>
  </si>
  <si>
    <t>Přijaté pojistné náhrady - doprava</t>
  </si>
  <si>
    <t>Přijaté nekapitál. přísp. a náhrady - silnice</t>
  </si>
  <si>
    <t>Přijaté neinvestiční dary - ostatní záležit. pozem. komunikací</t>
  </si>
  <si>
    <t>Přijaté pojistné náhrady  - ostatní záležit. pozem. komunikací</t>
  </si>
  <si>
    <t>Přijaté nekapítál. přísp. a náhrady - ostatní záležit. pozem. komunikací</t>
  </si>
  <si>
    <t>Ostatní nedaň. příjmy jinde nezařazené</t>
  </si>
  <si>
    <t>Přijaté nekapitálové přísp. a náhrady - 175. výr. železnice v Břeclavi</t>
  </si>
  <si>
    <t>Přijaté příspěvky na poříz. dlouhod. maj. - 175. výr. železnice v Břeclavi</t>
  </si>
  <si>
    <t>Přijaté dary na pořízení dlouhodobého maj. -využití vol. času dětí a mlád.</t>
  </si>
  <si>
    <t>Přijaté neinvestiční dary</t>
  </si>
  <si>
    <t>Přijaté pojistné náhrady - veřejné osvětlení</t>
  </si>
  <si>
    <t>Přijaté nekapitálové příspěvky a náhrady -využití vol. času dětí a mládeže</t>
  </si>
  <si>
    <t>Přijaté nekapitál. přísp. a náhrady - veřejné osvětlení</t>
  </si>
  <si>
    <t>Přijaté nekapitálové příspěvky a náhrady</t>
  </si>
  <si>
    <t>Přijaté neinvestiční dary - sportovní zařízení v majetku obce</t>
  </si>
  <si>
    <t>Přijaté příspěvky na poříz. dlouhodobého majetku - územní plánování</t>
  </si>
  <si>
    <t>Příjmy z poskyt. služeb a výrobků - ostat. zál.  bydlení, kom. sl. a rozv.</t>
  </si>
  <si>
    <t>Přijaté neinvestič. dary - využívání a zneškodňování komun. odpadů</t>
  </si>
  <si>
    <t>Přijaté nekapitál. přísp. a náhrady - využív. a zneškod. komun. odpadů</t>
  </si>
  <si>
    <t xml:space="preserve">Ostat. příjmy z fin. vypořádání min. let - Vratka </t>
  </si>
  <si>
    <t>PŘÍJMY ORJ 20 CELKEM</t>
  </si>
  <si>
    <t>Správní poplatky</t>
  </si>
  <si>
    <t>Splátky půjček ze sociálního fondu</t>
  </si>
  <si>
    <t>Neinvestič. přij. transf. ze SR - volby prezidenta ČR</t>
  </si>
  <si>
    <t>Neinvestič. přij. transf. ze SR-volby do Parlamentu ČR</t>
  </si>
  <si>
    <t>Neinvestič. přij. transf. ze SR-volby do senátu a zastupitelstev krajů</t>
  </si>
  <si>
    <t>Neinvestič. přij. transf. ze SR-volby do zastupitelstev ÚSC</t>
  </si>
  <si>
    <t>Neinvestič. přij. transf. ze SR - volby do Evropského parlamentu</t>
  </si>
  <si>
    <t>Ostat. neinv. přij. transf. ze SR -Sociálně právní ochrana dětí</t>
  </si>
  <si>
    <t>Ostat. neinv. přij. transfery ze SR - OPZ-VPP</t>
  </si>
  <si>
    <t>Neinvestič. přij. transfery ze SR - Výkon sociální práce</t>
  </si>
  <si>
    <t>Ostat. neinv. přij. transfery ze SR - Aktiv. pol. zam. ze SR a EU</t>
  </si>
  <si>
    <t>Ostat. neinv. přij. transfery ze SR-Akceschopnost JSDH obcí</t>
  </si>
  <si>
    <t>Ostat. neinv. přij. transfery ze SR - Integr. oper. program-EU</t>
  </si>
  <si>
    <t xml:space="preserve">Převody z ostatních vlastních fondů </t>
  </si>
  <si>
    <t>Neinvestič. přij. transfery od krajů -  Akceschopnost JSDH</t>
  </si>
  <si>
    <t>Ost. investič. přij. transfery ze SR - IOP-Výzva 22</t>
  </si>
  <si>
    <t xml:space="preserve">Ost. investič. přij. transfery ze SR - </t>
  </si>
  <si>
    <t xml:space="preserve">Investič. přij. transfery od krajů </t>
  </si>
  <si>
    <t>Příjmy z poskyt. služeb - rozhlas a televize</t>
  </si>
  <si>
    <t>Příjmy z poskyt. služeb - ostat. zál. sdělovacích prostředků</t>
  </si>
  <si>
    <t>Příjmy z poskyt. služeb - Požární ochrana</t>
  </si>
  <si>
    <t>Přijaté pojistné náhrady - požární ochrana</t>
  </si>
  <si>
    <t>Přijaté nekapitálové příspěvky a náhrady - požární ochrana</t>
  </si>
  <si>
    <t>Příjmy z prodeje ostat. hmot. dlouhodobého majetku</t>
  </si>
  <si>
    <t xml:space="preserve">Přijaté příspěvky na poříz. dlouhodob. maj. </t>
  </si>
  <si>
    <t>Příjmy z poskytovaných služeb - místní relace - § vnitřní správa</t>
  </si>
  <si>
    <t>Sankční platby přijaté od jiných subjektů</t>
  </si>
  <si>
    <t>Příjmy z pronájmu ostatních nemovitostí - vnitřní správa</t>
  </si>
  <si>
    <t>Příjmy z pronájmu movitých věcí -vnitřní správa</t>
  </si>
  <si>
    <t>Příjmy z prodeje krátk. a drob. dlouhodobého majetku</t>
  </si>
  <si>
    <t>Přijaté pojistné náhrady - vnitřní správa</t>
  </si>
  <si>
    <t>Přijaté nekapitálové příspěvky a náhrady - vnitřní správa</t>
  </si>
  <si>
    <t>Ostatní nedaňové příjmy - vnitřní správa</t>
  </si>
  <si>
    <t>Ostatní činnosti j. n. - neidentifikované příjmy</t>
  </si>
  <si>
    <t>PŘÍJMY ORJ 30 CELKEM</t>
  </si>
  <si>
    <t>ODBOR SOCIÁLNÍCH VĚCÍ</t>
  </si>
  <si>
    <t>Splátky půjčených prostředků od PO</t>
  </si>
  <si>
    <t>Ost. neinv. přij. transfery od krajů - Komunitní plánování</t>
  </si>
  <si>
    <t xml:space="preserve">Ost. neinvest.přij. transfery ze SR-JMK-Domov seniorů Břeclav </t>
  </si>
  <si>
    <t xml:space="preserve">Ost. neinvest.přij. transfery ze SR - Výkon pěstounské péče </t>
  </si>
  <si>
    <t>Ost. neinvest. přij. transfery ze SR - Výkon sociální práce (v ORJ 030)</t>
  </si>
  <si>
    <t>Ost. neinvest. přij. transfery ze SR-</t>
  </si>
  <si>
    <t>Ost. neinvest.přij. transfery ze SR- Rozvoj inf. sítě veřej. knihoven</t>
  </si>
  <si>
    <t>Ost. neinvest. přij. transfery ze SR-Měst. knihovna-kulturní aktivity</t>
  </si>
  <si>
    <t>Ost. neinvest. přij. transfery ze SR-MŠ Osvobození-priorit. osa 3</t>
  </si>
  <si>
    <t>Neinv. přij. transtery od obcí</t>
  </si>
  <si>
    <t>Neinv. přij. transfery od krajů</t>
  </si>
  <si>
    <t xml:space="preserve">Neinv. přij. transfery od krajů </t>
  </si>
  <si>
    <t>Neinv. přij. transfery od krajů - Zdravé municipality</t>
  </si>
  <si>
    <t>Neinv. přij. transtery od krajů - Podpora projektu Family point</t>
  </si>
  <si>
    <t>Neinv. přij. transfery od krajů - Zkvalitnění služeb TIC - MMG Břeclav</t>
  </si>
  <si>
    <t>Neinv. přij. transfery od krajů -MMG- Kultura</t>
  </si>
  <si>
    <t>Neinv. přij. transfery od krajů -Měst. Knihovna- Kultura</t>
  </si>
  <si>
    <t>Neinv. přij. transfery od krajů - Memoriál Ivana Hlinky CUP</t>
  </si>
  <si>
    <t>Neinv. přij. transfery od krajů - poskytování sociálních služeb</t>
  </si>
  <si>
    <t>Neinv. přij. transfery od krajů - Domov seniorů Břeclav</t>
  </si>
  <si>
    <t>Neinv. přij. transfery od krajů - ZŠ - proj. poskytování soc. stravování</t>
  </si>
  <si>
    <t>Příjmy z poskytování služeb a výrobků</t>
  </si>
  <si>
    <t>Odvody příspěvkových organizací - MŠ Okružní 7</t>
  </si>
  <si>
    <t>Ostatní příjmy z vlastní činnosti - Základní školy</t>
  </si>
  <si>
    <t>Ostatní vratky přijatých transferů (vratky ZŠ-projekt OPVK)</t>
  </si>
  <si>
    <t>Příjmy z pronájmu ost. nemovit. a jejich částí - Kino Koruna</t>
  </si>
  <si>
    <t>Příjmy z pronájmu movitých věcí - Kino Koruna</t>
  </si>
  <si>
    <t>Přijaté nekapitálové příspěvky a náhrady - Kino Koruna</t>
  </si>
  <si>
    <t>Přijaté nekapitálové příspěvky a náhrady - Zájmová činnost v kultuře</t>
  </si>
  <si>
    <t>Příjmy z pronájmu movitých věcí - Ostat. zál. kultury, církví a sděl. prostř.</t>
  </si>
  <si>
    <t>Příjmy z prodeje krátk. a drobného dlouhodob. majetku</t>
  </si>
  <si>
    <t>Přijaté nekapitálové příspěvky a náhrady - Sport. zařízení v maj. obce</t>
  </si>
  <si>
    <t>Přijaté nekapitálové příspěvky-ost. čin. ve zdravotnictví</t>
  </si>
  <si>
    <t>Příjmy z pronájmu ost. nemovit. a jejich částí - Domov seniorů z DPS</t>
  </si>
  <si>
    <t>Ostatní přijaté vratky transferů-příspěvek na živobytí</t>
  </si>
  <si>
    <t>Ostatní přijaté vratky transferů-ost. dávky sociální pomoci</t>
  </si>
  <si>
    <t>Ostatní příjaté vratky transferů-příspěvek na péči</t>
  </si>
  <si>
    <t>Ostatní přijaté vratky transferů - ost. soc. péče a pomoc dět.</t>
  </si>
  <si>
    <t>Přijaté nekapitálové příspěvky-ost. soc. péče a pomoc dětem</t>
  </si>
  <si>
    <t>Sociál. péče a pomoc přistěhovalcům a etnikům - přijaté náhrady</t>
  </si>
  <si>
    <t>Ostatní přijaté vratky transferů-ost. soc. péče a pomoc  ost. skup.</t>
  </si>
  <si>
    <t>Odvody příspěvkových organizací - Domov seniorů Břeclav</t>
  </si>
  <si>
    <t>Přijaté sankční popl. od jiných subjektů-ost. služby a čin. v obl. soc. prev.</t>
  </si>
  <si>
    <t>Přijaté nekapitálové příspěvky a náhrady - ostat. zál. soc. věcí</t>
  </si>
  <si>
    <t>Přijaté sankční poplatky od jiných subjektů</t>
  </si>
  <si>
    <t>Přijaté nekapitálové příspěvky-vnitřní správa</t>
  </si>
  <si>
    <t>Ostatní přijaté vratky transferů - fin. vypořádání minulých let</t>
  </si>
  <si>
    <t>PŘÍJMY ORJ 50 CELKEM</t>
  </si>
  <si>
    <t>Poplatek za vypouštění škodlivých látek do ovzduší</t>
  </si>
  <si>
    <t>Poplatek za uložení odpadů</t>
  </si>
  <si>
    <t>Odvody za odnětí zemědělské půdy</t>
  </si>
  <si>
    <t>Poplatky za odnětí pozemku z lesního půd. fondu</t>
  </si>
  <si>
    <t>Ostat. neinv. transf. ze SR - výsadba min. podílu zpev. a melior.dřevin</t>
  </si>
  <si>
    <t>Ostat. neinv. transf. ze SR - odbor. les. hosp.,zvýš.nákl. výsadbu</t>
  </si>
  <si>
    <t>Ostat. investič. přij. transfery ze SR - zprac. lesních osnov</t>
  </si>
  <si>
    <t>Neinvestiční přijaté dotace od krajů - Po stopách Entů</t>
  </si>
  <si>
    <t xml:space="preserve">Příjmy z pronájmu ostat. nemovit. a jejich částí - Útulek Bulhary </t>
  </si>
  <si>
    <t>Přijaté sankční poplatky-rybářství</t>
  </si>
  <si>
    <t>Úhrada z vydobývaného prostoru</t>
  </si>
  <si>
    <t>Přijaté sankční poplatky-ost. správa ve vod. hospodářství</t>
  </si>
  <si>
    <t>Přijaté sankční poplatky-zach. a obnova kulturních památek</t>
  </si>
  <si>
    <t>Přijaté sankční poplatky-ost. čin. k ochraně přírody a krajiny</t>
  </si>
  <si>
    <t>Přijaté sankční poplatky-činnost místní správy</t>
  </si>
  <si>
    <t>Přijaté nekapitálové příspěvky - náklady řízení</t>
  </si>
  <si>
    <t>Ostatní nedaňové příjmy jinde nezařazené</t>
  </si>
  <si>
    <t>PŘÍJMY ORJ 60 CELKEM</t>
  </si>
  <si>
    <t>Příjmy za zkoušky z odborné způsobilosti (řidičská oprávnění)</t>
  </si>
  <si>
    <t>Ost. odvody z vybraných činností a služeb jinde neuvedené</t>
  </si>
  <si>
    <t>Neinvestiční přijaté transfery od obcí - veřejnopráv. sml. - přestupky</t>
  </si>
  <si>
    <t>Neinvestiční přijaté transfery od krajů - ztráta z poskyt. žákovského jízd.</t>
  </si>
  <si>
    <t>Přijaté nekapitálové příspěvky jinde nezařaz.-ostat. zál. v pozem. kom.</t>
  </si>
  <si>
    <t>Ostatní nedaňové příjmy jinde nezařazené-ostat. zál. pozem. komunik.</t>
  </si>
  <si>
    <t>Sankční poplatky-ostat. záležitosti v silniční dopravě</t>
  </si>
  <si>
    <t>Přijaté nekapitál. příspěvky a náhrady v silniční dopravě</t>
  </si>
  <si>
    <t>Sankční poplatky-ostat. záležitosti v dopravě</t>
  </si>
  <si>
    <t>Přijaté nekapitálové příspěvky jinde nezařaz.-ostat. záležitosti v dopravě</t>
  </si>
  <si>
    <t>Přijaté nekapitálové příspěvky jinde nezařaz.-čin. místní správy</t>
  </si>
  <si>
    <t>Ostatní nedaňové příjmy jinde nezařazené-činnost místní správy</t>
  </si>
  <si>
    <t>PŘÍJMY ORJ 80 CELKEM</t>
  </si>
  <si>
    <t>Ostat. neinv. přij. transfery ze SR - Asistent prev. krim. 2016</t>
  </si>
  <si>
    <t>Ostat. neinv. přij. transfery ze státního rozpočtu - Domovník-preventista</t>
  </si>
  <si>
    <t>Ostat. neinv. přij. transfery ze SR - Forenzní identifikač. značení</t>
  </si>
  <si>
    <t>Neinv. příjaté dotace od obcí - veřejnoprávní smlouvy</t>
  </si>
  <si>
    <t>Neinv. přij. dot. od krajů - Projekt Pagery pro seniory 2016</t>
  </si>
  <si>
    <t>Neinv. přij. dot. od krajů - Projekt Bezpečné bydlení seniorů</t>
  </si>
  <si>
    <t>Ostat. invest. přij. transf. ze SR - Rozšíření MKDS 2015</t>
  </si>
  <si>
    <t>Příjmy z poskytovaných služeb - ost. zál. pozemních komunikací-parkov.</t>
  </si>
  <si>
    <t>Příjmy z poskytování služeb a výrobků - ostat. zál. pozem. komunikací</t>
  </si>
  <si>
    <t>;</t>
  </si>
  <si>
    <t>Příjmy z poskytovaných služeb -  Městská policie - PCO</t>
  </si>
  <si>
    <t>Sankční poplatky-městská policie</t>
  </si>
  <si>
    <t>Příjmy z prodeje ostat. hmot. dlouhodob. majetku</t>
  </si>
  <si>
    <t>Přijaté pojistné náhrady</t>
  </si>
  <si>
    <t>Přijaté nekapitálové příspěvky jinde nezařazené-městská policie</t>
  </si>
  <si>
    <t>Ostatní činnosti - neidentifikované platby</t>
  </si>
  <si>
    <t>PŘÍJMY ORJ 90 CELKEM</t>
  </si>
  <si>
    <t>Sankční poplatky</t>
  </si>
  <si>
    <t>PŘÍJMY ORJ 100 CELKEM</t>
  </si>
  <si>
    <t>Daň z příjmu fyz. osob ze závislé činnosti a funkč. pož.</t>
  </si>
  <si>
    <t>Daň z příjmu fyz. osob ze samostat. výděl. činnosti</t>
  </si>
  <si>
    <t>Daň z příjmu fyz. osob podle zvl. sazby</t>
  </si>
  <si>
    <t>Daň z příjmu právnických osob</t>
  </si>
  <si>
    <t>Daň z příjmu právnických osob za obce</t>
  </si>
  <si>
    <t>Daň z přidané hodnoty</t>
  </si>
  <si>
    <t>Místní poplatek za komunální odpad (do r. 2011 pol. 1337)</t>
  </si>
  <si>
    <t>Místní poplatek ze psa</t>
  </si>
  <si>
    <t>Místní poplatek za lázeňský a rekreační pobyt</t>
  </si>
  <si>
    <t>Místní poplatek za užívání veřejného prostranství</t>
  </si>
  <si>
    <t>Místní poplatek za ubytovací kapacitu</t>
  </si>
  <si>
    <t>Odvod z loterií a podob. her kromě VHP</t>
  </si>
  <si>
    <t>Odvod z výherních hracích přístrojů</t>
  </si>
  <si>
    <t xml:space="preserve">Správní poplatky </t>
  </si>
  <si>
    <t>Daň z nemovitostí</t>
  </si>
  <si>
    <t xml:space="preserve">Neinv. přijaté dotace ze SR - přísp. na výkon stát. správy </t>
  </si>
  <si>
    <t>Sankční platby přijaté od jiných subjektů - vnitřní správa</t>
  </si>
  <si>
    <t xml:space="preserve">Přijaté nekapítálové příspěvky a náhrady </t>
  </si>
  <si>
    <t>Příjmy z úroků - § Obecné příjmy z fin. operací</t>
  </si>
  <si>
    <t>Příjmy z podílu na zisku a dividend - AVE, a. s.</t>
  </si>
  <si>
    <t>Kursové rozdíly v příjmech</t>
  </si>
  <si>
    <t>Sankční platby přijaté od jiných subjektů - AVE, a. s.</t>
  </si>
  <si>
    <t xml:space="preserve">Ostatní nedaňové příjmy j. n. </t>
  </si>
  <si>
    <t>Převody z ostatních vlastních fondů</t>
  </si>
  <si>
    <t>Neidentifikované příjmy - ostat. činnosti</t>
  </si>
  <si>
    <t>PŘÍJMY ORJ 110 CELKEM</t>
  </si>
  <si>
    <t>Příjmy z pronájmu pozemků</t>
  </si>
  <si>
    <t>Příjmy z poskytování služeb-bytové hospodářství</t>
  </si>
  <si>
    <t>Příjmy z pronájmu ostat. nemovitostí -bytové hospodářství</t>
  </si>
  <si>
    <t>Přijaté nekapitálové příspěvky -bytové hospodářství</t>
  </si>
  <si>
    <t>Ost. nedaň. příjmy jinde nezařaz.-byt. hospodář.</t>
  </si>
  <si>
    <t>Příjmy z prodeje ostat. nemovitého maj. - bytové hospodář.</t>
  </si>
  <si>
    <t>Příjmy z poskytování služeb-nebytové hospodářství</t>
  </si>
  <si>
    <t>Příjmy z pronájmu ostat. nemovitého maj. - nebytové hospodář.</t>
  </si>
  <si>
    <t>Příjmy z pronájmu movitých věcí-nebytové hospodářství</t>
  </si>
  <si>
    <t>Příjmy z prodeje krátkodob. a drob. majetku - nebytové hospodářství</t>
  </si>
  <si>
    <t>Přijaté pojistné náhrady - nebytové hospodářství</t>
  </si>
  <si>
    <t>Přijaté nekapitálové příspěvky a náhrady - nebytové hospodářství</t>
  </si>
  <si>
    <t>Příjmy z prodeje ostat. nemovitého maj. - nebytové hospodář.</t>
  </si>
  <si>
    <t>Příjmy z pronájmu movitých věcí - veřejné osvětlení</t>
  </si>
  <si>
    <t>Příjmy z poskytování služeb - pohřebnictví</t>
  </si>
  <si>
    <t>Příjmy z pronájmu ost. nemovit. a jejich částí - pohřebnictí</t>
  </si>
  <si>
    <t>Příjmy z pronájmu movitých věcí - pohřebnictví</t>
  </si>
  <si>
    <t>Přijaté nekapitálové příspěvky a náhrady - pohřebnictví</t>
  </si>
  <si>
    <t>Ostatní nedaňové příjmy j. n. - pohřebnictví</t>
  </si>
  <si>
    <t>Příjmy z pronájmu ost.nem. - TEPLO s.r.o.</t>
  </si>
  <si>
    <t>Příjmy z pronájmu pozemků - územní rozvoj</t>
  </si>
  <si>
    <t>Příjmy z poskytování služeb a výrobků-komunální služby (WC)</t>
  </si>
  <si>
    <t>Ostatní  příjmy z vlastní činnosti - komunál. služby a rozvoj</t>
  </si>
  <si>
    <t>Příjmy z pronájmu ostatních nemovitostí</t>
  </si>
  <si>
    <t xml:space="preserve">Přijaté nekapitálové příspěvky </t>
  </si>
  <si>
    <t>Neidentifikované příjmy - komunální služby a rozvoj</t>
  </si>
  <si>
    <t xml:space="preserve">Příjmy z prodeje pozemků </t>
  </si>
  <si>
    <t>Příjmy z prodeje ost. nemovitostí a jejich částí</t>
  </si>
  <si>
    <t>Neidentifikované příjmy - ostatní činnosti j.n.</t>
  </si>
  <si>
    <t>Ostatní daňové příjmy jinde nezařazené-činnost místní správy</t>
  </si>
  <si>
    <t>PŘÍJMY ORJ 120 CELKEM</t>
  </si>
  <si>
    <t>Ostatní nedaňové příjmy jinde nezařazené.</t>
  </si>
  <si>
    <t xml:space="preserve">příjem pokladny poslední den v měsíci, odvedený nočním </t>
  </si>
  <si>
    <t>trezorem a připsaný na účet 1. den následujícího měsíce.</t>
  </si>
  <si>
    <t>PŘÍJMY ORJ 8888 CELKEM</t>
  </si>
  <si>
    <t>PŘÍJMY MĚSTA CELKEM</t>
  </si>
  <si>
    <t>TŘÍDA 8 -  FINANCOVÁNÍ</t>
  </si>
  <si>
    <t>Změna stavu krátkodobých peněžních prostředků na BÚ</t>
  </si>
  <si>
    <t>Dlouhodobě přijaté půjčené prostředky</t>
  </si>
  <si>
    <t xml:space="preserve">Uhrazené splátky dlouhodobě přijatých půjček </t>
  </si>
  <si>
    <t>Nerealizované kurzové rozdíly</t>
  </si>
  <si>
    <t>Nepřevedené částky vyrovnávající schodek</t>
  </si>
  <si>
    <t>Oper. z peněž. účtů org. nemající charakter příjmů a výdajů vlád. sektoru</t>
  </si>
  <si>
    <t>FINANCOVÁNÍ CELKEM</t>
  </si>
  <si>
    <t>Třída 8 - Financování  celkem se nerozpočtuje a neúčtuje - automatizovaný výčet.</t>
  </si>
  <si>
    <t>Kontrolní součet (příjmy celkem + financování celkem=výdaje celkem)</t>
  </si>
  <si>
    <t>Odhad</t>
  </si>
  <si>
    <t>Rozdíl</t>
  </si>
  <si>
    <t xml:space="preserve">Rozdíl </t>
  </si>
  <si>
    <t>Plnění</t>
  </si>
  <si>
    <t>(RS)</t>
  </si>
  <si>
    <t>(RU)</t>
  </si>
  <si>
    <t>proti RU</t>
  </si>
  <si>
    <t>proti odhadu</t>
  </si>
  <si>
    <t>Skut./RU</t>
  </si>
  <si>
    <t xml:space="preserve">          Přijaté dotace</t>
  </si>
  <si>
    <t xml:space="preserve">          Běžné výdaje</t>
  </si>
  <si>
    <t>x</t>
  </si>
  <si>
    <t>;;</t>
  </si>
  <si>
    <t xml:space="preserve">                    Tabulka doplňujících ukazatelů k 31.12.2016</t>
  </si>
  <si>
    <t>vč. čerpání nového úvěru</t>
  </si>
  <si>
    <t>č.ř.</t>
  </si>
  <si>
    <t xml:space="preserve">                                                                        Rok</t>
  </si>
  <si>
    <t>ROK</t>
  </si>
  <si>
    <t>A</t>
  </si>
  <si>
    <t>Počáteční stav peněžních prostředků k 1.1. vč. fondů</t>
  </si>
  <si>
    <t>P1</t>
  </si>
  <si>
    <t>Třída 1</t>
  </si>
  <si>
    <t>Daňové příjmy - ř. 4010</t>
  </si>
  <si>
    <t>P2</t>
  </si>
  <si>
    <t>Třída 2</t>
  </si>
  <si>
    <t>Nedaňové příjmy - ř. 4020</t>
  </si>
  <si>
    <t>P3</t>
  </si>
  <si>
    <t>Třída 3</t>
  </si>
  <si>
    <t>Kapitálové příjmy - ř. 4030</t>
  </si>
  <si>
    <t>P4</t>
  </si>
  <si>
    <t>Třída 4</t>
  </si>
  <si>
    <t>Přijaté dotace - ř. 4040</t>
  </si>
  <si>
    <t>Pc</t>
  </si>
  <si>
    <t>P1-P2-P3-P4</t>
  </si>
  <si>
    <t>Přijmy celkem (před konsolidací) - ř. 4050</t>
  </si>
  <si>
    <t>Kp</t>
  </si>
  <si>
    <t>Konsolidace celkem - ř. 4060</t>
  </si>
  <si>
    <t>Pk</t>
  </si>
  <si>
    <t>Pc-Kp</t>
  </si>
  <si>
    <t>Příjmy po konsolidaci - ř. 4200</t>
  </si>
  <si>
    <t>P5</t>
  </si>
  <si>
    <t>- úvěry krátkodobé (do 1 roku) - ř. 8113</t>
  </si>
  <si>
    <t>P6</t>
  </si>
  <si>
    <t>- úvěry dlouhodobé - ř. 8123</t>
  </si>
  <si>
    <t>P7</t>
  </si>
  <si>
    <t>- výše uvažované půjčky SFŽP</t>
  </si>
  <si>
    <t>P8</t>
  </si>
  <si>
    <t>příjem z vydání krátkodobých dluhopisů - ř. 8111</t>
  </si>
  <si>
    <t>P9</t>
  </si>
  <si>
    <t>- příjem z vydání dlouhodobých dluhopisů - ř. 8121</t>
  </si>
  <si>
    <t>P10</t>
  </si>
  <si>
    <t>- ostatní</t>
  </si>
  <si>
    <t>Pf</t>
  </si>
  <si>
    <t>P5+P6+P7+P8+P9+P10</t>
  </si>
  <si>
    <t>Přijaté úvěry a komunální obligace</t>
  </si>
  <si>
    <t>P</t>
  </si>
  <si>
    <t>Pk+Pf</t>
  </si>
  <si>
    <t>Konsolidované příjmy celkem</t>
  </si>
  <si>
    <t>V1</t>
  </si>
  <si>
    <t>Třída 5</t>
  </si>
  <si>
    <t>Běžné (neinvestiční) výdaje - ř. 4210</t>
  </si>
  <si>
    <t>V2</t>
  </si>
  <si>
    <t>Třída 6</t>
  </si>
  <si>
    <t>Kapitálové (investiční) výdaje - ř. 4220</t>
  </si>
  <si>
    <t>Vc</t>
  </si>
  <si>
    <t>V1+V2</t>
  </si>
  <si>
    <t>Výdaje celkem (před konsolidací) - ř. 4240</t>
  </si>
  <si>
    <t>Kv</t>
  </si>
  <si>
    <t>Konsolidace celkem - ř. 4250</t>
  </si>
  <si>
    <t>Vk</t>
  </si>
  <si>
    <t>Vc-Kv</t>
  </si>
  <si>
    <t>Výdaje po konsolidaci - ř. 4430</t>
  </si>
  <si>
    <t>V4</t>
  </si>
  <si>
    <t>- splátka jistiny krátkodobých úvěrů - ř. 8114</t>
  </si>
  <si>
    <t>V5</t>
  </si>
  <si>
    <t>- splátka jistiny dlouhodobých úvěrů - ř. 8124</t>
  </si>
  <si>
    <t>V6</t>
  </si>
  <si>
    <t>- splátka jistiny uvažované půjčky SFŽP</t>
  </si>
  <si>
    <t>V7</t>
  </si>
  <si>
    <t>- splátka jistiny krátkodobého dluhopisu - ř. 8112</t>
  </si>
  <si>
    <t>V8</t>
  </si>
  <si>
    <t>V9</t>
  </si>
  <si>
    <t>Vf</t>
  </si>
  <si>
    <t>V4+V5+V6+V7+V8+V9</t>
  </si>
  <si>
    <t>V</t>
  </si>
  <si>
    <t>Vk+Vf</t>
  </si>
  <si>
    <t>Konsolidované výdaje celkem</t>
  </si>
  <si>
    <t>D</t>
  </si>
  <si>
    <t>P-V</t>
  </si>
  <si>
    <t>Hotovost běžného roku</t>
  </si>
  <si>
    <t>E</t>
  </si>
  <si>
    <t>A+D</t>
  </si>
  <si>
    <t>Hotovost na konci roku vč. fondů</t>
  </si>
  <si>
    <t>Splátky jistin úvěrů, dluhopisů, ost.</t>
  </si>
  <si>
    <t>Tok peněžní hotovosti Cash Flow  vč. úvěru</t>
  </si>
  <si>
    <t xml:space="preserve">REZERVA MĚSTA  U ORJ 110 - ODBOR EKONOMICKÝ                        § 6409 pol. 5901 </t>
  </si>
  <si>
    <t>RM</t>
  </si>
  <si>
    <t>Dne</t>
  </si>
  <si>
    <t>Účel</t>
  </si>
  <si>
    <t>neinv.</t>
  </si>
  <si>
    <t>inv.</t>
  </si>
  <si>
    <t>Schválený rozpočet -  nespecifikované rezervy § 6409, pol. 5901</t>
  </si>
  <si>
    <t>110 OEK</t>
  </si>
  <si>
    <t>Navýšení rozpočtu výdajů v návaznosti na úpravu závazného ukazatele z JMK-souhrnný dotační vztah</t>
  </si>
  <si>
    <t>(schvál. rozpočet 34 500 tis. Kč, rozpis JMK 35180 tis. Kč, dopad + 680,9 tis. Kč na zvýšení příjmů a výdajů)</t>
  </si>
  <si>
    <t>Odstranění havarie ústředního vytápění v budově městské policie</t>
  </si>
  <si>
    <t>090 MP</t>
  </si>
  <si>
    <t>Stav k 29. 2. 2016</t>
  </si>
  <si>
    <t>Vratka části poskytnutého fin. příspěvku na akci "SOS raft-Slovensko-čes. protipovodňový záchr. modul"</t>
  </si>
  <si>
    <t>030 OKT</t>
  </si>
  <si>
    <t>Dárkový šek do tomboly na XVII. reprezentační ples města Břeclavi dne 18.3.2016</t>
  </si>
  <si>
    <t>050 OSVŠ</t>
  </si>
  <si>
    <t>HZŠ Slovácká 40, na pořádání celostátního finále "Ligy škol ve stolním hokeji (věcně schvál. RM 32)</t>
  </si>
  <si>
    <t xml:space="preserve">Navýšení rozpočtu výdajů  na dotace v oblasti zájmové činnosti  </t>
  </si>
  <si>
    <t>Navýšení rozpočtu výdajů  na dotace v oblasti sportu</t>
  </si>
  <si>
    <t xml:space="preserve">Předfinancování prevence kriminality-APK a domovník - přijaté dotace z JMK na proj. budou vráceny zpět </t>
  </si>
  <si>
    <t>Stav k 31.3.2015</t>
  </si>
  <si>
    <t>Beze změn</t>
  </si>
  <si>
    <t>Fin. dar - České dráhy, a.s. na kaci "Pálavský okruh" (RM 34 dne 6.4.2016)</t>
  </si>
  <si>
    <t>Fin. podpora Židovské obci Brno na údržbu židovského hřbitova v Břeclavi (RM 34 dne 6.4.2016)</t>
  </si>
  <si>
    <t>Navýšení rozpočtu příjmů z nájemného (924 tis.) a služeb (112 tis.) - vztah na zvýšení dotací u nezisk. subj.</t>
  </si>
  <si>
    <t>120 OM</t>
  </si>
  <si>
    <t>Stav k 30.4.2016</t>
  </si>
  <si>
    <t>Parkovací dům pro kola (ZM 11-18.4.2016)</t>
  </si>
  <si>
    <t>020 ORS</t>
  </si>
  <si>
    <t>Peněž. dar k organizaci a materiál. zabezp. výstavy vín LVA dne 20.-21.5.2016 Ing. Sadílkové, Břeclav (RM 35)</t>
  </si>
  <si>
    <t>Fin. dar spolku Světlana, o. s. na pořádání benefičního koncertu dne 24.4.2016 (RM 35)</t>
  </si>
  <si>
    <t>Navýšení závaz. ukazatele PO Tereza Břeclav - akce "Otvírání Licht. stezek"</t>
  </si>
  <si>
    <t>Navýšení závaz. ukazatele PO Tereza Břeclav -"Středisko služebOtvírání Licht. stezek" - - posílení 2 pracov.</t>
  </si>
  <si>
    <t>Navýšení rozpočtu výdajů na neinvestiční transfery (RM 34)</t>
  </si>
  <si>
    <t>Navýšení rozpočtu výdajů na neinvestiční transfery (ZM 11)</t>
  </si>
  <si>
    <t>Fin. dar Nemocnici Břeclav k zajištění 5. Dětského dne v Břeclavi (RM 36-4.5.2016)</t>
  </si>
  <si>
    <t>Fin. dar Muzejní a vlastivědné společnosti v Brně v souvislosti s vydáním knihy (RM 3-4.5.2016)</t>
  </si>
  <si>
    <t>Doplatek účelových výdajů roku 2015 na výkon SPOD (JMK - doplatek dotace)</t>
  </si>
  <si>
    <t>Stav k 31.5.2016</t>
  </si>
  <si>
    <t>Úhrada soudních popl. Krajskému soudu v Brně za zapsání našich PO do obchodního rejstříku</t>
  </si>
  <si>
    <t>Konzultač., poradenské a práv. služby - úhrada za zpracování auditů účet. závěrek Terezy, Muzea, Knihovny</t>
  </si>
  <si>
    <t>Navýšení závaz. ukazatele rozpočtu r. 2016 Městské knihovny Břeclav</t>
  </si>
  <si>
    <t>Pořízení nového parkovacího automatu</t>
  </si>
  <si>
    <t>Parkoviště za bývalým měst. úřadem -  zrušení akce (ZM 13 - 13.6.2016)</t>
  </si>
  <si>
    <t>Rozšíření parkoviště u  bývalého autobusového nádraží (ZM 13 - 13.6.2016)</t>
  </si>
  <si>
    <t>Parkoviště za nemocnicí Břeclav (ZM 13 - 13.6.2016)</t>
  </si>
  <si>
    <t>Školní hřiště u ZŠ na ul. Sovadinova (ZM 13 - 13.6.2016)</t>
  </si>
  <si>
    <t>Oprava střechy krytého bazénu</t>
  </si>
  <si>
    <t>Nakládání s kuchyňským odpadem v organizacích města Břeclav (ZM 13 - 13.6.2016)</t>
  </si>
  <si>
    <t>Nákup výstroje pro Asistenty prevence kriminality</t>
  </si>
  <si>
    <t>Stav k 30.6.2016</t>
  </si>
  <si>
    <t>TJ Sokol CH. N. Ves, z. s., IČ: 46215671, na projekt: „Czech Open v Písku“ (RM 41-13.7.2016)</t>
  </si>
  <si>
    <t>Zahradní soupravy do KD CH. N. Ves (RM 39-22.6.2016)</t>
  </si>
  <si>
    <t>Podpora na vydání knihy "Zážitky a postřehy čes. studenta z dlouhod. pobytu v Číně"  (RM 41-13.7.2016)</t>
  </si>
  <si>
    <t>Vrácení prostředků z předfinancování projektů prevence kriminality</t>
  </si>
  <si>
    <t>Přesun do rez. MP na projekty kriminality</t>
  </si>
  <si>
    <t>Stav k 31.7.2016</t>
  </si>
  <si>
    <t>Výdaje spojené s konáním místního referenda (OOV, materiál, telefony, ost. služby, občerstvení)</t>
  </si>
  <si>
    <t>Registrace a roč. poplatek do Národ.registru REFIS v rámci projektu Forenzní identifik. značení</t>
  </si>
  <si>
    <t>Stav k 31.8.2016</t>
  </si>
  <si>
    <t>Předfinancování projektů OP - MŠ Na Valtické, U Splavu, Osvobození</t>
  </si>
  <si>
    <t>Odměny členů zast. - na proplacení nečerpaných dovolených za rok 2015 a o odměna -skončení vol.období.</t>
  </si>
  <si>
    <t>Zajištění kulturního programu- NPÚ Valtice</t>
  </si>
  <si>
    <t>Stav k 30.9.2016</t>
  </si>
  <si>
    <t>Navýšení rozpočtu na provoz PO MMG Břeclav (RM 47 -  5.10.2016)</t>
  </si>
  <si>
    <t>Stav k 31.12.2016</t>
  </si>
  <si>
    <t>Dosud neprovedené změny rozpočtu - rezervováno</t>
  </si>
  <si>
    <t>Žádost o dot. z Mezinár. visegrád. fondu na "Živý folklór" (celk. nákl. 350 tis. vč. DPH, dot. 280 tis., 70 vl.podíl)</t>
  </si>
  <si>
    <t>ZAPOJENÍ PROSTŘEDKŮ TŘ. 8 - FINANCOVÁNÍ (pol. 8115 u ORJ 110 OEK)</t>
  </si>
  <si>
    <t xml:space="preserve">   -   (v tis. Kč)</t>
  </si>
  <si>
    <t xml:space="preserve"> +   (v tis. Kč)</t>
  </si>
  <si>
    <t>Poznámka</t>
  </si>
  <si>
    <t xml:space="preserve">Schválený rozpočet 2015 - změna stavu peněž. prostř. na bank. účtech - zapojení do rozpočtu </t>
  </si>
  <si>
    <t>1.</t>
  </si>
  <si>
    <t>Nedofinancované akce r. 2015</t>
  </si>
  <si>
    <t>Pohanskéo - mlatová cesta - oprava</t>
  </si>
  <si>
    <t>Projektová dokumentace na modrnizaci světelných signalizačních zařízení</t>
  </si>
  <si>
    <t>Oprava vozovek ul. Haškova a Veslařská</t>
  </si>
  <si>
    <t>Oprava chodníků ul. Březinova</t>
  </si>
  <si>
    <t>Oprava chodníku ul. Lidická - autobazar</t>
  </si>
  <si>
    <t>Oprava chodníků ul. Haškova a Veslařská</t>
  </si>
  <si>
    <t>2.</t>
  </si>
  <si>
    <t>Projektová dokumentace na zateplení obvod. pláště Kina Koruna</t>
  </si>
  <si>
    <t>Projektová dokumentace na elektroinstalaci Městské knihovny Břeclav</t>
  </si>
  <si>
    <t>Městské koupaliště - přeložka vedení NN</t>
  </si>
  <si>
    <t xml:space="preserve">Zázemí dětského dopravního hřiště - investič. transfer z JMK - příjem v 11/2015- výdaje v r. 2016 </t>
  </si>
  <si>
    <t>Zhotovení EPS a rozvodů Domova seniorů Břeclav - investič. transfer z JMK - příjem v 11/2015, výdaj v r. 16</t>
  </si>
  <si>
    <t>Oprava fasád a okapových chodníků garáže a skladu v prostorách dvora MěÚ Břeclav</t>
  </si>
  <si>
    <t>3.</t>
  </si>
  <si>
    <t>Dětské dopravní hřiště II. etapa - vratka nevyčerpané dotace z JMK</t>
  </si>
  <si>
    <t>Snížení příjmů na pol. Přij.nekapitál. přísp. a náhrady- akce 175. výročí železnice v Břeclavi- příjem v 11/2015</t>
  </si>
  <si>
    <t>Snížení příjmů na pol. Přísp. na pořízení dlouhodob. maj. - akce 175. výr. železnice - příjem v 11/2015</t>
  </si>
  <si>
    <t>Vratka nevyčerpaných účel. prostř. (čin. OLH 50,5 tis., výsadba melior. a zpev. dřevin 57,9 tis. Kč)</t>
  </si>
  <si>
    <t>060 OŽP</t>
  </si>
  <si>
    <t>Vratka nevyčerpaných účel. prostř. (prevence kriminality - asistenti prevence kriminality)</t>
  </si>
  <si>
    <t>Navýšení rizikového příplatku strážníků (mzdy+souvisejí odvody soc. a zdrav.)</t>
  </si>
  <si>
    <t>Stav k 21.1.2016</t>
  </si>
  <si>
    <t>Vratka nevyčerpaných účel. prostř. (výkon sociální práce)</t>
  </si>
  <si>
    <t>Přeplatek nájmu a přeplatek věcného břemena (2x úhrada)</t>
  </si>
  <si>
    <t>4.</t>
  </si>
  <si>
    <t>Stav k 29.2.2016</t>
  </si>
  <si>
    <t>6.</t>
  </si>
  <si>
    <t>Revok. usn. R/24/15/20-RM č. 25 dne 18.11.2015 - zrušení akce Jednot. systému varování obyv., rozšíř. DDP</t>
  </si>
  <si>
    <t>Doplatek za rok 2015 - ref. mzdy - Úřad práce</t>
  </si>
  <si>
    <t>Stav k 31.3.2016</t>
  </si>
  <si>
    <t>Stav k 30.4.2016 beze změny</t>
  </si>
  <si>
    <t>Rekonstrukce elektroinstalace MŠ Dukelských hrdinů a MŠ Slovácká (RM 34-6.4.2016)</t>
  </si>
  <si>
    <t>Zapojení nevyčerpaných prostředků r. 2015 - příspěvku na výkon pěstounské péče - do rozp. roku 2016</t>
  </si>
  <si>
    <t>Demolice obj. býv. restaurace u nádraží ČD+parkoviště - vratka - ukončená akce</t>
  </si>
  <si>
    <t>Břeclav-Poštorná, propoj. ulic Gagarinova a B. Šmerala (ZM 13 - 13..6.2016)</t>
  </si>
  <si>
    <t>Zázemí dětského dodpravního hřiště - II. etapa (ZM 13 ze dne 13.6.2016)</t>
  </si>
  <si>
    <t>Revitalizace nádvoří Městského úřadu Břeclav (ZM 13 - 13.6.2016)</t>
  </si>
  <si>
    <t>Vratka smluvní pokuty (vč. úroku) na zákl. rozsudku 14 Co 80/2016-181</t>
  </si>
  <si>
    <t>Sokolovna Ch. N. Ves - přístavba sociálního zařízení (ZM 13 - 25.7.2016)</t>
  </si>
  <si>
    <t>Stacionární radar Na Valtické (ZM 13 -. 25.7.2016)</t>
  </si>
  <si>
    <t>Poštorná, ul. Hájová - chodník k obřqadní síni (ZM 13 - 25.7.2016)</t>
  </si>
  <si>
    <t>Stavební úpravy požární zbrojnice Poštorná ( ZM 13 - 25.7.2016)</t>
  </si>
  <si>
    <t>Náborové příspěvky pro 5 strážníků MP -navýšení mezd</t>
  </si>
  <si>
    <t>Výdaje spojené s přijetím 3 zaměstnanců v souvislosti s pořízením radaru + 2 náborové příspěvky</t>
  </si>
  <si>
    <t xml:space="preserve">Navýšení platů a povin. pojištění -sociální - zdravotní - </t>
  </si>
  <si>
    <t>Navýšení tř. 8 - Financování o nerozpočtovaný příje,m z dividend a úroků z prodlení (AVE, a. s.)</t>
  </si>
  <si>
    <t xml:space="preserve"> Stav k 30.9.2016</t>
  </si>
  <si>
    <t>Stav k 31.10.2016</t>
  </si>
  <si>
    <t>Dofinancování nájmu Oblastní acharitě Břeclav (dodatek k VP sml. 184/2016/OSVŠ/DS00200)</t>
  </si>
  <si>
    <t>Účelová dotace na Vlánoční koncert - Petr Bende band a hosté (RM č. 48 - 19.10.2016)</t>
  </si>
  <si>
    <t>Stav k 30.11.2016</t>
  </si>
  <si>
    <t>Peněžitý příplatek společnosti MSK Břeclav s.r.o. na úhradu účetní ztráty minulých let</t>
  </si>
  <si>
    <t>Nákup služzeb spojených slikvidací ekologické havárie - únik motorové nafty z paliv. nádrže kamionu</t>
  </si>
  <si>
    <t>Stav k 14.12.2016</t>
  </si>
  <si>
    <t>Zvýšení rozpočtu tř. 8 - financování (dorozpočtovány veřejnoprávní smlouvy v příjmech)</t>
  </si>
  <si>
    <t>080 OSVD</t>
  </si>
  <si>
    <t>Zvýšení rozpočtu tř. 8 - financování (dorozpočtovány odvody z loterií a podob her a odvody VHP)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</si>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</sst>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#,##0.0"/>
  </numFmts>
  <fonts count="38">
    <font>
      <sz val="10"/>
      <name val="Arial"/>
      <charset val="238"/>
    </font>
    <font>
      <sz val="10"/>
      <name val="Arial"/>
      <charset val="238"/>
    </font>
    <font>
      <b/>
      <sz val="12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  <charset val="238"/>
    </font>
    <font>
      <b/>
      <sz val="10"/>
      <name val="Arial"/>
      <family val="2"/>
    </font>
    <font>
      <b/>
      <sz val="11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i/>
      <sz val="12"/>
      <color rgb="FFFF0000"/>
      <name val="Arial"/>
      <family val="2"/>
    </font>
    <font>
      <b/>
      <sz val="12"/>
      <color rgb="FFFF0000"/>
      <name val="Arial"/>
      <family val="2"/>
      <charset val="238"/>
    </font>
    <font>
      <sz val="12"/>
      <color indexed="8"/>
      <name val="Arial"/>
      <family val="2"/>
    </font>
    <font>
      <u/>
      <sz val="10"/>
      <name val="Arial"/>
      <family val="2"/>
    </font>
    <font>
      <i/>
      <sz val="11"/>
      <name val="Arial"/>
      <family val="2"/>
      <charset val="238"/>
    </font>
    <font>
      <sz val="12"/>
      <name val="Arial CE"/>
      <family val="2"/>
      <charset val="238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2"/>
      <name val="Times New Roman CE"/>
      <family val="1"/>
      <charset val="238"/>
    </font>
    <font>
      <b/>
      <i/>
      <sz val="12"/>
      <name val="Arial"/>
      <family val="2"/>
      <charset val="238"/>
    </font>
    <font>
      <b/>
      <i/>
      <sz val="14"/>
      <name val="Arial"/>
      <family val="2"/>
      <charset val="238"/>
    </font>
    <font>
      <b/>
      <sz val="14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b/>
      <sz val="11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2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" fillId="0" borderId="0"/>
    <xf numFmtId="0" fontId="11" fillId="0" borderId="0"/>
  </cellStyleXfs>
  <cellXfs count="46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0" fillId="0" borderId="0" xfId="0" applyBorder="1"/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3" fillId="0" borderId="7" xfId="0" applyFont="1" applyBorder="1"/>
    <xf numFmtId="0" fontId="3" fillId="0" borderId="10" xfId="0" applyFont="1" applyBorder="1"/>
    <xf numFmtId="0" fontId="3" fillId="0" borderId="13" xfId="0" applyFont="1" applyBorder="1"/>
    <xf numFmtId="0" fontId="4" fillId="0" borderId="14" xfId="0" applyFont="1" applyBorder="1"/>
    <xf numFmtId="0" fontId="3" fillId="0" borderId="17" xfId="0" applyFont="1" applyBorder="1"/>
    <xf numFmtId="0" fontId="0" fillId="0" borderId="19" xfId="0" applyBorder="1"/>
    <xf numFmtId="0" fontId="4" fillId="0" borderId="20" xfId="0" applyFont="1" applyBorder="1"/>
    <xf numFmtId="0" fontId="4" fillId="0" borderId="21" xfId="0" applyFont="1" applyFill="1" applyBorder="1"/>
    <xf numFmtId="0" fontId="4" fillId="0" borderId="24" xfId="0" applyFont="1" applyBorder="1"/>
    <xf numFmtId="0" fontId="11" fillId="0" borderId="0" xfId="0" applyFont="1"/>
    <xf numFmtId="14" fontId="12" fillId="0" borderId="0" xfId="0" applyNumberFormat="1" applyFont="1" applyAlignment="1">
      <alignment horizontal="left"/>
    </xf>
    <xf numFmtId="0" fontId="13" fillId="0" borderId="0" xfId="0" applyFont="1" applyFill="1"/>
    <xf numFmtId="0" fontId="14" fillId="0" borderId="0" xfId="0" applyFont="1" applyFill="1"/>
    <xf numFmtId="0" fontId="13" fillId="0" borderId="0" xfId="0" applyFont="1" applyFill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0" fontId="0" fillId="0" borderId="0" xfId="0" applyFill="1"/>
    <xf numFmtId="0" fontId="7" fillId="0" borderId="0" xfId="0" applyFont="1" applyFill="1"/>
    <xf numFmtId="0" fontId="16" fillId="0" borderId="0" xfId="0" applyFont="1" applyFill="1" applyAlignment="1"/>
    <xf numFmtId="0" fontId="0" fillId="0" borderId="0" xfId="0" applyFill="1" applyAlignment="1"/>
    <xf numFmtId="0" fontId="9" fillId="0" borderId="0" xfId="0" applyFont="1" applyFill="1" applyAlignment="1">
      <alignment horizontal="center"/>
    </xf>
    <xf numFmtId="0" fontId="9" fillId="0" borderId="0" xfId="0" applyFont="1" applyFill="1"/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6" fillId="0" borderId="0" xfId="0" applyFont="1" applyFill="1" applyBorder="1"/>
    <xf numFmtId="4" fontId="6" fillId="0" borderId="0" xfId="0" applyNumberFormat="1" applyFont="1" applyFill="1" applyBorder="1"/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4" fontId="6" fillId="3" borderId="27" xfId="1" applyNumberFormat="1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28" xfId="0" applyFont="1" applyFill="1" applyBorder="1"/>
    <xf numFmtId="49" fontId="6" fillId="3" borderId="28" xfId="0" applyNumberFormat="1" applyFont="1" applyFill="1" applyBorder="1" applyAlignment="1">
      <alignment horizontal="center"/>
    </xf>
    <xf numFmtId="0" fontId="6" fillId="0" borderId="29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7" fillId="0" borderId="29" xfId="0" applyFont="1" applyFill="1" applyBorder="1"/>
    <xf numFmtId="4" fontId="12" fillId="0" borderId="29" xfId="0" applyNumberFormat="1" applyFont="1" applyFill="1" applyBorder="1"/>
    <xf numFmtId="0" fontId="6" fillId="0" borderId="30" xfId="0" applyFont="1" applyFill="1" applyBorder="1"/>
    <xf numFmtId="0" fontId="6" fillId="0" borderId="11" xfId="0" applyFont="1" applyFill="1" applyBorder="1" applyAlignment="1">
      <alignment horizontal="center"/>
    </xf>
    <xf numFmtId="4" fontId="12" fillId="0" borderId="30" xfId="0" applyNumberFormat="1" applyFont="1" applyFill="1" applyBorder="1"/>
    <xf numFmtId="0" fontId="12" fillId="0" borderId="30" xfId="0" applyFont="1" applyFill="1" applyBorder="1"/>
    <xf numFmtId="0" fontId="12" fillId="0" borderId="11" xfId="0" applyFont="1" applyFill="1" applyBorder="1" applyAlignment="1">
      <alignment horizontal="center"/>
    </xf>
    <xf numFmtId="0" fontId="12" fillId="0" borderId="11" xfId="0" applyFont="1" applyFill="1" applyBorder="1"/>
    <xf numFmtId="4" fontId="17" fillId="4" borderId="30" xfId="0" applyNumberFormat="1" applyFont="1" applyFill="1" applyBorder="1"/>
    <xf numFmtId="0" fontId="6" fillId="0" borderId="0" xfId="0" applyFont="1" applyFill="1"/>
    <xf numFmtId="0" fontId="12" fillId="0" borderId="8" xfId="0" applyFont="1" applyFill="1" applyBorder="1"/>
    <xf numFmtId="0" fontId="12" fillId="0" borderId="29" xfId="0" applyFont="1" applyFill="1" applyBorder="1"/>
    <xf numFmtId="4" fontId="17" fillId="4" borderId="29" xfId="0" applyNumberFormat="1" applyFont="1" applyFill="1" applyBorder="1"/>
    <xf numFmtId="4" fontId="12" fillId="4" borderId="30" xfId="0" applyNumberFormat="1" applyFont="1" applyFill="1" applyBorder="1"/>
    <xf numFmtId="0" fontId="17" fillId="0" borderId="30" xfId="0" applyFont="1" applyBorder="1"/>
    <xf numFmtId="0" fontId="6" fillId="0" borderId="31" xfId="0" applyFont="1" applyFill="1" applyBorder="1"/>
    <xf numFmtId="0" fontId="6" fillId="0" borderId="18" xfId="0" applyFont="1" applyFill="1" applyBorder="1" applyAlignment="1">
      <alignment horizontal="center"/>
    </xf>
    <xf numFmtId="0" fontId="6" fillId="0" borderId="18" xfId="0" applyFont="1" applyFill="1" applyBorder="1"/>
    <xf numFmtId="4" fontId="6" fillId="0" borderId="31" xfId="0" applyNumberFormat="1" applyFont="1" applyFill="1" applyBorder="1"/>
    <xf numFmtId="0" fontId="12" fillId="0" borderId="32" xfId="0" applyFont="1" applyFill="1" applyBorder="1"/>
    <xf numFmtId="0" fontId="12" fillId="0" borderId="33" xfId="0" applyFont="1" applyFill="1" applyBorder="1" applyAlignment="1">
      <alignment horizontal="center"/>
    </xf>
    <xf numFmtId="0" fontId="6" fillId="0" borderId="33" xfId="0" applyFont="1" applyFill="1" applyBorder="1"/>
    <xf numFmtId="4" fontId="6" fillId="0" borderId="32" xfId="0" applyNumberFormat="1" applyFont="1" applyFill="1" applyBorder="1"/>
    <xf numFmtId="0" fontId="6" fillId="0" borderId="0" xfId="0" applyFont="1" applyFill="1" applyBorder="1" applyAlignment="1">
      <alignment horizontal="center"/>
    </xf>
    <xf numFmtId="0" fontId="7" fillId="0" borderId="30" xfId="0" applyFont="1" applyFill="1" applyBorder="1"/>
    <xf numFmtId="0" fontId="6" fillId="0" borderId="30" xfId="0" applyFont="1" applyFill="1" applyBorder="1" applyAlignment="1">
      <alignment horizontal="center"/>
    </xf>
    <xf numFmtId="0" fontId="12" fillId="0" borderId="30" xfId="0" applyFont="1" applyFill="1" applyBorder="1" applyAlignment="1">
      <alignment horizontal="center"/>
    </xf>
    <xf numFmtId="4" fontId="12" fillId="0" borderId="34" xfId="0" applyNumberFormat="1" applyFont="1" applyFill="1" applyBorder="1"/>
    <xf numFmtId="0" fontId="6" fillId="0" borderId="35" xfId="0" applyFont="1" applyFill="1" applyBorder="1" applyAlignment="1">
      <alignment horizontal="center"/>
    </xf>
    <xf numFmtId="0" fontId="12" fillId="0" borderId="35" xfId="0" applyFont="1" applyFill="1" applyBorder="1" applyAlignment="1">
      <alignment horizontal="center"/>
    </xf>
    <xf numFmtId="0" fontId="12" fillId="0" borderId="35" xfId="0" applyFont="1" applyFill="1" applyBorder="1"/>
    <xf numFmtId="0" fontId="12" fillId="0" borderId="32" xfId="0" applyFont="1" applyFill="1" applyBorder="1" applyAlignment="1">
      <alignment horizontal="center"/>
    </xf>
    <xf numFmtId="0" fontId="6" fillId="0" borderId="36" xfId="0" applyFont="1" applyFill="1" applyBorder="1"/>
    <xf numFmtId="0" fontId="6" fillId="0" borderId="29" xfId="0" applyFont="1" applyFill="1" applyBorder="1"/>
    <xf numFmtId="0" fontId="12" fillId="0" borderId="34" xfId="0" applyFont="1" applyFill="1" applyBorder="1"/>
    <xf numFmtId="0" fontId="12" fillId="0" borderId="37" xfId="0" applyFont="1" applyFill="1" applyBorder="1" applyAlignment="1">
      <alignment horizontal="center"/>
    </xf>
    <xf numFmtId="0" fontId="17" fillId="0" borderId="34" xfId="0" applyFont="1" applyBorder="1"/>
    <xf numFmtId="0" fontId="12" fillId="0" borderId="11" xfId="0" applyFont="1" applyFill="1" applyBorder="1" applyAlignment="1">
      <alignment horizontal="left"/>
    </xf>
    <xf numFmtId="4" fontId="17" fillId="4" borderId="34" xfId="0" applyNumberFormat="1" applyFont="1" applyFill="1" applyBorder="1"/>
    <xf numFmtId="0" fontId="6" fillId="0" borderId="32" xfId="0" applyFont="1" applyFill="1" applyBorder="1"/>
    <xf numFmtId="3" fontId="6" fillId="0" borderId="0" xfId="0" applyNumberFormat="1" applyFont="1" applyFill="1" applyBorder="1"/>
    <xf numFmtId="4" fontId="17" fillId="0" borderId="30" xfId="0" applyNumberFormat="1" applyFont="1" applyFill="1" applyBorder="1"/>
    <xf numFmtId="4" fontId="17" fillId="0" borderId="34" xfId="0" applyNumberFormat="1" applyFont="1" applyFill="1" applyBorder="1"/>
    <xf numFmtId="0" fontId="12" fillId="0" borderId="28" xfId="0" applyFont="1" applyFill="1" applyBorder="1"/>
    <xf numFmtId="0" fontId="12" fillId="0" borderId="5" xfId="0" applyFont="1" applyFill="1" applyBorder="1" applyAlignment="1">
      <alignment horizontal="center"/>
    </xf>
    <xf numFmtId="0" fontId="12" fillId="0" borderId="38" xfId="0" applyFont="1" applyFill="1" applyBorder="1"/>
    <xf numFmtId="0" fontId="12" fillId="0" borderId="25" xfId="0" applyFont="1" applyFill="1" applyBorder="1" applyAlignment="1">
      <alignment horizontal="center"/>
    </xf>
    <xf numFmtId="0" fontId="6" fillId="0" borderId="38" xfId="0" applyFont="1" applyFill="1" applyBorder="1"/>
    <xf numFmtId="4" fontId="17" fillId="0" borderId="11" xfId="0" applyNumberFormat="1" applyFont="1" applyFill="1" applyBorder="1"/>
    <xf numFmtId="0" fontId="12" fillId="0" borderId="34" xfId="0" applyFont="1" applyFill="1" applyBorder="1" applyAlignment="1">
      <alignment horizontal="center"/>
    </xf>
    <xf numFmtId="4" fontId="12" fillId="0" borderId="31" xfId="0" applyNumberFormat="1" applyFont="1" applyFill="1" applyBorder="1"/>
    <xf numFmtId="0" fontId="12" fillId="0" borderId="38" xfId="0" applyFont="1" applyFill="1" applyBorder="1" applyAlignment="1">
      <alignment horizontal="center"/>
    </xf>
    <xf numFmtId="0" fontId="20" fillId="4" borderId="30" xfId="0" applyFont="1" applyFill="1" applyBorder="1" applyAlignment="1">
      <alignment horizontal="center"/>
    </xf>
    <xf numFmtId="0" fontId="6" fillId="0" borderId="35" xfId="0" applyFont="1" applyFill="1" applyBorder="1"/>
    <xf numFmtId="4" fontId="12" fillId="0" borderId="28" xfId="0" applyNumberFormat="1" applyFont="1" applyFill="1" applyBorder="1"/>
    <xf numFmtId="0" fontId="20" fillId="4" borderId="35" xfId="0" applyFont="1" applyFill="1" applyBorder="1" applyAlignment="1">
      <alignment horizontal="center"/>
    </xf>
    <xf numFmtId="0" fontId="17" fillId="0" borderId="28" xfId="0" applyFont="1" applyBorder="1"/>
    <xf numFmtId="4" fontId="17" fillId="4" borderId="28" xfId="0" applyNumberFormat="1" applyFont="1" applyFill="1" applyBorder="1"/>
    <xf numFmtId="4" fontId="6" fillId="0" borderId="30" xfId="0" applyNumberFormat="1" applyFont="1" applyFill="1" applyBorder="1"/>
    <xf numFmtId="4" fontId="12" fillId="0" borderId="35" xfId="0" applyNumberFormat="1" applyFont="1" applyFill="1" applyBorder="1"/>
    <xf numFmtId="4" fontId="6" fillId="0" borderId="38" xfId="0" applyNumberFormat="1" applyFont="1" applyFill="1" applyBorder="1"/>
    <xf numFmtId="0" fontId="6" fillId="0" borderId="28" xfId="0" applyFont="1" applyFill="1" applyBorder="1" applyAlignment="1">
      <alignment horizontal="center"/>
    </xf>
    <xf numFmtId="0" fontId="6" fillId="0" borderId="28" xfId="0" applyFont="1" applyFill="1" applyBorder="1"/>
    <xf numFmtId="0" fontId="6" fillId="0" borderId="38" xfId="0" applyFont="1" applyFill="1" applyBorder="1" applyAlignment="1">
      <alignment horizontal="center"/>
    </xf>
    <xf numFmtId="0" fontId="6" fillId="0" borderId="39" xfId="0" applyFont="1" applyFill="1" applyBorder="1" applyAlignment="1">
      <alignment vertical="center"/>
    </xf>
    <xf numFmtId="4" fontId="6" fillId="0" borderId="38" xfId="0" applyNumberFormat="1" applyFont="1" applyFill="1" applyBorder="1" applyAlignment="1">
      <alignment vertical="center"/>
    </xf>
    <xf numFmtId="0" fontId="17" fillId="0" borderId="0" xfId="0" applyFont="1" applyFill="1"/>
    <xf numFmtId="4" fontId="17" fillId="0" borderId="0" xfId="0" applyNumberFormat="1" applyFont="1" applyFill="1"/>
    <xf numFmtId="0" fontId="21" fillId="0" borderId="0" xfId="0" applyFont="1" applyFill="1"/>
    <xf numFmtId="4" fontId="14" fillId="0" borderId="0" xfId="0" applyNumberFormat="1" applyFont="1" applyFill="1"/>
    <xf numFmtId="0" fontId="11" fillId="0" borderId="0" xfId="0" applyFont="1" applyFill="1"/>
    <xf numFmtId="0" fontId="7" fillId="0" borderId="0" xfId="0" applyFont="1" applyFill="1" applyBorder="1"/>
    <xf numFmtId="0" fontId="16" fillId="0" borderId="0" xfId="0" applyFont="1" applyFill="1" applyAlignment="1">
      <alignment horizontal="left"/>
    </xf>
    <xf numFmtId="4" fontId="14" fillId="0" borderId="0" xfId="0" applyNumberFormat="1" applyFont="1" applyFill="1" applyAlignment="1">
      <alignment horizontal="right"/>
    </xf>
    <xf numFmtId="0" fontId="7" fillId="3" borderId="27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center"/>
    </xf>
    <xf numFmtId="0" fontId="7" fillId="3" borderId="28" xfId="0" applyFont="1" applyFill="1" applyBorder="1" applyAlignment="1">
      <alignment horizontal="center"/>
    </xf>
    <xf numFmtId="0" fontId="7" fillId="3" borderId="41" xfId="0" applyFont="1" applyFill="1" applyBorder="1"/>
    <xf numFmtId="4" fontId="6" fillId="3" borderId="28" xfId="1" applyNumberFormat="1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4" fontId="17" fillId="0" borderId="29" xfId="0" applyNumberFormat="1" applyFont="1" applyFill="1" applyBorder="1"/>
    <xf numFmtId="0" fontId="12" fillId="0" borderId="29" xfId="0" applyFont="1" applyFill="1" applyBorder="1" applyAlignment="1">
      <alignment horizontal="right"/>
    </xf>
    <xf numFmtId="0" fontId="12" fillId="0" borderId="8" xfId="0" applyFont="1" applyFill="1" applyBorder="1" applyAlignment="1">
      <alignment horizontal="right"/>
    </xf>
    <xf numFmtId="0" fontId="17" fillId="0" borderId="29" xfId="0" applyFont="1" applyFill="1" applyBorder="1" applyAlignment="1">
      <alignment horizontal="right"/>
    </xf>
    <xf numFmtId="0" fontId="17" fillId="0" borderId="30" xfId="0" applyFont="1" applyFill="1" applyBorder="1"/>
    <xf numFmtId="4" fontId="11" fillId="0" borderId="0" xfId="0" applyNumberFormat="1" applyFont="1" applyFill="1"/>
    <xf numFmtId="0" fontId="12" fillId="0" borderId="11" xfId="1" applyFont="1" applyFill="1" applyBorder="1" applyAlignment="1">
      <alignment horizontal="right"/>
    </xf>
    <xf numFmtId="0" fontId="12" fillId="0" borderId="30" xfId="1" applyFont="1" applyFill="1" applyBorder="1" applyAlignment="1">
      <alignment horizontal="right"/>
    </xf>
    <xf numFmtId="0" fontId="17" fillId="0" borderId="30" xfId="0" applyFont="1" applyFill="1" applyBorder="1" applyAlignment="1">
      <alignment horizontal="right"/>
    </xf>
    <xf numFmtId="0" fontId="17" fillId="0" borderId="29" xfId="0" applyFont="1" applyFill="1" applyBorder="1"/>
    <xf numFmtId="0" fontId="17" fillId="0" borderId="8" xfId="0" applyFont="1" applyFill="1" applyBorder="1" applyAlignment="1">
      <alignment horizontal="right"/>
    </xf>
    <xf numFmtId="0" fontId="12" fillId="0" borderId="30" xfId="1" applyFont="1" applyFill="1" applyBorder="1" applyAlignment="1">
      <alignment horizontal="left"/>
    </xf>
    <xf numFmtId="0" fontId="12" fillId="0" borderId="37" xfId="1" applyFont="1" applyFill="1" applyBorder="1" applyAlignment="1">
      <alignment horizontal="right"/>
    </xf>
    <xf numFmtId="0" fontId="12" fillId="0" borderId="34" xfId="1" applyFont="1" applyFill="1" applyBorder="1" applyAlignment="1">
      <alignment horizontal="right"/>
    </xf>
    <xf numFmtId="0" fontId="17" fillId="0" borderId="31" xfId="0" applyFont="1" applyFill="1" applyBorder="1" applyAlignment="1">
      <alignment horizontal="right"/>
    </xf>
    <xf numFmtId="0" fontId="17" fillId="0" borderId="11" xfId="0" applyFont="1" applyFill="1" applyBorder="1"/>
    <xf numFmtId="0" fontId="17" fillId="0" borderId="11" xfId="0" applyFont="1" applyFill="1" applyBorder="1" applyAlignment="1">
      <alignment horizontal="right"/>
    </xf>
    <xf numFmtId="0" fontId="17" fillId="0" borderId="18" xfId="0" applyFont="1" applyFill="1" applyBorder="1" applyAlignment="1">
      <alignment horizontal="right"/>
    </xf>
    <xf numFmtId="0" fontId="17" fillId="0" borderId="31" xfId="0" applyFont="1" applyFill="1" applyBorder="1"/>
    <xf numFmtId="4" fontId="17" fillId="0" borderId="31" xfId="0" applyNumberFormat="1" applyFont="1" applyFill="1" applyBorder="1"/>
    <xf numFmtId="0" fontId="17" fillId="0" borderId="33" xfId="0" applyFont="1" applyFill="1" applyBorder="1"/>
    <xf numFmtId="0" fontId="17" fillId="0" borderId="32" xfId="0" applyFont="1" applyFill="1" applyBorder="1"/>
    <xf numFmtId="0" fontId="7" fillId="0" borderId="32" xfId="0" applyFont="1" applyFill="1" applyBorder="1"/>
    <xf numFmtId="4" fontId="7" fillId="0" borderId="32" xfId="0" applyNumberFormat="1" applyFont="1" applyFill="1" applyBorder="1"/>
    <xf numFmtId="0" fontId="17" fillId="0" borderId="0" xfId="0" applyFont="1" applyFill="1" applyBorder="1"/>
    <xf numFmtId="4" fontId="7" fillId="0" borderId="0" xfId="0" applyNumberFormat="1" applyFont="1" applyFill="1" applyBorder="1"/>
    <xf numFmtId="4" fontId="17" fillId="0" borderId="42" xfId="0" applyNumberFormat="1" applyFont="1" applyFill="1" applyBorder="1"/>
    <xf numFmtId="0" fontId="7" fillId="0" borderId="11" xfId="0" applyFont="1" applyFill="1" applyBorder="1"/>
    <xf numFmtId="4" fontId="23" fillId="0" borderId="29" xfId="0" applyNumberFormat="1" applyFont="1" applyFill="1" applyBorder="1"/>
    <xf numFmtId="0" fontId="17" fillId="0" borderId="8" xfId="0" applyFont="1" applyFill="1" applyBorder="1"/>
    <xf numFmtId="4" fontId="12" fillId="4" borderId="29" xfId="0" applyNumberFormat="1" applyFont="1" applyFill="1" applyBorder="1"/>
    <xf numFmtId="0" fontId="17" fillId="0" borderId="15" xfId="0" applyFont="1" applyFill="1" applyBorder="1"/>
    <xf numFmtId="0" fontId="17" fillId="0" borderId="35" xfId="0" applyFont="1" applyFill="1" applyBorder="1"/>
    <xf numFmtId="4" fontId="17" fillId="0" borderId="35" xfId="0" applyNumberFormat="1" applyFont="1" applyFill="1" applyBorder="1"/>
    <xf numFmtId="0" fontId="17" fillId="0" borderId="25" xfId="0" applyFont="1" applyFill="1" applyBorder="1"/>
    <xf numFmtId="0" fontId="17" fillId="0" borderId="38" xfId="0" applyFont="1" applyFill="1" applyBorder="1"/>
    <xf numFmtId="0" fontId="7" fillId="0" borderId="38" xfId="0" applyFont="1" applyFill="1" applyBorder="1"/>
    <xf numFmtId="4" fontId="7" fillId="0" borderId="38" xfId="0" applyNumberFormat="1" applyFont="1" applyFill="1" applyBorder="1"/>
    <xf numFmtId="0" fontId="17" fillId="0" borderId="34" xfId="0" applyFont="1" applyFill="1" applyBorder="1"/>
    <xf numFmtId="0" fontId="17" fillId="0" borderId="0" xfId="0" applyFont="1" applyFill="1" applyBorder="1" applyAlignment="1">
      <alignment horizontal="center"/>
    </xf>
    <xf numFmtId="4" fontId="17" fillId="0" borderId="30" xfId="0" applyNumberFormat="1" applyFont="1" applyFill="1" applyBorder="1" applyAlignment="1"/>
    <xf numFmtId="4" fontId="17" fillId="0" borderId="29" xfId="0" applyNumberFormat="1" applyFont="1" applyFill="1" applyBorder="1" applyAlignment="1"/>
    <xf numFmtId="4" fontId="17" fillId="0" borderId="30" xfId="0" applyNumberFormat="1" applyFont="1" applyFill="1" applyBorder="1" applyAlignment="1" applyProtection="1">
      <alignment horizontal="right"/>
      <protection locked="0"/>
    </xf>
    <xf numFmtId="4" fontId="17" fillId="0" borderId="30" xfId="0" applyNumberFormat="1" applyFont="1" applyFill="1" applyBorder="1" applyAlignment="1" applyProtection="1">
      <protection locked="0"/>
    </xf>
    <xf numFmtId="4" fontId="17" fillId="4" borderId="31" xfId="0" applyNumberFormat="1" applyFont="1" applyFill="1" applyBorder="1"/>
    <xf numFmtId="0" fontId="7" fillId="0" borderId="30" xfId="0" applyFont="1" applyFill="1" applyBorder="1" applyAlignment="1">
      <alignment horizontal="center"/>
    </xf>
    <xf numFmtId="4" fontId="23" fillId="4" borderId="29" xfId="0" applyNumberFormat="1" applyFont="1" applyFill="1" applyBorder="1"/>
    <xf numFmtId="4" fontId="7" fillId="0" borderId="35" xfId="0" applyNumberFormat="1" applyFont="1" applyFill="1" applyBorder="1"/>
    <xf numFmtId="4" fontId="17" fillId="0" borderId="0" xfId="0" applyNumberFormat="1" applyFont="1" applyFill="1" applyBorder="1"/>
    <xf numFmtId="4" fontId="17" fillId="0" borderId="30" xfId="0" applyNumberFormat="1" applyFont="1" applyFill="1" applyBorder="1" applyAlignment="1">
      <alignment horizontal="right"/>
    </xf>
    <xf numFmtId="0" fontId="17" fillId="0" borderId="28" xfId="0" applyFont="1" applyFill="1" applyBorder="1"/>
    <xf numFmtId="4" fontId="17" fillId="0" borderId="28" xfId="0" applyNumberFormat="1" applyFont="1" applyFill="1" applyBorder="1"/>
    <xf numFmtId="0" fontId="7" fillId="0" borderId="32" xfId="0" applyFont="1" applyFill="1" applyBorder="1" applyAlignment="1">
      <alignment vertical="center"/>
    </xf>
    <xf numFmtId="0" fontId="7" fillId="0" borderId="38" xfId="0" applyFont="1" applyFill="1" applyBorder="1" applyAlignment="1">
      <alignment horizontal="center"/>
    </xf>
    <xf numFmtId="4" fontId="7" fillId="0" borderId="25" xfId="0" applyNumberFormat="1" applyFont="1" applyFill="1" applyBorder="1" applyAlignment="1">
      <alignment horizontal="left" vertical="center"/>
    </xf>
    <xf numFmtId="4" fontId="7" fillId="0" borderId="38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/>
    </xf>
    <xf numFmtId="4" fontId="7" fillId="0" borderId="0" xfId="0" applyNumberFormat="1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vertical="center"/>
    </xf>
    <xf numFmtId="0" fontId="7" fillId="0" borderId="19" xfId="0" applyFont="1" applyFill="1" applyBorder="1"/>
    <xf numFmtId="4" fontId="7" fillId="0" borderId="30" xfId="0" applyNumberFormat="1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4" fontId="12" fillId="0" borderId="30" xfId="0" applyNumberFormat="1" applyFont="1" applyFill="1" applyBorder="1" applyAlignment="1">
      <alignment horizontal="right"/>
    </xf>
    <xf numFmtId="0" fontId="17" fillId="0" borderId="37" xfId="0" applyFont="1" applyFill="1" applyBorder="1"/>
    <xf numFmtId="0" fontId="17" fillId="0" borderId="18" xfId="0" applyFont="1" applyFill="1" applyBorder="1"/>
    <xf numFmtId="0" fontId="7" fillId="0" borderId="25" xfId="0" applyFont="1" applyFill="1" applyBorder="1"/>
    <xf numFmtId="4" fontId="12" fillId="0" borderId="0" xfId="0" applyNumberFormat="1" applyFont="1" applyFill="1" applyBorder="1"/>
    <xf numFmtId="4" fontId="12" fillId="0" borderId="0" xfId="0" applyNumberFormat="1" applyFont="1" applyFill="1"/>
    <xf numFmtId="0" fontId="15" fillId="5" borderId="0" xfId="0" applyFont="1" applyFill="1" applyAlignment="1">
      <alignment horizontal="center"/>
    </xf>
    <xf numFmtId="4" fontId="0" fillId="5" borderId="0" xfId="0" applyNumberFormat="1" applyFill="1"/>
    <xf numFmtId="0" fontId="0" fillId="5" borderId="0" xfId="0" applyFill="1"/>
    <xf numFmtId="4" fontId="9" fillId="5" borderId="0" xfId="0" applyNumberFormat="1" applyFont="1" applyFill="1" applyAlignment="1">
      <alignment horizontal="center"/>
    </xf>
    <xf numFmtId="0" fontId="9" fillId="5" borderId="0" xfId="0" applyFont="1" applyFill="1" applyAlignment="1">
      <alignment horizontal="center"/>
    </xf>
    <xf numFmtId="4" fontId="6" fillId="5" borderId="0" xfId="0" applyNumberFormat="1" applyFont="1" applyFill="1" applyBorder="1"/>
    <xf numFmtId="0" fontId="12" fillId="5" borderId="0" xfId="0" applyFont="1" applyFill="1"/>
    <xf numFmtId="0" fontId="6" fillId="5" borderId="0" xfId="0" applyFont="1" applyFill="1" applyAlignment="1">
      <alignment horizontal="center"/>
    </xf>
    <xf numFmtId="0" fontId="6" fillId="5" borderId="27" xfId="0" applyFont="1" applyFill="1" applyBorder="1" applyAlignment="1">
      <alignment horizontal="center"/>
    </xf>
    <xf numFmtId="4" fontId="6" fillId="5" borderId="27" xfId="1" applyNumberFormat="1" applyFont="1" applyFill="1" applyBorder="1" applyAlignment="1">
      <alignment horizontal="center"/>
    </xf>
    <xf numFmtId="49" fontId="6" fillId="5" borderId="28" xfId="0" applyNumberFormat="1" applyFont="1" applyFill="1" applyBorder="1" applyAlignment="1">
      <alignment horizontal="center"/>
    </xf>
    <xf numFmtId="49" fontId="6" fillId="5" borderId="28" xfId="1" applyNumberFormat="1" applyFont="1" applyFill="1" applyBorder="1" applyAlignment="1">
      <alignment horizontal="center"/>
    </xf>
    <xf numFmtId="4" fontId="12" fillId="5" borderId="29" xfId="0" applyNumberFormat="1" applyFont="1" applyFill="1" applyBorder="1"/>
    <xf numFmtId="4" fontId="12" fillId="5" borderId="30" xfId="0" applyNumberFormat="1" applyFont="1" applyFill="1" applyBorder="1"/>
    <xf numFmtId="4" fontId="17" fillId="5" borderId="30" xfId="0" applyNumberFormat="1" applyFont="1" applyFill="1" applyBorder="1"/>
    <xf numFmtId="4" fontId="17" fillId="5" borderId="29" xfId="0" applyNumberFormat="1" applyFont="1" applyFill="1" applyBorder="1"/>
    <xf numFmtId="4" fontId="6" fillId="5" borderId="31" xfId="0" applyNumberFormat="1" applyFont="1" applyFill="1" applyBorder="1"/>
    <xf numFmtId="4" fontId="6" fillId="5" borderId="32" xfId="0" applyNumberFormat="1" applyFont="1" applyFill="1" applyBorder="1"/>
    <xf numFmtId="0" fontId="18" fillId="5" borderId="0" xfId="0" applyFont="1" applyFill="1" applyAlignment="1">
      <alignment horizontal="center"/>
    </xf>
    <xf numFmtId="4" fontId="12" fillId="5" borderId="34" xfId="0" applyNumberFormat="1" applyFont="1" applyFill="1" applyBorder="1"/>
    <xf numFmtId="4" fontId="19" fillId="5" borderId="0" xfId="0" applyNumberFormat="1" applyFont="1" applyFill="1" applyBorder="1" applyAlignment="1">
      <alignment horizontal="center"/>
    </xf>
    <xf numFmtId="4" fontId="17" fillId="5" borderId="34" xfId="0" applyNumberFormat="1" applyFont="1" applyFill="1" applyBorder="1"/>
    <xf numFmtId="3" fontId="6" fillId="5" borderId="0" xfId="0" applyNumberFormat="1" applyFont="1" applyFill="1" applyBorder="1"/>
    <xf numFmtId="4" fontId="12" fillId="5" borderId="31" xfId="0" applyNumberFormat="1" applyFont="1" applyFill="1" applyBorder="1"/>
    <xf numFmtId="4" fontId="12" fillId="5" borderId="28" xfId="0" applyNumberFormat="1" applyFont="1" applyFill="1" applyBorder="1"/>
    <xf numFmtId="4" fontId="17" fillId="5" borderId="28" xfId="0" applyNumberFormat="1" applyFont="1" applyFill="1" applyBorder="1"/>
    <xf numFmtId="4" fontId="6" fillId="5" borderId="30" xfId="0" applyNumberFormat="1" applyFont="1" applyFill="1" applyBorder="1"/>
    <xf numFmtId="4" fontId="12" fillId="5" borderId="35" xfId="0" applyNumberFormat="1" applyFont="1" applyFill="1" applyBorder="1"/>
    <xf numFmtId="4" fontId="6" fillId="5" borderId="38" xfId="0" applyNumberFormat="1" applyFont="1" applyFill="1" applyBorder="1"/>
    <xf numFmtId="4" fontId="6" fillId="5" borderId="38" xfId="0" applyNumberFormat="1" applyFont="1" applyFill="1" applyBorder="1" applyAlignment="1">
      <alignment vertical="center"/>
    </xf>
    <xf numFmtId="0" fontId="17" fillId="5" borderId="0" xfId="0" applyFont="1" applyFill="1"/>
    <xf numFmtId="4" fontId="14" fillId="5" borderId="0" xfId="0" applyNumberFormat="1" applyFont="1" applyFill="1"/>
    <xf numFmtId="4" fontId="22" fillId="5" borderId="0" xfId="0" applyNumberFormat="1" applyFont="1" applyFill="1" applyAlignment="1">
      <alignment horizontal="right"/>
    </xf>
    <xf numFmtId="4" fontId="0" fillId="5" borderId="0" xfId="0" applyNumberFormat="1" applyFill="1" applyAlignment="1"/>
    <xf numFmtId="4" fontId="14" fillId="5" borderId="0" xfId="0" applyNumberFormat="1" applyFont="1" applyFill="1" applyAlignment="1">
      <alignment horizontal="right"/>
    </xf>
    <xf numFmtId="4" fontId="8" fillId="5" borderId="0" xfId="0" applyNumberFormat="1" applyFont="1" applyFill="1" applyAlignment="1">
      <alignment horizontal="center"/>
    </xf>
    <xf numFmtId="4" fontId="17" fillId="5" borderId="0" xfId="0" applyNumberFormat="1" applyFont="1" applyFill="1"/>
    <xf numFmtId="4" fontId="6" fillId="5" borderId="28" xfId="1" applyNumberFormat="1" applyFont="1" applyFill="1" applyBorder="1" applyAlignment="1">
      <alignment horizontal="center"/>
    </xf>
    <xf numFmtId="4" fontId="17" fillId="5" borderId="31" xfId="0" applyNumberFormat="1" applyFont="1" applyFill="1" applyBorder="1"/>
    <xf numFmtId="4" fontId="7" fillId="5" borderId="32" xfId="0" applyNumberFormat="1" applyFont="1" applyFill="1" applyBorder="1"/>
    <xf numFmtId="4" fontId="7" fillId="5" borderId="0" xfId="0" applyNumberFormat="1" applyFont="1" applyFill="1" applyBorder="1"/>
    <xf numFmtId="4" fontId="17" fillId="5" borderId="42" xfId="0" applyNumberFormat="1" applyFont="1" applyFill="1" applyBorder="1"/>
    <xf numFmtId="4" fontId="23" fillId="5" borderId="29" xfId="0" applyNumberFormat="1" applyFont="1" applyFill="1" applyBorder="1"/>
    <xf numFmtId="4" fontId="17" fillId="5" borderId="35" xfId="0" applyNumberFormat="1" applyFont="1" applyFill="1" applyBorder="1"/>
    <xf numFmtId="4" fontId="7" fillId="5" borderId="38" xfId="0" applyNumberFormat="1" applyFont="1" applyFill="1" applyBorder="1"/>
    <xf numFmtId="4" fontId="17" fillId="5" borderId="30" xfId="0" applyNumberFormat="1" applyFont="1" applyFill="1" applyBorder="1" applyAlignment="1"/>
    <xf numFmtId="4" fontId="17" fillId="5" borderId="30" xfId="0" applyNumberFormat="1" applyFont="1" applyFill="1" applyBorder="1" applyAlignment="1" applyProtection="1">
      <alignment horizontal="right"/>
      <protection locked="0"/>
    </xf>
    <xf numFmtId="4" fontId="17" fillId="5" borderId="30" xfId="0" applyNumberFormat="1" applyFont="1" applyFill="1" applyBorder="1" applyAlignment="1" applyProtection="1">
      <protection locked="0"/>
    </xf>
    <xf numFmtId="4" fontId="17" fillId="5" borderId="11" xfId="0" applyNumberFormat="1" applyFont="1" applyFill="1" applyBorder="1"/>
    <xf numFmtId="4" fontId="7" fillId="5" borderId="35" xfId="0" applyNumberFormat="1" applyFont="1" applyFill="1" applyBorder="1"/>
    <xf numFmtId="4" fontId="17" fillId="5" borderId="0" xfId="0" applyNumberFormat="1" applyFont="1" applyFill="1" applyBorder="1"/>
    <xf numFmtId="4" fontId="17" fillId="5" borderId="30" xfId="0" applyNumberFormat="1" applyFont="1" applyFill="1" applyBorder="1" applyAlignment="1">
      <alignment horizontal="right"/>
    </xf>
    <xf numFmtId="4" fontId="7" fillId="5" borderId="38" xfId="0" applyNumberFormat="1" applyFont="1" applyFill="1" applyBorder="1" applyAlignment="1">
      <alignment vertical="center"/>
    </xf>
    <xf numFmtId="4" fontId="6" fillId="5" borderId="0" xfId="0" applyNumberFormat="1" applyFont="1" applyFill="1" applyBorder="1" applyAlignment="1">
      <alignment vertical="center"/>
    </xf>
    <xf numFmtId="4" fontId="7" fillId="5" borderId="0" xfId="0" applyNumberFormat="1" applyFont="1" applyFill="1" applyBorder="1" applyAlignment="1">
      <alignment vertical="center"/>
    </xf>
    <xf numFmtId="4" fontId="7" fillId="5" borderId="30" xfId="0" applyNumberFormat="1" applyFont="1" applyFill="1" applyBorder="1" applyAlignment="1">
      <alignment horizontal="center"/>
    </xf>
    <xf numFmtId="4" fontId="17" fillId="5" borderId="29" xfId="0" applyNumberFormat="1" applyFont="1" applyFill="1" applyBorder="1" applyAlignment="1">
      <alignment horizontal="right"/>
    </xf>
    <xf numFmtId="4" fontId="24" fillId="5" borderId="0" xfId="0" applyNumberFormat="1" applyFont="1" applyFill="1" applyBorder="1"/>
    <xf numFmtId="4" fontId="25" fillId="5" borderId="0" xfId="0" applyNumberFormat="1" applyFont="1" applyFill="1"/>
    <xf numFmtId="4" fontId="12" fillId="5" borderId="0" xfId="0" applyNumberFormat="1" applyFont="1" applyFill="1" applyBorder="1"/>
    <xf numFmtId="4" fontId="12" fillId="5" borderId="0" xfId="0" applyNumberFormat="1" applyFont="1" applyFill="1"/>
    <xf numFmtId="4" fontId="11" fillId="5" borderId="0" xfId="0" applyNumberFormat="1" applyFont="1" applyFill="1"/>
    <xf numFmtId="164" fontId="22" fillId="0" borderId="0" xfId="0" applyNumberFormat="1" applyFont="1" applyFill="1" applyAlignment="1">
      <alignment horizontal="right"/>
    </xf>
    <xf numFmtId="164" fontId="14" fillId="0" borderId="0" xfId="0" applyNumberFormat="1" applyFont="1" applyFill="1"/>
    <xf numFmtId="164" fontId="0" fillId="0" borderId="0" xfId="0" applyNumberFormat="1" applyAlignment="1"/>
    <xf numFmtId="164" fontId="14" fillId="0" borderId="0" xfId="0" applyNumberFormat="1" applyFont="1" applyFill="1" applyAlignment="1">
      <alignment horizontal="right"/>
    </xf>
    <xf numFmtId="164" fontId="17" fillId="0" borderId="0" xfId="0" applyNumberFormat="1" applyFont="1" applyFill="1"/>
    <xf numFmtId="164" fontId="6" fillId="3" borderId="27" xfId="1" applyNumberFormat="1" applyFont="1" applyFill="1" applyBorder="1" applyAlignment="1">
      <alignment horizontal="center"/>
    </xf>
    <xf numFmtId="164" fontId="6" fillId="3" borderId="28" xfId="1" applyNumberFormat="1" applyFont="1" applyFill="1" applyBorder="1" applyAlignment="1">
      <alignment horizontal="center"/>
    </xf>
    <xf numFmtId="164" fontId="17" fillId="0" borderId="29" xfId="0" applyNumberFormat="1" applyFont="1" applyFill="1" applyBorder="1"/>
    <xf numFmtId="164" fontId="17" fillId="0" borderId="30" xfId="0" applyNumberFormat="1" applyFont="1" applyFill="1" applyBorder="1"/>
    <xf numFmtId="164" fontId="17" fillId="0" borderId="31" xfId="0" applyNumberFormat="1" applyFont="1" applyFill="1" applyBorder="1"/>
    <xf numFmtId="164" fontId="7" fillId="0" borderId="32" xfId="0" applyNumberFormat="1" applyFont="1" applyFill="1" applyBorder="1"/>
    <xf numFmtId="164" fontId="7" fillId="0" borderId="0" xfId="0" applyNumberFormat="1" applyFont="1" applyFill="1" applyBorder="1"/>
    <xf numFmtId="164" fontId="17" fillId="0" borderId="42" xfId="0" applyNumberFormat="1" applyFont="1" applyFill="1" applyBorder="1"/>
    <xf numFmtId="164" fontId="17" fillId="0" borderId="35" xfId="0" applyNumberFormat="1" applyFont="1" applyFill="1" applyBorder="1"/>
    <xf numFmtId="164" fontId="7" fillId="0" borderId="38" xfId="0" applyNumberFormat="1" applyFont="1" applyFill="1" applyBorder="1"/>
    <xf numFmtId="164" fontId="17" fillId="4" borderId="30" xfId="0" applyNumberFormat="1" applyFont="1" applyFill="1" applyBorder="1"/>
    <xf numFmtId="164" fontId="7" fillId="0" borderId="35" xfId="0" applyNumberFormat="1" applyFont="1" applyFill="1" applyBorder="1"/>
    <xf numFmtId="164" fontId="17" fillId="0" borderId="0" xfId="0" applyNumberFormat="1" applyFont="1" applyFill="1" applyBorder="1"/>
    <xf numFmtId="164" fontId="17" fillId="0" borderId="28" xfId="0" applyNumberFormat="1" applyFont="1" applyFill="1" applyBorder="1"/>
    <xf numFmtId="164" fontId="7" fillId="0" borderId="38" xfId="0" applyNumberFormat="1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vertical="center"/>
    </xf>
    <xf numFmtId="164" fontId="7" fillId="0" borderId="30" xfId="0" applyNumberFormat="1" applyFont="1" applyFill="1" applyBorder="1" applyAlignment="1">
      <alignment horizontal="center"/>
    </xf>
    <xf numFmtId="164" fontId="17" fillId="0" borderId="34" xfId="0" applyNumberFormat="1" applyFont="1" applyFill="1" applyBorder="1"/>
    <xf numFmtId="164" fontId="12" fillId="0" borderId="0" xfId="0" applyNumberFormat="1" applyFont="1" applyFill="1" applyBorder="1"/>
    <xf numFmtId="164" fontId="12" fillId="0" borderId="0" xfId="0" applyNumberFormat="1" applyFont="1" applyFill="1"/>
    <xf numFmtId="164" fontId="11" fillId="0" borderId="0" xfId="0" applyNumberFormat="1" applyFont="1" applyFill="1"/>
    <xf numFmtId="164" fontId="12" fillId="0" borderId="30" xfId="0" applyNumberFormat="1" applyFont="1" applyFill="1" applyBorder="1"/>
    <xf numFmtId="164" fontId="6" fillId="0" borderId="31" xfId="0" applyNumberFormat="1" applyFont="1" applyFill="1" applyBorder="1"/>
    <xf numFmtId="164" fontId="6" fillId="0" borderId="32" xfId="0" applyNumberFormat="1" applyFont="1" applyFill="1" applyBorder="1"/>
    <xf numFmtId="164" fontId="15" fillId="0" borderId="0" xfId="0" applyNumberFormat="1" applyFont="1" applyFill="1" applyAlignment="1">
      <alignment horizontal="center"/>
    </xf>
    <xf numFmtId="164" fontId="6" fillId="0" borderId="0" xfId="0" applyNumberFormat="1" applyFont="1" applyFill="1" applyBorder="1"/>
    <xf numFmtId="164" fontId="9" fillId="0" borderId="0" xfId="0" applyNumberFormat="1" applyFont="1" applyFill="1" applyAlignment="1">
      <alignment horizontal="center"/>
    </xf>
    <xf numFmtId="164" fontId="6" fillId="3" borderId="27" xfId="0" applyNumberFormat="1" applyFont="1" applyFill="1" applyBorder="1" applyAlignment="1">
      <alignment horizontal="center"/>
    </xf>
    <xf numFmtId="164" fontId="6" fillId="3" borderId="28" xfId="0" applyNumberFormat="1" applyFont="1" applyFill="1" applyBorder="1" applyAlignment="1">
      <alignment horizontal="center"/>
    </xf>
    <xf numFmtId="164" fontId="12" fillId="0" borderId="29" xfId="0" applyNumberFormat="1" applyFont="1" applyFill="1" applyBorder="1"/>
    <xf numFmtId="164" fontId="12" fillId="0" borderId="34" xfId="0" applyNumberFormat="1" applyFont="1" applyFill="1" applyBorder="1"/>
    <xf numFmtId="164" fontId="12" fillId="0" borderId="31" xfId="0" applyNumberFormat="1" applyFont="1" applyFill="1" applyBorder="1"/>
    <xf numFmtId="164" fontId="12" fillId="0" borderId="28" xfId="0" applyNumberFormat="1" applyFont="1" applyFill="1" applyBorder="1"/>
    <xf numFmtId="164" fontId="12" fillId="0" borderId="35" xfId="0" applyNumberFormat="1" applyFont="1" applyFill="1" applyBorder="1"/>
    <xf numFmtId="164" fontId="6" fillId="0" borderId="32" xfId="0" applyNumberFormat="1" applyFont="1" applyFill="1" applyBorder="1" applyAlignment="1">
      <alignment vertical="center"/>
    </xf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0" xfId="0" applyFont="1" applyFill="1"/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3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26" fillId="0" borderId="7" xfId="0" applyFont="1" applyFill="1" applyBorder="1"/>
    <xf numFmtId="3" fontId="26" fillId="0" borderId="8" xfId="0" applyNumberFormat="1" applyFont="1" applyFill="1" applyBorder="1"/>
    <xf numFmtId="164" fontId="12" fillId="0" borderId="9" xfId="0" applyNumberFormat="1" applyFont="1" applyFill="1" applyBorder="1"/>
    <xf numFmtId="0" fontId="26" fillId="0" borderId="10" xfId="0" applyFont="1" applyFill="1" applyBorder="1"/>
    <xf numFmtId="3" fontId="26" fillId="0" borderId="11" xfId="0" applyNumberFormat="1" applyFont="1" applyFill="1" applyBorder="1"/>
    <xf numFmtId="164" fontId="12" fillId="0" borderId="12" xfId="0" applyNumberFormat="1" applyFont="1" applyFill="1" applyBorder="1"/>
    <xf numFmtId="0" fontId="26" fillId="0" borderId="13" xfId="0" applyFont="1" applyFill="1" applyBorder="1"/>
    <xf numFmtId="0" fontId="2" fillId="0" borderId="14" xfId="0" applyFont="1" applyFill="1" applyBorder="1"/>
    <xf numFmtId="3" fontId="2" fillId="0" borderId="15" xfId="0" applyNumberFormat="1" applyFont="1" applyFill="1" applyBorder="1"/>
    <xf numFmtId="164" fontId="12" fillId="0" borderId="16" xfId="0" applyNumberFormat="1" applyFont="1" applyFill="1" applyBorder="1"/>
    <xf numFmtId="0" fontId="26" fillId="0" borderId="17" xfId="0" applyFont="1" applyFill="1" applyBorder="1"/>
    <xf numFmtId="3" fontId="26" fillId="0" borderId="18" xfId="0" applyNumberFormat="1" applyFont="1" applyFill="1" applyBorder="1"/>
    <xf numFmtId="3" fontId="26" fillId="0" borderId="43" xfId="0" applyNumberFormat="1" applyFont="1" applyFill="1" applyBorder="1"/>
    <xf numFmtId="3" fontId="26" fillId="0" borderId="42" xfId="0" applyNumberFormat="1" applyFont="1" applyFill="1" applyBorder="1"/>
    <xf numFmtId="0" fontId="0" fillId="0" borderId="19" xfId="0" applyFill="1" applyBorder="1"/>
    <xf numFmtId="0" fontId="2" fillId="0" borderId="20" xfId="0" applyFont="1" applyFill="1" applyBorder="1"/>
    <xf numFmtId="3" fontId="2" fillId="0" borderId="8" xfId="0" applyNumberFormat="1" applyFont="1" applyFill="1" applyBorder="1"/>
    <xf numFmtId="0" fontId="2" fillId="0" borderId="21" xfId="0" applyFont="1" applyFill="1" applyBorder="1"/>
    <xf numFmtId="164" fontId="12" fillId="0" borderId="22" xfId="0" applyNumberFormat="1" applyFont="1" applyFill="1" applyBorder="1"/>
    <xf numFmtId="3" fontId="2" fillId="0" borderId="18" xfId="0" applyNumberFormat="1" applyFont="1" applyFill="1" applyBorder="1"/>
    <xf numFmtId="164" fontId="12" fillId="0" borderId="23" xfId="0" applyNumberFormat="1" applyFont="1" applyFill="1" applyBorder="1" applyAlignment="1">
      <alignment horizontal="center"/>
    </xf>
    <xf numFmtId="0" fontId="2" fillId="0" borderId="24" xfId="0" applyFont="1" applyFill="1" applyBorder="1"/>
    <xf numFmtId="3" fontId="2" fillId="0" borderId="25" xfId="0" applyNumberFormat="1" applyFont="1" applyFill="1" applyBorder="1"/>
    <xf numFmtId="164" fontId="2" fillId="0" borderId="25" xfId="0" applyNumberFormat="1" applyFont="1" applyFill="1" applyBorder="1"/>
    <xf numFmtId="0" fontId="12" fillId="0" borderId="26" xfId="0" applyFont="1" applyFill="1" applyBorder="1"/>
    <xf numFmtId="14" fontId="12" fillId="0" borderId="0" xfId="0" applyNumberFormat="1" applyFont="1" applyFill="1" applyAlignment="1">
      <alignment horizontal="left"/>
    </xf>
    <xf numFmtId="0" fontId="0" fillId="4" borderId="0" xfId="0" applyFill="1"/>
    <xf numFmtId="0" fontId="0" fillId="4" borderId="0" xfId="0" applyFill="1" applyAlignment="1">
      <alignment vertical="center"/>
    </xf>
    <xf numFmtId="49" fontId="0" fillId="4" borderId="0" xfId="0" applyNumberFormat="1" applyFill="1" applyAlignment="1">
      <alignment vertical="center" wrapText="1"/>
    </xf>
    <xf numFmtId="0" fontId="0" fillId="4" borderId="0" xfId="0" applyFill="1" applyAlignment="1">
      <alignment horizontal="center" vertical="center"/>
    </xf>
    <xf numFmtId="4" fontId="27" fillId="0" borderId="0" xfId="0" applyNumberFormat="1" applyFont="1" applyFill="1" applyAlignment="1">
      <alignment horizontal="center"/>
    </xf>
    <xf numFmtId="0" fontId="28" fillId="0" borderId="0" xfId="0" applyFont="1" applyFill="1"/>
    <xf numFmtId="0" fontId="30" fillId="4" borderId="0" xfId="0" applyFont="1" applyFill="1" applyAlignment="1">
      <alignment horizontal="center" vertical="center"/>
    </xf>
    <xf numFmtId="0" fontId="31" fillId="0" borderId="0" xfId="0" applyFont="1" applyAlignment="1">
      <alignment horizontal="center"/>
    </xf>
    <xf numFmtId="0" fontId="32" fillId="6" borderId="19" xfId="0" applyFont="1" applyFill="1" applyBorder="1" applyAlignment="1">
      <alignment horizontal="right" vertical="center"/>
    </xf>
    <xf numFmtId="0" fontId="32" fillId="6" borderId="19" xfId="0" applyFont="1" applyFill="1" applyBorder="1" applyAlignment="1">
      <alignment horizontal="center" vertical="center"/>
    </xf>
    <xf numFmtId="0" fontId="32" fillId="6" borderId="44" xfId="0" applyFont="1" applyFill="1" applyBorder="1" applyAlignment="1">
      <alignment horizontal="center" vertical="center"/>
    </xf>
    <xf numFmtId="0" fontId="32" fillId="6" borderId="30" xfId="0" applyFont="1" applyFill="1" applyBorder="1" applyAlignment="1">
      <alignment horizontal="center" vertical="center"/>
    </xf>
    <xf numFmtId="0" fontId="33" fillId="0" borderId="30" xfId="0" applyFont="1" applyFill="1" applyBorder="1" applyAlignment="1">
      <alignment vertical="center"/>
    </xf>
    <xf numFmtId="0" fontId="0" fillId="4" borderId="30" xfId="0" applyFill="1" applyBorder="1"/>
    <xf numFmtId="0" fontId="33" fillId="4" borderId="30" xfId="0" applyFont="1" applyFill="1" applyBorder="1" applyAlignment="1">
      <alignment vertical="center"/>
    </xf>
    <xf numFmtId="49" fontId="33" fillId="4" borderId="30" xfId="0" applyNumberFormat="1" applyFont="1" applyFill="1" applyBorder="1" applyAlignment="1">
      <alignment vertical="center" wrapText="1"/>
    </xf>
    <xf numFmtId="3" fontId="33" fillId="4" borderId="30" xfId="0" applyNumberFormat="1" applyFont="1" applyFill="1" applyBorder="1" applyAlignment="1">
      <alignment horizontal="right" vertical="center"/>
    </xf>
    <xf numFmtId="0" fontId="0" fillId="0" borderId="30" xfId="0" applyFill="1" applyBorder="1" applyAlignment="1">
      <alignment vertical="center"/>
    </xf>
    <xf numFmtId="49" fontId="33" fillId="0" borderId="30" xfId="0" applyNumberFormat="1" applyFont="1" applyFill="1" applyBorder="1" applyAlignment="1">
      <alignment vertical="center" wrapText="1"/>
    </xf>
    <xf numFmtId="3" fontId="33" fillId="0" borderId="30" xfId="0" applyNumberFormat="1" applyFont="1" applyFill="1" applyBorder="1" applyAlignment="1">
      <alignment horizontal="right" vertical="center"/>
    </xf>
    <xf numFmtId="0" fontId="0" fillId="6" borderId="30" xfId="0" applyFill="1" applyBorder="1"/>
    <xf numFmtId="0" fontId="33" fillId="6" borderId="30" xfId="0" applyFont="1" applyFill="1" applyBorder="1" applyAlignment="1">
      <alignment vertical="center"/>
    </xf>
    <xf numFmtId="49" fontId="33" fillId="6" borderId="30" xfId="0" applyNumberFormat="1" applyFont="1" applyFill="1" applyBorder="1" applyAlignment="1">
      <alignment vertical="center" wrapText="1"/>
    </xf>
    <xf numFmtId="3" fontId="33" fillId="6" borderId="30" xfId="0" applyNumberFormat="1" applyFont="1" applyFill="1" applyBorder="1" applyAlignment="1">
      <alignment horizontal="right" vertical="center"/>
    </xf>
    <xf numFmtId="0" fontId="0" fillId="4" borderId="30" xfId="0" applyFill="1" applyBorder="1" applyAlignment="1">
      <alignment vertical="center"/>
    </xf>
    <xf numFmtId="0" fontId="33" fillId="4" borderId="30" xfId="0" applyFont="1" applyFill="1" applyBorder="1" applyAlignment="1">
      <alignment vertical="center" wrapText="1"/>
    </xf>
    <xf numFmtId="0" fontId="0" fillId="0" borderId="30" xfId="0" applyFill="1" applyBorder="1"/>
    <xf numFmtId="0" fontId="33" fillId="0" borderId="30" xfId="0" applyFont="1" applyFill="1" applyBorder="1" applyAlignment="1">
      <alignment vertical="center" wrapText="1"/>
    </xf>
    <xf numFmtId="0" fontId="32" fillId="6" borderId="30" xfId="0" applyFont="1" applyFill="1" applyBorder="1"/>
    <xf numFmtId="0" fontId="34" fillId="6" borderId="30" xfId="0" applyFont="1" applyFill="1" applyBorder="1" applyAlignment="1">
      <alignment vertical="center"/>
    </xf>
    <xf numFmtId="0" fontId="34" fillId="6" borderId="30" xfId="0" applyFont="1" applyFill="1" applyBorder="1" applyAlignment="1">
      <alignment vertical="center" wrapText="1"/>
    </xf>
    <xf numFmtId="3" fontId="34" fillId="6" borderId="30" xfId="0" applyNumberFormat="1" applyFont="1" applyFill="1" applyBorder="1" applyAlignment="1">
      <alignment horizontal="right" vertical="center"/>
    </xf>
    <xf numFmtId="0" fontId="34" fillId="6" borderId="30" xfId="0" applyFont="1" applyFill="1" applyBorder="1"/>
    <xf numFmtId="49" fontId="34" fillId="6" borderId="30" xfId="0" applyNumberFormat="1" applyFont="1" applyFill="1" applyBorder="1" applyAlignment="1">
      <alignment vertical="center" wrapText="1"/>
    </xf>
    <xf numFmtId="4" fontId="26" fillId="0" borderId="8" xfId="0" applyNumberFormat="1" applyFont="1" applyBorder="1"/>
    <xf numFmtId="4" fontId="35" fillId="0" borderId="9" xfId="0" applyNumberFormat="1" applyFont="1" applyFill="1" applyBorder="1"/>
    <xf numFmtId="4" fontId="26" fillId="0" borderId="11" xfId="0" applyNumberFormat="1" applyFont="1" applyBorder="1"/>
    <xf numFmtId="4" fontId="35" fillId="0" borderId="12" xfId="0" applyNumberFormat="1" applyFont="1" applyFill="1" applyBorder="1"/>
    <xf numFmtId="4" fontId="2" fillId="0" borderId="15" xfId="0" applyNumberFormat="1" applyFont="1" applyBorder="1"/>
    <xf numFmtId="4" fontId="35" fillId="0" borderId="16" xfId="0" applyNumberFormat="1" applyFont="1" applyFill="1" applyBorder="1"/>
    <xf numFmtId="4" fontId="26" fillId="0" borderId="18" xfId="0" applyNumberFormat="1" applyFont="1" applyBorder="1"/>
    <xf numFmtId="0" fontId="35" fillId="0" borderId="9" xfId="0" applyFont="1" applyBorder="1"/>
    <xf numFmtId="4" fontId="2" fillId="0" borderId="8" xfId="0" applyNumberFormat="1" applyFont="1" applyBorder="1"/>
    <xf numFmtId="0" fontId="12" fillId="0" borderId="9" xfId="0" applyFont="1" applyBorder="1"/>
    <xf numFmtId="4" fontId="26" fillId="0" borderId="18" xfId="0" applyNumberFormat="1" applyFont="1" applyFill="1" applyBorder="1"/>
    <xf numFmtId="0" fontId="12" fillId="0" borderId="22" xfId="0" applyFont="1" applyBorder="1"/>
    <xf numFmtId="4" fontId="2" fillId="0" borderId="18" xfId="0" applyNumberFormat="1" applyFont="1" applyFill="1" applyBorder="1"/>
    <xf numFmtId="0" fontId="12" fillId="0" borderId="23" xfId="0" applyFont="1" applyBorder="1"/>
    <xf numFmtId="4" fontId="2" fillId="0" borderId="25" xfId="0" applyNumberFormat="1" applyFont="1" applyFill="1" applyBorder="1"/>
    <xf numFmtId="0" fontId="12" fillId="0" borderId="26" xfId="0" applyFont="1" applyBorder="1"/>
    <xf numFmtId="0" fontId="11" fillId="0" borderId="0" xfId="3" applyFont="1"/>
    <xf numFmtId="0" fontId="8" fillId="0" borderId="0" xfId="3" applyFont="1" applyAlignment="1">
      <alignment horizontal="center"/>
    </xf>
    <xf numFmtId="0" fontId="8" fillId="3" borderId="30" xfId="3" applyFont="1" applyFill="1" applyBorder="1" applyAlignment="1">
      <alignment horizontal="center"/>
    </xf>
    <xf numFmtId="0" fontId="8" fillId="2" borderId="30" xfId="3" applyFont="1" applyFill="1" applyBorder="1" applyAlignment="1">
      <alignment horizontal="center"/>
    </xf>
    <xf numFmtId="1" fontId="11" fillId="0" borderId="30" xfId="3" applyNumberFormat="1" applyFont="1" applyBorder="1"/>
    <xf numFmtId="0" fontId="11" fillId="0" borderId="30" xfId="3" applyFont="1" applyBorder="1"/>
    <xf numFmtId="4" fontId="8" fillId="0" borderId="30" xfId="3" applyNumberFormat="1" applyFont="1" applyBorder="1"/>
    <xf numFmtId="0" fontId="8" fillId="0" borderId="30" xfId="3" applyFont="1" applyBorder="1"/>
    <xf numFmtId="0" fontId="8" fillId="0" borderId="30" xfId="3" applyFont="1" applyBorder="1" applyAlignment="1">
      <alignment horizontal="left"/>
    </xf>
    <xf numFmtId="4" fontId="11" fillId="0" borderId="30" xfId="3" applyNumberFormat="1" applyFont="1" applyBorder="1"/>
    <xf numFmtId="14" fontId="11" fillId="0" borderId="30" xfId="3" applyNumberFormat="1" applyFont="1" applyBorder="1"/>
    <xf numFmtId="0" fontId="11" fillId="0" borderId="30" xfId="3" applyFont="1" applyBorder="1" applyAlignment="1">
      <alignment horizontal="left"/>
    </xf>
    <xf numFmtId="14" fontId="11" fillId="0" borderId="30" xfId="3" applyNumberFormat="1" applyFont="1" applyBorder="1" applyAlignment="1">
      <alignment horizontal="right"/>
    </xf>
    <xf numFmtId="0" fontId="8" fillId="0" borderId="0" xfId="3" applyFont="1"/>
    <xf numFmtId="4" fontId="11" fillId="0" borderId="30" xfId="3" applyNumberFormat="1" applyFont="1" applyBorder="1" applyAlignment="1">
      <alignment horizontal="right"/>
    </xf>
    <xf numFmtId="14" fontId="8" fillId="0" borderId="30" xfId="3" applyNumberFormat="1" applyFont="1" applyBorder="1"/>
    <xf numFmtId="0" fontId="11" fillId="0" borderId="30" xfId="3" applyFont="1" applyBorder="1" applyAlignment="1">
      <alignment horizontal="center"/>
    </xf>
    <xf numFmtId="0" fontId="11" fillId="0" borderId="30" xfId="3" applyNumberFormat="1" applyFont="1" applyBorder="1"/>
    <xf numFmtId="0" fontId="8" fillId="0" borderId="30" xfId="3" applyFont="1" applyBorder="1" applyAlignment="1">
      <alignment horizontal="center"/>
    </xf>
    <xf numFmtId="0" fontId="11" fillId="0" borderId="44" xfId="3" applyFont="1" applyBorder="1"/>
    <xf numFmtId="4" fontId="11" fillId="0" borderId="0" xfId="3" applyNumberFormat="1" applyFont="1" applyBorder="1"/>
    <xf numFmtId="0" fontId="8" fillId="0" borderId="30" xfId="3" applyNumberFormat="1" applyFont="1" applyBorder="1"/>
    <xf numFmtId="0" fontId="36" fillId="0" borderId="0" xfId="0" applyFont="1"/>
    <xf numFmtId="4" fontId="36" fillId="0" borderId="30" xfId="0" applyNumberFormat="1" applyFont="1" applyBorder="1" applyAlignment="1">
      <alignment horizontal="right"/>
    </xf>
    <xf numFmtId="0" fontId="36" fillId="0" borderId="30" xfId="0" applyFont="1" applyBorder="1" applyAlignment="1">
      <alignment horizontal="left"/>
    </xf>
    <xf numFmtId="4" fontId="36" fillId="0" borderId="30" xfId="0" applyNumberFormat="1" applyFont="1" applyBorder="1" applyAlignment="1">
      <alignment horizontal="left"/>
    </xf>
    <xf numFmtId="0" fontId="36" fillId="0" borderId="0" xfId="0" applyFont="1" applyAlignment="1">
      <alignment horizontal="center"/>
    </xf>
    <xf numFmtId="4" fontId="36" fillId="0" borderId="0" xfId="0" applyNumberFormat="1" applyFont="1" applyAlignment="1">
      <alignment horizontal="right"/>
    </xf>
    <xf numFmtId="4" fontId="36" fillId="0" borderId="0" xfId="0" applyNumberFormat="1" applyFont="1"/>
    <xf numFmtId="0" fontId="37" fillId="3" borderId="30" xfId="0" applyFont="1" applyFill="1" applyBorder="1" applyAlignment="1">
      <alignment horizontal="center"/>
    </xf>
    <xf numFmtId="4" fontId="37" fillId="3" borderId="30" xfId="0" applyNumberFormat="1" applyFont="1" applyFill="1" applyBorder="1" applyAlignment="1"/>
    <xf numFmtId="4" fontId="37" fillId="3" borderId="30" xfId="0" applyNumberFormat="1" applyFont="1" applyFill="1" applyBorder="1" applyAlignment="1">
      <alignment horizontal="center"/>
    </xf>
    <xf numFmtId="0" fontId="37" fillId="0" borderId="0" xfId="0" applyFont="1"/>
    <xf numFmtId="0" fontId="36" fillId="0" borderId="30" xfId="0" applyFont="1" applyBorder="1" applyAlignment="1">
      <alignment horizontal="center"/>
    </xf>
    <xf numFmtId="14" fontId="36" fillId="0" borderId="30" xfId="0" applyNumberFormat="1" applyFont="1" applyBorder="1" applyAlignment="1">
      <alignment horizontal="center"/>
    </xf>
    <xf numFmtId="4" fontId="37" fillId="0" borderId="30" xfId="0" applyNumberFormat="1" applyFont="1" applyBorder="1"/>
    <xf numFmtId="0" fontId="36" fillId="0" borderId="30" xfId="0" applyFont="1" applyBorder="1"/>
    <xf numFmtId="4" fontId="36" fillId="0" borderId="30" xfId="0" applyNumberFormat="1" applyFont="1" applyBorder="1"/>
    <xf numFmtId="4" fontId="37" fillId="0" borderId="30" xfId="0" applyNumberFormat="1" applyFont="1" applyBorder="1" applyAlignment="1">
      <alignment horizontal="right"/>
    </xf>
    <xf numFmtId="0" fontId="37" fillId="0" borderId="30" xfId="0" applyFont="1" applyBorder="1" applyAlignment="1">
      <alignment horizontal="right"/>
    </xf>
    <xf numFmtId="0" fontId="37" fillId="0" borderId="30" xfId="0" applyFont="1" applyBorder="1" applyAlignment="1">
      <alignment horizontal="left"/>
    </xf>
    <xf numFmtId="164" fontId="37" fillId="0" borderId="30" xfId="0" applyNumberFormat="1" applyFont="1" applyBorder="1" applyAlignment="1">
      <alignment horizontal="left"/>
    </xf>
    <xf numFmtId="4" fontId="37" fillId="0" borderId="30" xfId="0" applyNumberFormat="1" applyFont="1" applyBorder="1" applyAlignment="1">
      <alignment horizontal="left"/>
    </xf>
    <xf numFmtId="164" fontId="36" fillId="0" borderId="30" xfId="0" applyNumberFormat="1" applyFont="1" applyBorder="1" applyAlignment="1">
      <alignment horizontal="left"/>
    </xf>
    <xf numFmtId="0" fontId="37" fillId="0" borderId="30" xfId="0" applyFont="1" applyBorder="1" applyAlignment="1">
      <alignment horizontal="center"/>
    </xf>
    <xf numFmtId="14" fontId="37" fillId="0" borderId="30" xfId="0" applyNumberFormat="1" applyFont="1" applyBorder="1" applyAlignment="1">
      <alignment horizontal="center"/>
    </xf>
    <xf numFmtId="0" fontId="37" fillId="0" borderId="30" xfId="0" applyFont="1" applyBorder="1"/>
    <xf numFmtId="0" fontId="36" fillId="0" borderId="0" xfId="0" applyFont="1" applyAlignment="1">
      <alignment horizontal="left"/>
    </xf>
    <xf numFmtId="0" fontId="37" fillId="0" borderId="0" xfId="0" applyFont="1" applyAlignment="1">
      <alignment horizontal="left"/>
    </xf>
    <xf numFmtId="1" fontId="36" fillId="0" borderId="30" xfId="0" applyNumberFormat="1" applyFont="1" applyBorder="1" applyAlignment="1">
      <alignment horizontal="center"/>
    </xf>
    <xf numFmtId="14" fontId="36" fillId="0" borderId="30" xfId="0" applyNumberFormat="1" applyFont="1" applyBorder="1" applyAlignment="1">
      <alignment horizontal="left"/>
    </xf>
    <xf numFmtId="0" fontId="36" fillId="3" borderId="30" xfId="0" applyFont="1" applyFill="1" applyBorder="1" applyAlignment="1">
      <alignment horizontal="center"/>
    </xf>
    <xf numFmtId="4" fontId="37" fillId="3" borderId="30" xfId="0" applyNumberFormat="1" applyFont="1" applyFill="1" applyBorder="1"/>
    <xf numFmtId="0" fontId="37" fillId="3" borderId="30" xfId="0" applyFont="1" applyFill="1" applyBorder="1" applyAlignment="1">
      <alignment horizontal="right"/>
    </xf>
    <xf numFmtId="0" fontId="36" fillId="3" borderId="30" xfId="0" applyFont="1" applyFill="1" applyBorder="1"/>
    <xf numFmtId="0" fontId="36" fillId="0" borderId="0" xfId="0" applyFont="1" applyAlignment="1"/>
    <xf numFmtId="0" fontId="5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Alignment="1"/>
    <xf numFmtId="0" fontId="10" fillId="2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3" fillId="0" borderId="0" xfId="0" applyFont="1" applyFill="1" applyAlignment="1"/>
    <xf numFmtId="0" fontId="0" fillId="0" borderId="0" xfId="0" applyFill="1" applyAlignment="1"/>
    <xf numFmtId="0" fontId="13" fillId="0" borderId="0" xfId="0" applyFont="1" applyFill="1" applyAlignment="1"/>
    <xf numFmtId="0" fontId="16" fillId="0" borderId="0" xfId="1" applyFont="1" applyFill="1" applyAlignment="1"/>
    <xf numFmtId="0" fontId="8" fillId="0" borderId="0" xfId="3" applyFont="1" applyAlignment="1">
      <alignment horizontal="center"/>
    </xf>
    <xf numFmtId="0" fontId="8" fillId="0" borderId="45" xfId="3" applyFont="1" applyBorder="1" applyAlignment="1">
      <alignment horizontal="right"/>
    </xf>
    <xf numFmtId="0" fontId="36" fillId="0" borderId="0" xfId="0" applyFont="1" applyAlignment="1">
      <alignment horizontal="left"/>
    </xf>
    <xf numFmtId="0" fontId="37" fillId="0" borderId="0" xfId="0" applyFont="1" applyAlignment="1">
      <alignment horizontal="center"/>
    </xf>
    <xf numFmtId="0" fontId="36" fillId="0" borderId="0" xfId="0" applyFont="1" applyAlignment="1"/>
    <xf numFmtId="0" fontId="29" fillId="4" borderId="0" xfId="0" applyFont="1" applyFill="1" applyAlignment="1">
      <alignment horizontal="center"/>
    </xf>
    <xf numFmtId="0" fontId="32" fillId="6" borderId="30" xfId="0" applyFont="1" applyFill="1" applyBorder="1" applyAlignment="1">
      <alignment horizontal="center"/>
    </xf>
    <xf numFmtId="0" fontId="33" fillId="6" borderId="30" xfId="0" applyFont="1" applyFill="1" applyBorder="1" applyAlignment="1">
      <alignment horizontal="center"/>
    </xf>
    <xf numFmtId="0" fontId="32" fillId="6" borderId="11" xfId="0" applyFont="1" applyFill="1" applyBorder="1" applyAlignment="1">
      <alignment horizontal="left" vertical="center"/>
    </xf>
    <xf numFmtId="0" fontId="32" fillId="6" borderId="19" xfId="0" applyFont="1" applyFill="1" applyBorder="1" applyAlignment="1">
      <alignment horizontal="left" vertical="center"/>
    </xf>
  </cellXfs>
  <cellStyles count="4">
    <cellStyle name="normální" xfId="0" builtinId="0"/>
    <cellStyle name="normální 2" xfId="1"/>
    <cellStyle name="normální 3" xfId="2"/>
    <cellStyle name="normální_Rezerva 2004 ORJ 110 - k 31102004" xfId="3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E28"/>
  <sheetViews>
    <sheetView tabSelected="1" topLeftCell="A2" zoomScaleNormal="100" workbookViewId="0">
      <selection activeCell="B18" sqref="B18"/>
    </sheetView>
  </sheetViews>
  <sheetFormatPr defaultRowHeight="12.75"/>
  <cols>
    <col min="1" max="1" width="4.7109375" customWidth="1"/>
    <col min="2" max="2" width="26.85546875" customWidth="1"/>
    <col min="3" max="5" width="23.7109375" customWidth="1"/>
    <col min="257" max="257" width="4.7109375" customWidth="1"/>
    <col min="258" max="258" width="26.85546875" customWidth="1"/>
    <col min="259" max="261" width="23.7109375" customWidth="1"/>
    <col min="513" max="513" width="4.7109375" customWidth="1"/>
    <col min="514" max="514" width="26.85546875" customWidth="1"/>
    <col min="515" max="517" width="23.7109375" customWidth="1"/>
    <col min="769" max="769" width="4.7109375" customWidth="1"/>
    <col min="770" max="770" width="26.85546875" customWidth="1"/>
    <col min="771" max="773" width="23.7109375" customWidth="1"/>
    <col min="1025" max="1025" width="4.7109375" customWidth="1"/>
    <col min="1026" max="1026" width="26.85546875" customWidth="1"/>
    <col min="1027" max="1029" width="23.7109375" customWidth="1"/>
    <col min="1281" max="1281" width="4.7109375" customWidth="1"/>
    <col min="1282" max="1282" width="26.85546875" customWidth="1"/>
    <col min="1283" max="1285" width="23.7109375" customWidth="1"/>
    <col min="1537" max="1537" width="4.7109375" customWidth="1"/>
    <col min="1538" max="1538" width="26.85546875" customWidth="1"/>
    <col min="1539" max="1541" width="23.7109375" customWidth="1"/>
    <col min="1793" max="1793" width="4.7109375" customWidth="1"/>
    <col min="1794" max="1794" width="26.85546875" customWidth="1"/>
    <col min="1795" max="1797" width="23.7109375" customWidth="1"/>
    <col min="2049" max="2049" width="4.7109375" customWidth="1"/>
    <col min="2050" max="2050" width="26.85546875" customWidth="1"/>
    <col min="2051" max="2053" width="23.7109375" customWidth="1"/>
    <col min="2305" max="2305" width="4.7109375" customWidth="1"/>
    <col min="2306" max="2306" width="26.85546875" customWidth="1"/>
    <col min="2307" max="2309" width="23.7109375" customWidth="1"/>
    <col min="2561" max="2561" width="4.7109375" customWidth="1"/>
    <col min="2562" max="2562" width="26.85546875" customWidth="1"/>
    <col min="2563" max="2565" width="23.7109375" customWidth="1"/>
    <col min="2817" max="2817" width="4.7109375" customWidth="1"/>
    <col min="2818" max="2818" width="26.85546875" customWidth="1"/>
    <col min="2819" max="2821" width="23.7109375" customWidth="1"/>
    <col min="3073" max="3073" width="4.7109375" customWidth="1"/>
    <col min="3074" max="3074" width="26.85546875" customWidth="1"/>
    <col min="3075" max="3077" width="23.7109375" customWidth="1"/>
    <col min="3329" max="3329" width="4.7109375" customWidth="1"/>
    <col min="3330" max="3330" width="26.85546875" customWidth="1"/>
    <col min="3331" max="3333" width="23.7109375" customWidth="1"/>
    <col min="3585" max="3585" width="4.7109375" customWidth="1"/>
    <col min="3586" max="3586" width="26.85546875" customWidth="1"/>
    <col min="3587" max="3589" width="23.7109375" customWidth="1"/>
    <col min="3841" max="3841" width="4.7109375" customWidth="1"/>
    <col min="3842" max="3842" width="26.85546875" customWidth="1"/>
    <col min="3843" max="3845" width="23.7109375" customWidth="1"/>
    <col min="4097" max="4097" width="4.7109375" customWidth="1"/>
    <col min="4098" max="4098" width="26.85546875" customWidth="1"/>
    <col min="4099" max="4101" width="23.7109375" customWidth="1"/>
    <col min="4353" max="4353" width="4.7109375" customWidth="1"/>
    <col min="4354" max="4354" width="26.85546875" customWidth="1"/>
    <col min="4355" max="4357" width="23.7109375" customWidth="1"/>
    <col min="4609" max="4609" width="4.7109375" customWidth="1"/>
    <col min="4610" max="4610" width="26.85546875" customWidth="1"/>
    <col min="4611" max="4613" width="23.7109375" customWidth="1"/>
    <col min="4865" max="4865" width="4.7109375" customWidth="1"/>
    <col min="4866" max="4866" width="26.85546875" customWidth="1"/>
    <col min="4867" max="4869" width="23.7109375" customWidth="1"/>
    <col min="5121" max="5121" width="4.7109375" customWidth="1"/>
    <col min="5122" max="5122" width="26.85546875" customWidth="1"/>
    <col min="5123" max="5125" width="23.7109375" customWidth="1"/>
    <col min="5377" max="5377" width="4.7109375" customWidth="1"/>
    <col min="5378" max="5378" width="26.85546875" customWidth="1"/>
    <col min="5379" max="5381" width="23.7109375" customWidth="1"/>
    <col min="5633" max="5633" width="4.7109375" customWidth="1"/>
    <col min="5634" max="5634" width="26.85546875" customWidth="1"/>
    <col min="5635" max="5637" width="23.7109375" customWidth="1"/>
    <col min="5889" max="5889" width="4.7109375" customWidth="1"/>
    <col min="5890" max="5890" width="26.85546875" customWidth="1"/>
    <col min="5891" max="5893" width="23.7109375" customWidth="1"/>
    <col min="6145" max="6145" width="4.7109375" customWidth="1"/>
    <col min="6146" max="6146" width="26.85546875" customWidth="1"/>
    <col min="6147" max="6149" width="23.7109375" customWidth="1"/>
    <col min="6401" max="6401" width="4.7109375" customWidth="1"/>
    <col min="6402" max="6402" width="26.85546875" customWidth="1"/>
    <col min="6403" max="6405" width="23.7109375" customWidth="1"/>
    <col min="6657" max="6657" width="4.7109375" customWidth="1"/>
    <col min="6658" max="6658" width="26.85546875" customWidth="1"/>
    <col min="6659" max="6661" width="23.7109375" customWidth="1"/>
    <col min="6913" max="6913" width="4.7109375" customWidth="1"/>
    <col min="6914" max="6914" width="26.85546875" customWidth="1"/>
    <col min="6915" max="6917" width="23.7109375" customWidth="1"/>
    <col min="7169" max="7169" width="4.7109375" customWidth="1"/>
    <col min="7170" max="7170" width="26.85546875" customWidth="1"/>
    <col min="7171" max="7173" width="23.7109375" customWidth="1"/>
    <col min="7425" max="7425" width="4.7109375" customWidth="1"/>
    <col min="7426" max="7426" width="26.85546875" customWidth="1"/>
    <col min="7427" max="7429" width="23.7109375" customWidth="1"/>
    <col min="7681" max="7681" width="4.7109375" customWidth="1"/>
    <col min="7682" max="7682" width="26.85546875" customWidth="1"/>
    <col min="7683" max="7685" width="23.7109375" customWidth="1"/>
    <col min="7937" max="7937" width="4.7109375" customWidth="1"/>
    <col min="7938" max="7938" width="26.85546875" customWidth="1"/>
    <col min="7939" max="7941" width="23.7109375" customWidth="1"/>
    <col min="8193" max="8193" width="4.7109375" customWidth="1"/>
    <col min="8194" max="8194" width="26.85546875" customWidth="1"/>
    <col min="8195" max="8197" width="23.7109375" customWidth="1"/>
    <col min="8449" max="8449" width="4.7109375" customWidth="1"/>
    <col min="8450" max="8450" width="26.85546875" customWidth="1"/>
    <col min="8451" max="8453" width="23.7109375" customWidth="1"/>
    <col min="8705" max="8705" width="4.7109375" customWidth="1"/>
    <col min="8706" max="8706" width="26.85546875" customWidth="1"/>
    <col min="8707" max="8709" width="23.7109375" customWidth="1"/>
    <col min="8961" max="8961" width="4.7109375" customWidth="1"/>
    <col min="8962" max="8962" width="26.85546875" customWidth="1"/>
    <col min="8963" max="8965" width="23.7109375" customWidth="1"/>
    <col min="9217" max="9217" width="4.7109375" customWidth="1"/>
    <col min="9218" max="9218" width="26.85546875" customWidth="1"/>
    <col min="9219" max="9221" width="23.7109375" customWidth="1"/>
    <col min="9473" max="9473" width="4.7109375" customWidth="1"/>
    <col min="9474" max="9474" width="26.85546875" customWidth="1"/>
    <col min="9475" max="9477" width="23.7109375" customWidth="1"/>
    <col min="9729" max="9729" width="4.7109375" customWidth="1"/>
    <col min="9730" max="9730" width="26.85546875" customWidth="1"/>
    <col min="9731" max="9733" width="23.7109375" customWidth="1"/>
    <col min="9985" max="9985" width="4.7109375" customWidth="1"/>
    <col min="9986" max="9986" width="26.85546875" customWidth="1"/>
    <col min="9987" max="9989" width="23.7109375" customWidth="1"/>
    <col min="10241" max="10241" width="4.7109375" customWidth="1"/>
    <col min="10242" max="10242" width="26.85546875" customWidth="1"/>
    <col min="10243" max="10245" width="23.7109375" customWidth="1"/>
    <col min="10497" max="10497" width="4.7109375" customWidth="1"/>
    <col min="10498" max="10498" width="26.85546875" customWidth="1"/>
    <col min="10499" max="10501" width="23.7109375" customWidth="1"/>
    <col min="10753" max="10753" width="4.7109375" customWidth="1"/>
    <col min="10754" max="10754" width="26.85546875" customWidth="1"/>
    <col min="10755" max="10757" width="23.7109375" customWidth="1"/>
    <col min="11009" max="11009" width="4.7109375" customWidth="1"/>
    <col min="11010" max="11010" width="26.85546875" customWidth="1"/>
    <col min="11011" max="11013" width="23.7109375" customWidth="1"/>
    <col min="11265" max="11265" width="4.7109375" customWidth="1"/>
    <col min="11266" max="11266" width="26.85546875" customWidth="1"/>
    <col min="11267" max="11269" width="23.7109375" customWidth="1"/>
    <col min="11521" max="11521" width="4.7109375" customWidth="1"/>
    <col min="11522" max="11522" width="26.85546875" customWidth="1"/>
    <col min="11523" max="11525" width="23.7109375" customWidth="1"/>
    <col min="11777" max="11777" width="4.7109375" customWidth="1"/>
    <col min="11778" max="11778" width="26.85546875" customWidth="1"/>
    <col min="11779" max="11781" width="23.7109375" customWidth="1"/>
    <col min="12033" max="12033" width="4.7109375" customWidth="1"/>
    <col min="12034" max="12034" width="26.85546875" customWidth="1"/>
    <col min="12035" max="12037" width="23.7109375" customWidth="1"/>
    <col min="12289" max="12289" width="4.7109375" customWidth="1"/>
    <col min="12290" max="12290" width="26.85546875" customWidth="1"/>
    <col min="12291" max="12293" width="23.7109375" customWidth="1"/>
    <col min="12545" max="12545" width="4.7109375" customWidth="1"/>
    <col min="12546" max="12546" width="26.85546875" customWidth="1"/>
    <col min="12547" max="12549" width="23.7109375" customWidth="1"/>
    <col min="12801" max="12801" width="4.7109375" customWidth="1"/>
    <col min="12802" max="12802" width="26.85546875" customWidth="1"/>
    <col min="12803" max="12805" width="23.7109375" customWidth="1"/>
    <col min="13057" max="13057" width="4.7109375" customWidth="1"/>
    <col min="13058" max="13058" width="26.85546875" customWidth="1"/>
    <col min="13059" max="13061" width="23.7109375" customWidth="1"/>
    <col min="13313" max="13313" width="4.7109375" customWidth="1"/>
    <col min="13314" max="13314" width="26.85546875" customWidth="1"/>
    <col min="13315" max="13317" width="23.7109375" customWidth="1"/>
    <col min="13569" max="13569" width="4.7109375" customWidth="1"/>
    <col min="13570" max="13570" width="26.85546875" customWidth="1"/>
    <col min="13571" max="13573" width="23.7109375" customWidth="1"/>
    <col min="13825" max="13825" width="4.7109375" customWidth="1"/>
    <col min="13826" max="13826" width="26.85546875" customWidth="1"/>
    <col min="13827" max="13829" width="23.7109375" customWidth="1"/>
    <col min="14081" max="14081" width="4.7109375" customWidth="1"/>
    <col min="14082" max="14082" width="26.85546875" customWidth="1"/>
    <col min="14083" max="14085" width="23.7109375" customWidth="1"/>
    <col min="14337" max="14337" width="4.7109375" customWidth="1"/>
    <col min="14338" max="14338" width="26.85546875" customWidth="1"/>
    <col min="14339" max="14341" width="23.7109375" customWidth="1"/>
    <col min="14593" max="14593" width="4.7109375" customWidth="1"/>
    <col min="14594" max="14594" width="26.85546875" customWidth="1"/>
    <col min="14595" max="14597" width="23.7109375" customWidth="1"/>
    <col min="14849" max="14849" width="4.7109375" customWidth="1"/>
    <col min="14850" max="14850" width="26.85546875" customWidth="1"/>
    <col min="14851" max="14853" width="23.7109375" customWidth="1"/>
    <col min="15105" max="15105" width="4.7109375" customWidth="1"/>
    <col min="15106" max="15106" width="26.85546875" customWidth="1"/>
    <col min="15107" max="15109" width="23.7109375" customWidth="1"/>
    <col min="15361" max="15361" width="4.7109375" customWidth="1"/>
    <col min="15362" max="15362" width="26.85546875" customWidth="1"/>
    <col min="15363" max="15365" width="23.7109375" customWidth="1"/>
    <col min="15617" max="15617" width="4.7109375" customWidth="1"/>
    <col min="15618" max="15618" width="26.85546875" customWidth="1"/>
    <col min="15619" max="15621" width="23.7109375" customWidth="1"/>
    <col min="15873" max="15873" width="4.7109375" customWidth="1"/>
    <col min="15874" max="15874" width="26.85546875" customWidth="1"/>
    <col min="15875" max="15877" width="23.7109375" customWidth="1"/>
    <col min="16129" max="16129" width="4.7109375" customWidth="1"/>
    <col min="16130" max="16130" width="26.85546875" customWidth="1"/>
    <col min="16131" max="16133" width="23.7109375" customWidth="1"/>
  </cols>
  <sheetData>
    <row r="1" spans="1:191" s="2" customFormat="1" ht="15.75" hidden="1">
      <c r="A1" s="1" t="s">
        <v>0</v>
      </c>
    </row>
    <row r="2" spans="1:191" s="2" customFormat="1"/>
    <row r="3" spans="1:191" s="2" customFormat="1" ht="15.75" hidden="1">
      <c r="A3" s="1" t="s">
        <v>1</v>
      </c>
      <c r="B3" s="3"/>
    </row>
    <row r="4" spans="1:191" s="2" customFormat="1" ht="15.75">
      <c r="A4" s="1"/>
      <c r="B4" s="1" t="s">
        <v>2</v>
      </c>
    </row>
    <row r="5" spans="1:191" s="2" customFormat="1" ht="15.75">
      <c r="A5" s="1"/>
    </row>
    <row r="6" spans="1:191" s="2" customFormat="1" ht="20.25">
      <c r="A6" s="448" t="s">
        <v>3</v>
      </c>
      <c r="B6" s="449"/>
      <c r="C6" s="450"/>
      <c r="D6" s="450"/>
      <c r="E6" s="450"/>
    </row>
    <row r="7" spans="1:191" ht="15.75">
      <c r="A7" s="4"/>
      <c r="B7" s="5"/>
      <c r="C7" s="5"/>
      <c r="D7" s="5"/>
      <c r="E7" s="5"/>
    </row>
    <row r="8" spans="1:191" ht="13.5" thickBot="1">
      <c r="A8" s="6"/>
      <c r="C8" s="7"/>
      <c r="D8" s="7"/>
      <c r="E8" s="7" t="s">
        <v>4</v>
      </c>
    </row>
    <row r="9" spans="1:191" ht="18.75" customHeight="1">
      <c r="B9" s="451" t="s">
        <v>5</v>
      </c>
      <c r="C9" s="8" t="s">
        <v>6</v>
      </c>
      <c r="D9" s="8" t="s">
        <v>7</v>
      </c>
      <c r="E9" s="8" t="s">
        <v>8</v>
      </c>
      <c r="F9" s="9" t="s">
        <v>9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</row>
    <row r="10" spans="1:191" ht="13.5" customHeight="1" thickBot="1">
      <c r="B10" s="452"/>
      <c r="C10" s="11" t="s">
        <v>10</v>
      </c>
      <c r="D10" s="11" t="s">
        <v>10</v>
      </c>
      <c r="E10" s="11" t="s">
        <v>10</v>
      </c>
      <c r="F10" s="12" t="s">
        <v>11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</row>
    <row r="11" spans="1:191" ht="20.100000000000001" customHeight="1" thickTop="1">
      <c r="B11" s="13" t="s">
        <v>12</v>
      </c>
      <c r="C11" s="376">
        <v>322680</v>
      </c>
      <c r="D11" s="376">
        <v>325601</v>
      </c>
      <c r="E11" s="376">
        <v>339268.8</v>
      </c>
      <c r="F11" s="377">
        <f>(E11/D11)*100</f>
        <v>104.19771438048409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</row>
    <row r="12" spans="1:191" ht="20.100000000000001" customHeight="1">
      <c r="B12" s="14" t="s">
        <v>13</v>
      </c>
      <c r="C12" s="378">
        <v>56786</v>
      </c>
      <c r="D12" s="378">
        <v>61397.2</v>
      </c>
      <c r="E12" s="378">
        <v>66907.600000000006</v>
      </c>
      <c r="F12" s="379">
        <f>(E12/D12)*100</f>
        <v>108.97500211736042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</row>
    <row r="13" spans="1:191" ht="20.100000000000001" customHeight="1">
      <c r="B13" s="14" t="s">
        <v>14</v>
      </c>
      <c r="C13" s="378">
        <v>15251</v>
      </c>
      <c r="D13" s="378">
        <v>14844</v>
      </c>
      <c r="E13" s="378">
        <v>7211.2</v>
      </c>
      <c r="F13" s="379">
        <f>(E13/D13)*100</f>
        <v>48.579897601724603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</row>
    <row r="14" spans="1:191" ht="20.100000000000001" customHeight="1">
      <c r="B14" s="15" t="s">
        <v>15</v>
      </c>
      <c r="C14" s="378">
        <v>40120</v>
      </c>
      <c r="D14" s="378">
        <v>75084.5</v>
      </c>
      <c r="E14" s="378">
        <f>525408.4-450484.4</f>
        <v>74924</v>
      </c>
      <c r="F14" s="379">
        <f>(E14/D14)*100</f>
        <v>99.786240835325529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</row>
    <row r="15" spans="1:191" ht="20.100000000000001" customHeight="1" thickBot="1">
      <c r="B15" s="16" t="s">
        <v>16</v>
      </c>
      <c r="C15" s="380">
        <f>SUM(C11:C14)</f>
        <v>434837</v>
      </c>
      <c r="D15" s="380">
        <f>SUM(D11:D14)</f>
        <v>476926.7</v>
      </c>
      <c r="E15" s="380">
        <f>SUM(E11:E14)</f>
        <v>488311.60000000003</v>
      </c>
      <c r="F15" s="381">
        <f>(E15/D15)*100</f>
        <v>102.38713831706214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</row>
    <row r="16" spans="1:191" ht="20.100000000000001" customHeight="1" thickTop="1">
      <c r="B16" s="17"/>
      <c r="C16" s="382"/>
      <c r="D16" s="382"/>
      <c r="E16" s="382"/>
      <c r="F16" s="383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</row>
    <row r="17" spans="1:213" ht="20.100000000000001" customHeight="1">
      <c r="A17" s="10"/>
      <c r="B17" s="14" t="s">
        <v>17</v>
      </c>
      <c r="C17" s="378">
        <v>412223</v>
      </c>
      <c r="D17" s="378">
        <v>456048.2</v>
      </c>
      <c r="E17" s="378">
        <f>887193.1-450484.4</f>
        <v>436708.69999999995</v>
      </c>
      <c r="F17" s="379">
        <f>(E17/D17)*100</f>
        <v>95.759329825224597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</row>
    <row r="18" spans="1:213" s="18" customFormat="1" ht="20.100000000000001" customHeight="1">
      <c r="A18" s="10"/>
      <c r="B18" s="15" t="s">
        <v>18</v>
      </c>
      <c r="C18" s="378">
        <v>73540</v>
      </c>
      <c r="D18" s="378">
        <v>88084.5</v>
      </c>
      <c r="E18" s="378">
        <v>35103.199999999997</v>
      </c>
      <c r="F18" s="379">
        <f>(E18/D18)*100</f>
        <v>39.8517332788402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</row>
    <row r="19" spans="1:213" ht="20.100000000000001" customHeight="1" thickBot="1">
      <c r="A19" s="10"/>
      <c r="B19" s="16" t="s">
        <v>19</v>
      </c>
      <c r="C19" s="380">
        <f>SUM(C17:C18)</f>
        <v>485763</v>
      </c>
      <c r="D19" s="380">
        <f>SUM(D17:D18)</f>
        <v>544132.69999999995</v>
      </c>
      <c r="E19" s="380">
        <f>SUM(E17:E18)</f>
        <v>471811.89999999997</v>
      </c>
      <c r="F19" s="381">
        <f>(E19/D19)*100</f>
        <v>86.708977424073211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</row>
    <row r="20" spans="1:213" ht="20.100000000000001" customHeight="1" thickTop="1">
      <c r="B20" s="19"/>
      <c r="C20" s="384"/>
      <c r="D20" s="384"/>
      <c r="E20" s="384"/>
      <c r="F20" s="385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</row>
    <row r="21" spans="1:213" ht="20.100000000000001" customHeight="1">
      <c r="B21" s="20" t="s">
        <v>20</v>
      </c>
      <c r="C21" s="386"/>
      <c r="D21" s="386"/>
      <c r="E21" s="386"/>
      <c r="F21" s="387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</row>
    <row r="22" spans="1:213" ht="20.100000000000001" customHeight="1">
      <c r="B22" s="20" t="s">
        <v>21</v>
      </c>
      <c r="C22" s="388"/>
      <c r="D22" s="388"/>
      <c r="E22" s="388">
        <v>16499.7</v>
      </c>
      <c r="F22" s="389"/>
    </row>
    <row r="23" spans="1:213" ht="20.100000000000001" customHeight="1" thickBot="1">
      <c r="B23" s="21" t="s">
        <v>22</v>
      </c>
      <c r="C23" s="390">
        <v>50926</v>
      </c>
      <c r="D23" s="390">
        <v>67206</v>
      </c>
      <c r="E23" s="390"/>
      <c r="F23" s="391"/>
    </row>
    <row r="26" spans="1:213">
      <c r="B26" s="22" t="s">
        <v>23</v>
      </c>
    </row>
    <row r="27" spans="1:213">
      <c r="B27" s="22" t="s">
        <v>24</v>
      </c>
      <c r="C27" s="22"/>
      <c r="D27" s="22"/>
      <c r="E27" s="22"/>
    </row>
    <row r="28" spans="1:213" ht="15">
      <c r="B28" s="22"/>
      <c r="C28" s="23"/>
      <c r="D28" s="23"/>
      <c r="E28" s="23"/>
    </row>
  </sheetData>
  <mergeCells count="2">
    <mergeCell ref="A6:E6"/>
    <mergeCell ref="B9:B10"/>
  </mergeCells>
  <pageMargins left="0.28000000000000003" right="0.35433070866141736" top="0.98425196850393704" bottom="0.70866141732283472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H28"/>
  <sheetViews>
    <sheetView topLeftCell="A4" workbookViewId="0">
      <selection activeCell="K23" sqref="K23"/>
    </sheetView>
  </sheetViews>
  <sheetFormatPr defaultRowHeight="12.75"/>
  <cols>
    <col min="1" max="1" width="4.7109375" style="29" customWidth="1"/>
    <col min="2" max="2" width="22.28515625" style="29" customWidth="1"/>
    <col min="3" max="4" width="11.28515625" style="29" customWidth="1"/>
    <col min="5" max="5" width="11" style="29" customWidth="1"/>
    <col min="6" max="6" width="11.7109375" style="29" customWidth="1"/>
    <col min="7" max="7" width="11" style="29" customWidth="1"/>
    <col min="8" max="8" width="10.85546875" style="29" customWidth="1"/>
    <col min="9" max="9" width="9.5703125" style="29" customWidth="1"/>
    <col min="10" max="256" width="9.140625" style="29"/>
    <col min="257" max="257" width="4.7109375" style="29" customWidth="1"/>
    <col min="258" max="258" width="22.28515625" style="29" customWidth="1"/>
    <col min="259" max="260" width="11.28515625" style="29" customWidth="1"/>
    <col min="261" max="261" width="11" style="29" customWidth="1"/>
    <col min="262" max="262" width="11.7109375" style="29" customWidth="1"/>
    <col min="263" max="263" width="11" style="29" customWidth="1"/>
    <col min="264" max="264" width="10.85546875" style="29" customWidth="1"/>
    <col min="265" max="265" width="9.5703125" style="29" customWidth="1"/>
    <col min="266" max="512" width="9.140625" style="29"/>
    <col min="513" max="513" width="4.7109375" style="29" customWidth="1"/>
    <col min="514" max="514" width="22.28515625" style="29" customWidth="1"/>
    <col min="515" max="516" width="11.28515625" style="29" customWidth="1"/>
    <col min="517" max="517" width="11" style="29" customWidth="1"/>
    <col min="518" max="518" width="11.7109375" style="29" customWidth="1"/>
    <col min="519" max="519" width="11" style="29" customWidth="1"/>
    <col min="520" max="520" width="10.85546875" style="29" customWidth="1"/>
    <col min="521" max="521" width="9.5703125" style="29" customWidth="1"/>
    <col min="522" max="768" width="9.140625" style="29"/>
    <col min="769" max="769" width="4.7109375" style="29" customWidth="1"/>
    <col min="770" max="770" width="22.28515625" style="29" customWidth="1"/>
    <col min="771" max="772" width="11.28515625" style="29" customWidth="1"/>
    <col min="773" max="773" width="11" style="29" customWidth="1"/>
    <col min="774" max="774" width="11.7109375" style="29" customWidth="1"/>
    <col min="775" max="775" width="11" style="29" customWidth="1"/>
    <col min="776" max="776" width="10.85546875" style="29" customWidth="1"/>
    <col min="777" max="777" width="9.5703125" style="29" customWidth="1"/>
    <col min="778" max="1024" width="9.140625" style="29"/>
    <col min="1025" max="1025" width="4.7109375" style="29" customWidth="1"/>
    <col min="1026" max="1026" width="22.28515625" style="29" customWidth="1"/>
    <col min="1027" max="1028" width="11.28515625" style="29" customWidth="1"/>
    <col min="1029" max="1029" width="11" style="29" customWidth="1"/>
    <col min="1030" max="1030" width="11.7109375" style="29" customWidth="1"/>
    <col min="1031" max="1031" width="11" style="29" customWidth="1"/>
    <col min="1032" max="1032" width="10.85546875" style="29" customWidth="1"/>
    <col min="1033" max="1033" width="9.5703125" style="29" customWidth="1"/>
    <col min="1034" max="1280" width="9.140625" style="29"/>
    <col min="1281" max="1281" width="4.7109375" style="29" customWidth="1"/>
    <col min="1282" max="1282" width="22.28515625" style="29" customWidth="1"/>
    <col min="1283" max="1284" width="11.28515625" style="29" customWidth="1"/>
    <col min="1285" max="1285" width="11" style="29" customWidth="1"/>
    <col min="1286" max="1286" width="11.7109375" style="29" customWidth="1"/>
    <col min="1287" max="1287" width="11" style="29" customWidth="1"/>
    <col min="1288" max="1288" width="10.85546875" style="29" customWidth="1"/>
    <col min="1289" max="1289" width="9.5703125" style="29" customWidth="1"/>
    <col min="1290" max="1536" width="9.140625" style="29"/>
    <col min="1537" max="1537" width="4.7109375" style="29" customWidth="1"/>
    <col min="1538" max="1538" width="22.28515625" style="29" customWidth="1"/>
    <col min="1539" max="1540" width="11.28515625" style="29" customWidth="1"/>
    <col min="1541" max="1541" width="11" style="29" customWidth="1"/>
    <col min="1542" max="1542" width="11.7109375" style="29" customWidth="1"/>
    <col min="1543" max="1543" width="11" style="29" customWidth="1"/>
    <col min="1544" max="1544" width="10.85546875" style="29" customWidth="1"/>
    <col min="1545" max="1545" width="9.5703125" style="29" customWidth="1"/>
    <col min="1546" max="1792" width="9.140625" style="29"/>
    <col min="1793" max="1793" width="4.7109375" style="29" customWidth="1"/>
    <col min="1794" max="1794" width="22.28515625" style="29" customWidth="1"/>
    <col min="1795" max="1796" width="11.28515625" style="29" customWidth="1"/>
    <col min="1797" max="1797" width="11" style="29" customWidth="1"/>
    <col min="1798" max="1798" width="11.7109375" style="29" customWidth="1"/>
    <col min="1799" max="1799" width="11" style="29" customWidth="1"/>
    <col min="1800" max="1800" width="10.85546875" style="29" customWidth="1"/>
    <col min="1801" max="1801" width="9.5703125" style="29" customWidth="1"/>
    <col min="1802" max="2048" width="9.140625" style="29"/>
    <col min="2049" max="2049" width="4.7109375" style="29" customWidth="1"/>
    <col min="2050" max="2050" width="22.28515625" style="29" customWidth="1"/>
    <col min="2051" max="2052" width="11.28515625" style="29" customWidth="1"/>
    <col min="2053" max="2053" width="11" style="29" customWidth="1"/>
    <col min="2054" max="2054" width="11.7109375" style="29" customWidth="1"/>
    <col min="2055" max="2055" width="11" style="29" customWidth="1"/>
    <col min="2056" max="2056" width="10.85546875" style="29" customWidth="1"/>
    <col min="2057" max="2057" width="9.5703125" style="29" customWidth="1"/>
    <col min="2058" max="2304" width="9.140625" style="29"/>
    <col min="2305" max="2305" width="4.7109375" style="29" customWidth="1"/>
    <col min="2306" max="2306" width="22.28515625" style="29" customWidth="1"/>
    <col min="2307" max="2308" width="11.28515625" style="29" customWidth="1"/>
    <col min="2309" max="2309" width="11" style="29" customWidth="1"/>
    <col min="2310" max="2310" width="11.7109375" style="29" customWidth="1"/>
    <col min="2311" max="2311" width="11" style="29" customWidth="1"/>
    <col min="2312" max="2312" width="10.85546875" style="29" customWidth="1"/>
    <col min="2313" max="2313" width="9.5703125" style="29" customWidth="1"/>
    <col min="2314" max="2560" width="9.140625" style="29"/>
    <col min="2561" max="2561" width="4.7109375" style="29" customWidth="1"/>
    <col min="2562" max="2562" width="22.28515625" style="29" customWidth="1"/>
    <col min="2563" max="2564" width="11.28515625" style="29" customWidth="1"/>
    <col min="2565" max="2565" width="11" style="29" customWidth="1"/>
    <col min="2566" max="2566" width="11.7109375" style="29" customWidth="1"/>
    <col min="2567" max="2567" width="11" style="29" customWidth="1"/>
    <col min="2568" max="2568" width="10.85546875" style="29" customWidth="1"/>
    <col min="2569" max="2569" width="9.5703125" style="29" customWidth="1"/>
    <col min="2570" max="2816" width="9.140625" style="29"/>
    <col min="2817" max="2817" width="4.7109375" style="29" customWidth="1"/>
    <col min="2818" max="2818" width="22.28515625" style="29" customWidth="1"/>
    <col min="2819" max="2820" width="11.28515625" style="29" customWidth="1"/>
    <col min="2821" max="2821" width="11" style="29" customWidth="1"/>
    <col min="2822" max="2822" width="11.7109375" style="29" customWidth="1"/>
    <col min="2823" max="2823" width="11" style="29" customWidth="1"/>
    <col min="2824" max="2824" width="10.85546875" style="29" customWidth="1"/>
    <col min="2825" max="2825" width="9.5703125" style="29" customWidth="1"/>
    <col min="2826" max="3072" width="9.140625" style="29"/>
    <col min="3073" max="3073" width="4.7109375" style="29" customWidth="1"/>
    <col min="3074" max="3074" width="22.28515625" style="29" customWidth="1"/>
    <col min="3075" max="3076" width="11.28515625" style="29" customWidth="1"/>
    <col min="3077" max="3077" width="11" style="29" customWidth="1"/>
    <col min="3078" max="3078" width="11.7109375" style="29" customWidth="1"/>
    <col min="3079" max="3079" width="11" style="29" customWidth="1"/>
    <col min="3080" max="3080" width="10.85546875" style="29" customWidth="1"/>
    <col min="3081" max="3081" width="9.5703125" style="29" customWidth="1"/>
    <col min="3082" max="3328" width="9.140625" style="29"/>
    <col min="3329" max="3329" width="4.7109375" style="29" customWidth="1"/>
    <col min="3330" max="3330" width="22.28515625" style="29" customWidth="1"/>
    <col min="3331" max="3332" width="11.28515625" style="29" customWidth="1"/>
    <col min="3333" max="3333" width="11" style="29" customWidth="1"/>
    <col min="3334" max="3334" width="11.7109375" style="29" customWidth="1"/>
    <col min="3335" max="3335" width="11" style="29" customWidth="1"/>
    <col min="3336" max="3336" width="10.85546875" style="29" customWidth="1"/>
    <col min="3337" max="3337" width="9.5703125" style="29" customWidth="1"/>
    <col min="3338" max="3584" width="9.140625" style="29"/>
    <col min="3585" max="3585" width="4.7109375" style="29" customWidth="1"/>
    <col min="3586" max="3586" width="22.28515625" style="29" customWidth="1"/>
    <col min="3587" max="3588" width="11.28515625" style="29" customWidth="1"/>
    <col min="3589" max="3589" width="11" style="29" customWidth="1"/>
    <col min="3590" max="3590" width="11.7109375" style="29" customWidth="1"/>
    <col min="3591" max="3591" width="11" style="29" customWidth="1"/>
    <col min="3592" max="3592" width="10.85546875" style="29" customWidth="1"/>
    <col min="3593" max="3593" width="9.5703125" style="29" customWidth="1"/>
    <col min="3594" max="3840" width="9.140625" style="29"/>
    <col min="3841" max="3841" width="4.7109375" style="29" customWidth="1"/>
    <col min="3842" max="3842" width="22.28515625" style="29" customWidth="1"/>
    <col min="3843" max="3844" width="11.28515625" style="29" customWidth="1"/>
    <col min="3845" max="3845" width="11" style="29" customWidth="1"/>
    <col min="3846" max="3846" width="11.7109375" style="29" customWidth="1"/>
    <col min="3847" max="3847" width="11" style="29" customWidth="1"/>
    <col min="3848" max="3848" width="10.85546875" style="29" customWidth="1"/>
    <col min="3849" max="3849" width="9.5703125" style="29" customWidth="1"/>
    <col min="3850" max="4096" width="9.140625" style="29"/>
    <col min="4097" max="4097" width="4.7109375" style="29" customWidth="1"/>
    <col min="4098" max="4098" width="22.28515625" style="29" customWidth="1"/>
    <col min="4099" max="4100" width="11.28515625" style="29" customWidth="1"/>
    <col min="4101" max="4101" width="11" style="29" customWidth="1"/>
    <col min="4102" max="4102" width="11.7109375" style="29" customWidth="1"/>
    <col min="4103" max="4103" width="11" style="29" customWidth="1"/>
    <col min="4104" max="4104" width="10.85546875" style="29" customWidth="1"/>
    <col min="4105" max="4105" width="9.5703125" style="29" customWidth="1"/>
    <col min="4106" max="4352" width="9.140625" style="29"/>
    <col min="4353" max="4353" width="4.7109375" style="29" customWidth="1"/>
    <col min="4354" max="4354" width="22.28515625" style="29" customWidth="1"/>
    <col min="4355" max="4356" width="11.28515625" style="29" customWidth="1"/>
    <col min="4357" max="4357" width="11" style="29" customWidth="1"/>
    <col min="4358" max="4358" width="11.7109375" style="29" customWidth="1"/>
    <col min="4359" max="4359" width="11" style="29" customWidth="1"/>
    <col min="4360" max="4360" width="10.85546875" style="29" customWidth="1"/>
    <col min="4361" max="4361" width="9.5703125" style="29" customWidth="1"/>
    <col min="4362" max="4608" width="9.140625" style="29"/>
    <col min="4609" max="4609" width="4.7109375" style="29" customWidth="1"/>
    <col min="4610" max="4610" width="22.28515625" style="29" customWidth="1"/>
    <col min="4611" max="4612" width="11.28515625" style="29" customWidth="1"/>
    <col min="4613" max="4613" width="11" style="29" customWidth="1"/>
    <col min="4614" max="4614" width="11.7109375" style="29" customWidth="1"/>
    <col min="4615" max="4615" width="11" style="29" customWidth="1"/>
    <col min="4616" max="4616" width="10.85546875" style="29" customWidth="1"/>
    <col min="4617" max="4617" width="9.5703125" style="29" customWidth="1"/>
    <col min="4618" max="4864" width="9.140625" style="29"/>
    <col min="4865" max="4865" width="4.7109375" style="29" customWidth="1"/>
    <col min="4866" max="4866" width="22.28515625" style="29" customWidth="1"/>
    <col min="4867" max="4868" width="11.28515625" style="29" customWidth="1"/>
    <col min="4869" max="4869" width="11" style="29" customWidth="1"/>
    <col min="4870" max="4870" width="11.7109375" style="29" customWidth="1"/>
    <col min="4871" max="4871" width="11" style="29" customWidth="1"/>
    <col min="4872" max="4872" width="10.85546875" style="29" customWidth="1"/>
    <col min="4873" max="4873" width="9.5703125" style="29" customWidth="1"/>
    <col min="4874" max="5120" width="9.140625" style="29"/>
    <col min="5121" max="5121" width="4.7109375" style="29" customWidth="1"/>
    <col min="5122" max="5122" width="22.28515625" style="29" customWidth="1"/>
    <col min="5123" max="5124" width="11.28515625" style="29" customWidth="1"/>
    <col min="5125" max="5125" width="11" style="29" customWidth="1"/>
    <col min="5126" max="5126" width="11.7109375" style="29" customWidth="1"/>
    <col min="5127" max="5127" width="11" style="29" customWidth="1"/>
    <col min="5128" max="5128" width="10.85546875" style="29" customWidth="1"/>
    <col min="5129" max="5129" width="9.5703125" style="29" customWidth="1"/>
    <col min="5130" max="5376" width="9.140625" style="29"/>
    <col min="5377" max="5377" width="4.7109375" style="29" customWidth="1"/>
    <col min="5378" max="5378" width="22.28515625" style="29" customWidth="1"/>
    <col min="5379" max="5380" width="11.28515625" style="29" customWidth="1"/>
    <col min="5381" max="5381" width="11" style="29" customWidth="1"/>
    <col min="5382" max="5382" width="11.7109375" style="29" customWidth="1"/>
    <col min="5383" max="5383" width="11" style="29" customWidth="1"/>
    <col min="5384" max="5384" width="10.85546875" style="29" customWidth="1"/>
    <col min="5385" max="5385" width="9.5703125" style="29" customWidth="1"/>
    <col min="5386" max="5632" width="9.140625" style="29"/>
    <col min="5633" max="5633" width="4.7109375" style="29" customWidth="1"/>
    <col min="5634" max="5634" width="22.28515625" style="29" customWidth="1"/>
    <col min="5635" max="5636" width="11.28515625" style="29" customWidth="1"/>
    <col min="5637" max="5637" width="11" style="29" customWidth="1"/>
    <col min="5638" max="5638" width="11.7109375" style="29" customWidth="1"/>
    <col min="5639" max="5639" width="11" style="29" customWidth="1"/>
    <col min="5640" max="5640" width="10.85546875" style="29" customWidth="1"/>
    <col min="5641" max="5641" width="9.5703125" style="29" customWidth="1"/>
    <col min="5642" max="5888" width="9.140625" style="29"/>
    <col min="5889" max="5889" width="4.7109375" style="29" customWidth="1"/>
    <col min="5890" max="5890" width="22.28515625" style="29" customWidth="1"/>
    <col min="5891" max="5892" width="11.28515625" style="29" customWidth="1"/>
    <col min="5893" max="5893" width="11" style="29" customWidth="1"/>
    <col min="5894" max="5894" width="11.7109375" style="29" customWidth="1"/>
    <col min="5895" max="5895" width="11" style="29" customWidth="1"/>
    <col min="5896" max="5896" width="10.85546875" style="29" customWidth="1"/>
    <col min="5897" max="5897" width="9.5703125" style="29" customWidth="1"/>
    <col min="5898" max="6144" width="9.140625" style="29"/>
    <col min="6145" max="6145" width="4.7109375" style="29" customWidth="1"/>
    <col min="6146" max="6146" width="22.28515625" style="29" customWidth="1"/>
    <col min="6147" max="6148" width="11.28515625" style="29" customWidth="1"/>
    <col min="6149" max="6149" width="11" style="29" customWidth="1"/>
    <col min="6150" max="6150" width="11.7109375" style="29" customWidth="1"/>
    <col min="6151" max="6151" width="11" style="29" customWidth="1"/>
    <col min="6152" max="6152" width="10.85546875" style="29" customWidth="1"/>
    <col min="6153" max="6153" width="9.5703125" style="29" customWidth="1"/>
    <col min="6154" max="6400" width="9.140625" style="29"/>
    <col min="6401" max="6401" width="4.7109375" style="29" customWidth="1"/>
    <col min="6402" max="6402" width="22.28515625" style="29" customWidth="1"/>
    <col min="6403" max="6404" width="11.28515625" style="29" customWidth="1"/>
    <col min="6405" max="6405" width="11" style="29" customWidth="1"/>
    <col min="6406" max="6406" width="11.7109375" style="29" customWidth="1"/>
    <col min="6407" max="6407" width="11" style="29" customWidth="1"/>
    <col min="6408" max="6408" width="10.85546875" style="29" customWidth="1"/>
    <col min="6409" max="6409" width="9.5703125" style="29" customWidth="1"/>
    <col min="6410" max="6656" width="9.140625" style="29"/>
    <col min="6657" max="6657" width="4.7109375" style="29" customWidth="1"/>
    <col min="6658" max="6658" width="22.28515625" style="29" customWidth="1"/>
    <col min="6659" max="6660" width="11.28515625" style="29" customWidth="1"/>
    <col min="6661" max="6661" width="11" style="29" customWidth="1"/>
    <col min="6662" max="6662" width="11.7109375" style="29" customWidth="1"/>
    <col min="6663" max="6663" width="11" style="29" customWidth="1"/>
    <col min="6664" max="6664" width="10.85546875" style="29" customWidth="1"/>
    <col min="6665" max="6665" width="9.5703125" style="29" customWidth="1"/>
    <col min="6666" max="6912" width="9.140625" style="29"/>
    <col min="6913" max="6913" width="4.7109375" style="29" customWidth="1"/>
    <col min="6914" max="6914" width="22.28515625" style="29" customWidth="1"/>
    <col min="6915" max="6916" width="11.28515625" style="29" customWidth="1"/>
    <col min="6917" max="6917" width="11" style="29" customWidth="1"/>
    <col min="6918" max="6918" width="11.7109375" style="29" customWidth="1"/>
    <col min="6919" max="6919" width="11" style="29" customWidth="1"/>
    <col min="6920" max="6920" width="10.85546875" style="29" customWidth="1"/>
    <col min="6921" max="6921" width="9.5703125" style="29" customWidth="1"/>
    <col min="6922" max="7168" width="9.140625" style="29"/>
    <col min="7169" max="7169" width="4.7109375" style="29" customWidth="1"/>
    <col min="7170" max="7170" width="22.28515625" style="29" customWidth="1"/>
    <col min="7171" max="7172" width="11.28515625" style="29" customWidth="1"/>
    <col min="7173" max="7173" width="11" style="29" customWidth="1"/>
    <col min="7174" max="7174" width="11.7109375" style="29" customWidth="1"/>
    <col min="7175" max="7175" width="11" style="29" customWidth="1"/>
    <col min="7176" max="7176" width="10.85546875" style="29" customWidth="1"/>
    <col min="7177" max="7177" width="9.5703125" style="29" customWidth="1"/>
    <col min="7178" max="7424" width="9.140625" style="29"/>
    <col min="7425" max="7425" width="4.7109375" style="29" customWidth="1"/>
    <col min="7426" max="7426" width="22.28515625" style="29" customWidth="1"/>
    <col min="7427" max="7428" width="11.28515625" style="29" customWidth="1"/>
    <col min="7429" max="7429" width="11" style="29" customWidth="1"/>
    <col min="7430" max="7430" width="11.7109375" style="29" customWidth="1"/>
    <col min="7431" max="7431" width="11" style="29" customWidth="1"/>
    <col min="7432" max="7432" width="10.85546875" style="29" customWidth="1"/>
    <col min="7433" max="7433" width="9.5703125" style="29" customWidth="1"/>
    <col min="7434" max="7680" width="9.140625" style="29"/>
    <col min="7681" max="7681" width="4.7109375" style="29" customWidth="1"/>
    <col min="7682" max="7682" width="22.28515625" style="29" customWidth="1"/>
    <col min="7683" max="7684" width="11.28515625" style="29" customWidth="1"/>
    <col min="7685" max="7685" width="11" style="29" customWidth="1"/>
    <col min="7686" max="7686" width="11.7109375" style="29" customWidth="1"/>
    <col min="7687" max="7687" width="11" style="29" customWidth="1"/>
    <col min="7688" max="7688" width="10.85546875" style="29" customWidth="1"/>
    <col min="7689" max="7689" width="9.5703125" style="29" customWidth="1"/>
    <col min="7690" max="7936" width="9.140625" style="29"/>
    <col min="7937" max="7937" width="4.7109375" style="29" customWidth="1"/>
    <col min="7938" max="7938" width="22.28515625" style="29" customWidth="1"/>
    <col min="7939" max="7940" width="11.28515625" style="29" customWidth="1"/>
    <col min="7941" max="7941" width="11" style="29" customWidth="1"/>
    <col min="7942" max="7942" width="11.7109375" style="29" customWidth="1"/>
    <col min="7943" max="7943" width="11" style="29" customWidth="1"/>
    <col min="7944" max="7944" width="10.85546875" style="29" customWidth="1"/>
    <col min="7945" max="7945" width="9.5703125" style="29" customWidth="1"/>
    <col min="7946" max="8192" width="9.140625" style="29"/>
    <col min="8193" max="8193" width="4.7109375" style="29" customWidth="1"/>
    <col min="8194" max="8194" width="22.28515625" style="29" customWidth="1"/>
    <col min="8195" max="8196" width="11.28515625" style="29" customWidth="1"/>
    <col min="8197" max="8197" width="11" style="29" customWidth="1"/>
    <col min="8198" max="8198" width="11.7109375" style="29" customWidth="1"/>
    <col min="8199" max="8199" width="11" style="29" customWidth="1"/>
    <col min="8200" max="8200" width="10.85546875" style="29" customWidth="1"/>
    <col min="8201" max="8201" width="9.5703125" style="29" customWidth="1"/>
    <col min="8202" max="8448" width="9.140625" style="29"/>
    <col min="8449" max="8449" width="4.7109375" style="29" customWidth="1"/>
    <col min="8450" max="8450" width="22.28515625" style="29" customWidth="1"/>
    <col min="8451" max="8452" width="11.28515625" style="29" customWidth="1"/>
    <col min="8453" max="8453" width="11" style="29" customWidth="1"/>
    <col min="8454" max="8454" width="11.7109375" style="29" customWidth="1"/>
    <col min="8455" max="8455" width="11" style="29" customWidth="1"/>
    <col min="8456" max="8456" width="10.85546875" style="29" customWidth="1"/>
    <col min="8457" max="8457" width="9.5703125" style="29" customWidth="1"/>
    <col min="8458" max="8704" width="9.140625" style="29"/>
    <col min="8705" max="8705" width="4.7109375" style="29" customWidth="1"/>
    <col min="8706" max="8706" width="22.28515625" style="29" customWidth="1"/>
    <col min="8707" max="8708" width="11.28515625" style="29" customWidth="1"/>
    <col min="8709" max="8709" width="11" style="29" customWidth="1"/>
    <col min="8710" max="8710" width="11.7109375" style="29" customWidth="1"/>
    <col min="8711" max="8711" width="11" style="29" customWidth="1"/>
    <col min="8712" max="8712" width="10.85546875" style="29" customWidth="1"/>
    <col min="8713" max="8713" width="9.5703125" style="29" customWidth="1"/>
    <col min="8714" max="8960" width="9.140625" style="29"/>
    <col min="8961" max="8961" width="4.7109375" style="29" customWidth="1"/>
    <col min="8962" max="8962" width="22.28515625" style="29" customWidth="1"/>
    <col min="8963" max="8964" width="11.28515625" style="29" customWidth="1"/>
    <col min="8965" max="8965" width="11" style="29" customWidth="1"/>
    <col min="8966" max="8966" width="11.7109375" style="29" customWidth="1"/>
    <col min="8967" max="8967" width="11" style="29" customWidth="1"/>
    <col min="8968" max="8968" width="10.85546875" style="29" customWidth="1"/>
    <col min="8969" max="8969" width="9.5703125" style="29" customWidth="1"/>
    <col min="8970" max="9216" width="9.140625" style="29"/>
    <col min="9217" max="9217" width="4.7109375" style="29" customWidth="1"/>
    <col min="9218" max="9218" width="22.28515625" style="29" customWidth="1"/>
    <col min="9219" max="9220" width="11.28515625" style="29" customWidth="1"/>
    <col min="9221" max="9221" width="11" style="29" customWidth="1"/>
    <col min="9222" max="9222" width="11.7109375" style="29" customWidth="1"/>
    <col min="9223" max="9223" width="11" style="29" customWidth="1"/>
    <col min="9224" max="9224" width="10.85546875" style="29" customWidth="1"/>
    <col min="9225" max="9225" width="9.5703125" style="29" customWidth="1"/>
    <col min="9226" max="9472" width="9.140625" style="29"/>
    <col min="9473" max="9473" width="4.7109375" style="29" customWidth="1"/>
    <col min="9474" max="9474" width="22.28515625" style="29" customWidth="1"/>
    <col min="9475" max="9476" width="11.28515625" style="29" customWidth="1"/>
    <col min="9477" max="9477" width="11" style="29" customWidth="1"/>
    <col min="9478" max="9478" width="11.7109375" style="29" customWidth="1"/>
    <col min="9479" max="9479" width="11" style="29" customWidth="1"/>
    <col min="9480" max="9480" width="10.85546875" style="29" customWidth="1"/>
    <col min="9481" max="9481" width="9.5703125" style="29" customWidth="1"/>
    <col min="9482" max="9728" width="9.140625" style="29"/>
    <col min="9729" max="9729" width="4.7109375" style="29" customWidth="1"/>
    <col min="9730" max="9730" width="22.28515625" style="29" customWidth="1"/>
    <col min="9731" max="9732" width="11.28515625" style="29" customWidth="1"/>
    <col min="9733" max="9733" width="11" style="29" customWidth="1"/>
    <col min="9734" max="9734" width="11.7109375" style="29" customWidth="1"/>
    <col min="9735" max="9735" width="11" style="29" customWidth="1"/>
    <col min="9736" max="9736" width="10.85546875" style="29" customWidth="1"/>
    <col min="9737" max="9737" width="9.5703125" style="29" customWidth="1"/>
    <col min="9738" max="9984" width="9.140625" style="29"/>
    <col min="9985" max="9985" width="4.7109375" style="29" customWidth="1"/>
    <col min="9986" max="9986" width="22.28515625" style="29" customWidth="1"/>
    <col min="9987" max="9988" width="11.28515625" style="29" customWidth="1"/>
    <col min="9989" max="9989" width="11" style="29" customWidth="1"/>
    <col min="9990" max="9990" width="11.7109375" style="29" customWidth="1"/>
    <col min="9991" max="9991" width="11" style="29" customWidth="1"/>
    <col min="9992" max="9992" width="10.85546875" style="29" customWidth="1"/>
    <col min="9993" max="9993" width="9.5703125" style="29" customWidth="1"/>
    <col min="9994" max="10240" width="9.140625" style="29"/>
    <col min="10241" max="10241" width="4.7109375" style="29" customWidth="1"/>
    <col min="10242" max="10242" width="22.28515625" style="29" customWidth="1"/>
    <col min="10243" max="10244" width="11.28515625" style="29" customWidth="1"/>
    <col min="10245" max="10245" width="11" style="29" customWidth="1"/>
    <col min="10246" max="10246" width="11.7109375" style="29" customWidth="1"/>
    <col min="10247" max="10247" width="11" style="29" customWidth="1"/>
    <col min="10248" max="10248" width="10.85546875" style="29" customWidth="1"/>
    <col min="10249" max="10249" width="9.5703125" style="29" customWidth="1"/>
    <col min="10250" max="10496" width="9.140625" style="29"/>
    <col min="10497" max="10497" width="4.7109375" style="29" customWidth="1"/>
    <col min="10498" max="10498" width="22.28515625" style="29" customWidth="1"/>
    <col min="10499" max="10500" width="11.28515625" style="29" customWidth="1"/>
    <col min="10501" max="10501" width="11" style="29" customWidth="1"/>
    <col min="10502" max="10502" width="11.7109375" style="29" customWidth="1"/>
    <col min="10503" max="10503" width="11" style="29" customWidth="1"/>
    <col min="10504" max="10504" width="10.85546875" style="29" customWidth="1"/>
    <col min="10505" max="10505" width="9.5703125" style="29" customWidth="1"/>
    <col min="10506" max="10752" width="9.140625" style="29"/>
    <col min="10753" max="10753" width="4.7109375" style="29" customWidth="1"/>
    <col min="10754" max="10754" width="22.28515625" style="29" customWidth="1"/>
    <col min="10755" max="10756" width="11.28515625" style="29" customWidth="1"/>
    <col min="10757" max="10757" width="11" style="29" customWidth="1"/>
    <col min="10758" max="10758" width="11.7109375" style="29" customWidth="1"/>
    <col min="10759" max="10759" width="11" style="29" customWidth="1"/>
    <col min="10760" max="10760" width="10.85546875" style="29" customWidth="1"/>
    <col min="10761" max="10761" width="9.5703125" style="29" customWidth="1"/>
    <col min="10762" max="11008" width="9.140625" style="29"/>
    <col min="11009" max="11009" width="4.7109375" style="29" customWidth="1"/>
    <col min="11010" max="11010" width="22.28515625" style="29" customWidth="1"/>
    <col min="11011" max="11012" width="11.28515625" style="29" customWidth="1"/>
    <col min="11013" max="11013" width="11" style="29" customWidth="1"/>
    <col min="11014" max="11014" width="11.7109375" style="29" customWidth="1"/>
    <col min="11015" max="11015" width="11" style="29" customWidth="1"/>
    <col min="11016" max="11016" width="10.85546875" style="29" customWidth="1"/>
    <col min="11017" max="11017" width="9.5703125" style="29" customWidth="1"/>
    <col min="11018" max="11264" width="9.140625" style="29"/>
    <col min="11265" max="11265" width="4.7109375" style="29" customWidth="1"/>
    <col min="11266" max="11266" width="22.28515625" style="29" customWidth="1"/>
    <col min="11267" max="11268" width="11.28515625" style="29" customWidth="1"/>
    <col min="11269" max="11269" width="11" style="29" customWidth="1"/>
    <col min="11270" max="11270" width="11.7109375" style="29" customWidth="1"/>
    <col min="11271" max="11271" width="11" style="29" customWidth="1"/>
    <col min="11272" max="11272" width="10.85546875" style="29" customWidth="1"/>
    <col min="11273" max="11273" width="9.5703125" style="29" customWidth="1"/>
    <col min="11274" max="11520" width="9.140625" style="29"/>
    <col min="11521" max="11521" width="4.7109375" style="29" customWidth="1"/>
    <col min="11522" max="11522" width="22.28515625" style="29" customWidth="1"/>
    <col min="11523" max="11524" width="11.28515625" style="29" customWidth="1"/>
    <col min="11525" max="11525" width="11" style="29" customWidth="1"/>
    <col min="11526" max="11526" width="11.7109375" style="29" customWidth="1"/>
    <col min="11527" max="11527" width="11" style="29" customWidth="1"/>
    <col min="11528" max="11528" width="10.85546875" style="29" customWidth="1"/>
    <col min="11529" max="11529" width="9.5703125" style="29" customWidth="1"/>
    <col min="11530" max="11776" width="9.140625" style="29"/>
    <col min="11777" max="11777" width="4.7109375" style="29" customWidth="1"/>
    <col min="11778" max="11778" width="22.28515625" style="29" customWidth="1"/>
    <col min="11779" max="11780" width="11.28515625" style="29" customWidth="1"/>
    <col min="11781" max="11781" width="11" style="29" customWidth="1"/>
    <col min="11782" max="11782" width="11.7109375" style="29" customWidth="1"/>
    <col min="11783" max="11783" width="11" style="29" customWidth="1"/>
    <col min="11784" max="11784" width="10.85546875" style="29" customWidth="1"/>
    <col min="11785" max="11785" width="9.5703125" style="29" customWidth="1"/>
    <col min="11786" max="12032" width="9.140625" style="29"/>
    <col min="12033" max="12033" width="4.7109375" style="29" customWidth="1"/>
    <col min="12034" max="12034" width="22.28515625" style="29" customWidth="1"/>
    <col min="12035" max="12036" width="11.28515625" style="29" customWidth="1"/>
    <col min="12037" max="12037" width="11" style="29" customWidth="1"/>
    <col min="12038" max="12038" width="11.7109375" style="29" customWidth="1"/>
    <col min="12039" max="12039" width="11" style="29" customWidth="1"/>
    <col min="12040" max="12040" width="10.85546875" style="29" customWidth="1"/>
    <col min="12041" max="12041" width="9.5703125" style="29" customWidth="1"/>
    <col min="12042" max="12288" width="9.140625" style="29"/>
    <col min="12289" max="12289" width="4.7109375" style="29" customWidth="1"/>
    <col min="12290" max="12290" width="22.28515625" style="29" customWidth="1"/>
    <col min="12291" max="12292" width="11.28515625" style="29" customWidth="1"/>
    <col min="12293" max="12293" width="11" style="29" customWidth="1"/>
    <col min="12294" max="12294" width="11.7109375" style="29" customWidth="1"/>
    <col min="12295" max="12295" width="11" style="29" customWidth="1"/>
    <col min="12296" max="12296" width="10.85546875" style="29" customWidth="1"/>
    <col min="12297" max="12297" width="9.5703125" style="29" customWidth="1"/>
    <col min="12298" max="12544" width="9.140625" style="29"/>
    <col min="12545" max="12545" width="4.7109375" style="29" customWidth="1"/>
    <col min="12546" max="12546" width="22.28515625" style="29" customWidth="1"/>
    <col min="12547" max="12548" width="11.28515625" style="29" customWidth="1"/>
    <col min="12549" max="12549" width="11" style="29" customWidth="1"/>
    <col min="12550" max="12550" width="11.7109375" style="29" customWidth="1"/>
    <col min="12551" max="12551" width="11" style="29" customWidth="1"/>
    <col min="12552" max="12552" width="10.85546875" style="29" customWidth="1"/>
    <col min="12553" max="12553" width="9.5703125" style="29" customWidth="1"/>
    <col min="12554" max="12800" width="9.140625" style="29"/>
    <col min="12801" max="12801" width="4.7109375" style="29" customWidth="1"/>
    <col min="12802" max="12802" width="22.28515625" style="29" customWidth="1"/>
    <col min="12803" max="12804" width="11.28515625" style="29" customWidth="1"/>
    <col min="12805" max="12805" width="11" style="29" customWidth="1"/>
    <col min="12806" max="12806" width="11.7109375" style="29" customWidth="1"/>
    <col min="12807" max="12807" width="11" style="29" customWidth="1"/>
    <col min="12808" max="12808" width="10.85546875" style="29" customWidth="1"/>
    <col min="12809" max="12809" width="9.5703125" style="29" customWidth="1"/>
    <col min="12810" max="13056" width="9.140625" style="29"/>
    <col min="13057" max="13057" width="4.7109375" style="29" customWidth="1"/>
    <col min="13058" max="13058" width="22.28515625" style="29" customWidth="1"/>
    <col min="13059" max="13060" width="11.28515625" style="29" customWidth="1"/>
    <col min="13061" max="13061" width="11" style="29" customWidth="1"/>
    <col min="13062" max="13062" width="11.7109375" style="29" customWidth="1"/>
    <col min="13063" max="13063" width="11" style="29" customWidth="1"/>
    <col min="13064" max="13064" width="10.85546875" style="29" customWidth="1"/>
    <col min="13065" max="13065" width="9.5703125" style="29" customWidth="1"/>
    <col min="13066" max="13312" width="9.140625" style="29"/>
    <col min="13313" max="13313" width="4.7109375" style="29" customWidth="1"/>
    <col min="13314" max="13314" width="22.28515625" style="29" customWidth="1"/>
    <col min="13315" max="13316" width="11.28515625" style="29" customWidth="1"/>
    <col min="13317" max="13317" width="11" style="29" customWidth="1"/>
    <col min="13318" max="13318" width="11.7109375" style="29" customWidth="1"/>
    <col min="13319" max="13319" width="11" style="29" customWidth="1"/>
    <col min="13320" max="13320" width="10.85546875" style="29" customWidth="1"/>
    <col min="13321" max="13321" width="9.5703125" style="29" customWidth="1"/>
    <col min="13322" max="13568" width="9.140625" style="29"/>
    <col min="13569" max="13569" width="4.7109375" style="29" customWidth="1"/>
    <col min="13570" max="13570" width="22.28515625" style="29" customWidth="1"/>
    <col min="13571" max="13572" width="11.28515625" style="29" customWidth="1"/>
    <col min="13573" max="13573" width="11" style="29" customWidth="1"/>
    <col min="13574" max="13574" width="11.7109375" style="29" customWidth="1"/>
    <col min="13575" max="13575" width="11" style="29" customWidth="1"/>
    <col min="13576" max="13576" width="10.85546875" style="29" customWidth="1"/>
    <col min="13577" max="13577" width="9.5703125" style="29" customWidth="1"/>
    <col min="13578" max="13824" width="9.140625" style="29"/>
    <col min="13825" max="13825" width="4.7109375" style="29" customWidth="1"/>
    <col min="13826" max="13826" width="22.28515625" style="29" customWidth="1"/>
    <col min="13827" max="13828" width="11.28515625" style="29" customWidth="1"/>
    <col min="13829" max="13829" width="11" style="29" customWidth="1"/>
    <col min="13830" max="13830" width="11.7109375" style="29" customWidth="1"/>
    <col min="13831" max="13831" width="11" style="29" customWidth="1"/>
    <col min="13832" max="13832" width="10.85546875" style="29" customWidth="1"/>
    <col min="13833" max="13833" width="9.5703125" style="29" customWidth="1"/>
    <col min="13834" max="14080" width="9.140625" style="29"/>
    <col min="14081" max="14081" width="4.7109375" style="29" customWidth="1"/>
    <col min="14082" max="14082" width="22.28515625" style="29" customWidth="1"/>
    <col min="14083" max="14084" width="11.28515625" style="29" customWidth="1"/>
    <col min="14085" max="14085" width="11" style="29" customWidth="1"/>
    <col min="14086" max="14086" width="11.7109375" style="29" customWidth="1"/>
    <col min="14087" max="14087" width="11" style="29" customWidth="1"/>
    <col min="14088" max="14088" width="10.85546875" style="29" customWidth="1"/>
    <col min="14089" max="14089" width="9.5703125" style="29" customWidth="1"/>
    <col min="14090" max="14336" width="9.140625" style="29"/>
    <col min="14337" max="14337" width="4.7109375" style="29" customWidth="1"/>
    <col min="14338" max="14338" width="22.28515625" style="29" customWidth="1"/>
    <col min="14339" max="14340" width="11.28515625" style="29" customWidth="1"/>
    <col min="14341" max="14341" width="11" style="29" customWidth="1"/>
    <col min="14342" max="14342" width="11.7109375" style="29" customWidth="1"/>
    <col min="14343" max="14343" width="11" style="29" customWidth="1"/>
    <col min="14344" max="14344" width="10.85546875" style="29" customWidth="1"/>
    <col min="14345" max="14345" width="9.5703125" style="29" customWidth="1"/>
    <col min="14346" max="14592" width="9.140625" style="29"/>
    <col min="14593" max="14593" width="4.7109375" style="29" customWidth="1"/>
    <col min="14594" max="14594" width="22.28515625" style="29" customWidth="1"/>
    <col min="14595" max="14596" width="11.28515625" style="29" customWidth="1"/>
    <col min="14597" max="14597" width="11" style="29" customWidth="1"/>
    <col min="14598" max="14598" width="11.7109375" style="29" customWidth="1"/>
    <col min="14599" max="14599" width="11" style="29" customWidth="1"/>
    <col min="14600" max="14600" width="10.85546875" style="29" customWidth="1"/>
    <col min="14601" max="14601" width="9.5703125" style="29" customWidth="1"/>
    <col min="14602" max="14848" width="9.140625" style="29"/>
    <col min="14849" max="14849" width="4.7109375" style="29" customWidth="1"/>
    <col min="14850" max="14850" width="22.28515625" style="29" customWidth="1"/>
    <col min="14851" max="14852" width="11.28515625" style="29" customWidth="1"/>
    <col min="14853" max="14853" width="11" style="29" customWidth="1"/>
    <col min="14854" max="14854" width="11.7109375" style="29" customWidth="1"/>
    <col min="14855" max="14855" width="11" style="29" customWidth="1"/>
    <col min="14856" max="14856" width="10.85546875" style="29" customWidth="1"/>
    <col min="14857" max="14857" width="9.5703125" style="29" customWidth="1"/>
    <col min="14858" max="15104" width="9.140625" style="29"/>
    <col min="15105" max="15105" width="4.7109375" style="29" customWidth="1"/>
    <col min="15106" max="15106" width="22.28515625" style="29" customWidth="1"/>
    <col min="15107" max="15108" width="11.28515625" style="29" customWidth="1"/>
    <col min="15109" max="15109" width="11" style="29" customWidth="1"/>
    <col min="15110" max="15110" width="11.7109375" style="29" customWidth="1"/>
    <col min="15111" max="15111" width="11" style="29" customWidth="1"/>
    <col min="15112" max="15112" width="10.85546875" style="29" customWidth="1"/>
    <col min="15113" max="15113" width="9.5703125" style="29" customWidth="1"/>
    <col min="15114" max="15360" width="9.140625" style="29"/>
    <col min="15361" max="15361" width="4.7109375" style="29" customWidth="1"/>
    <col min="15362" max="15362" width="22.28515625" style="29" customWidth="1"/>
    <col min="15363" max="15364" width="11.28515625" style="29" customWidth="1"/>
    <col min="15365" max="15365" width="11" style="29" customWidth="1"/>
    <col min="15366" max="15366" width="11.7109375" style="29" customWidth="1"/>
    <col min="15367" max="15367" width="11" style="29" customWidth="1"/>
    <col min="15368" max="15368" width="10.85546875" style="29" customWidth="1"/>
    <col min="15369" max="15369" width="9.5703125" style="29" customWidth="1"/>
    <col min="15370" max="15616" width="9.140625" style="29"/>
    <col min="15617" max="15617" width="4.7109375" style="29" customWidth="1"/>
    <col min="15618" max="15618" width="22.28515625" style="29" customWidth="1"/>
    <col min="15619" max="15620" width="11.28515625" style="29" customWidth="1"/>
    <col min="15621" max="15621" width="11" style="29" customWidth="1"/>
    <col min="15622" max="15622" width="11.7109375" style="29" customWidth="1"/>
    <col min="15623" max="15623" width="11" style="29" customWidth="1"/>
    <col min="15624" max="15624" width="10.85546875" style="29" customWidth="1"/>
    <col min="15625" max="15625" width="9.5703125" style="29" customWidth="1"/>
    <col min="15626" max="15872" width="9.140625" style="29"/>
    <col min="15873" max="15873" width="4.7109375" style="29" customWidth="1"/>
    <col min="15874" max="15874" width="22.28515625" style="29" customWidth="1"/>
    <col min="15875" max="15876" width="11.28515625" style="29" customWidth="1"/>
    <col min="15877" max="15877" width="11" style="29" customWidth="1"/>
    <col min="15878" max="15878" width="11.7109375" style="29" customWidth="1"/>
    <col min="15879" max="15879" width="11" style="29" customWidth="1"/>
    <col min="15880" max="15880" width="10.85546875" style="29" customWidth="1"/>
    <col min="15881" max="15881" width="9.5703125" style="29" customWidth="1"/>
    <col min="15882" max="16128" width="9.140625" style="29"/>
    <col min="16129" max="16129" width="4.7109375" style="29" customWidth="1"/>
    <col min="16130" max="16130" width="22.28515625" style="29" customWidth="1"/>
    <col min="16131" max="16132" width="11.28515625" style="29" customWidth="1"/>
    <col min="16133" max="16133" width="11" style="29" customWidth="1"/>
    <col min="16134" max="16134" width="11.7109375" style="29" customWidth="1"/>
    <col min="16135" max="16135" width="11" style="29" customWidth="1"/>
    <col min="16136" max="16136" width="10.85546875" style="29" customWidth="1"/>
    <col min="16137" max="16137" width="9.5703125" style="29" customWidth="1"/>
    <col min="16138" max="16384" width="9.140625" style="29"/>
  </cols>
  <sheetData>
    <row r="1" spans="1:194" s="305" customFormat="1" ht="15.75" hidden="1">
      <c r="A1" s="304" t="s">
        <v>0</v>
      </c>
    </row>
    <row r="2" spans="1:194" s="305" customFormat="1"/>
    <row r="3" spans="1:194" s="305" customFormat="1" ht="15.75" hidden="1">
      <c r="A3" s="304" t="s">
        <v>1</v>
      </c>
      <c r="B3" s="306"/>
    </row>
    <row r="4" spans="1:194" s="305" customFormat="1" ht="15.75">
      <c r="A4" s="304"/>
      <c r="B4" s="304" t="s">
        <v>2</v>
      </c>
    </row>
    <row r="5" spans="1:194" s="305" customFormat="1" ht="15.75">
      <c r="A5" s="304"/>
    </row>
    <row r="6" spans="1:194" s="305" customFormat="1" ht="20.25">
      <c r="A6" s="453" t="s">
        <v>466</v>
      </c>
      <c r="B6" s="454"/>
      <c r="C6" s="455"/>
      <c r="D6" s="455"/>
      <c r="E6" s="455"/>
      <c r="F6" s="455"/>
      <c r="G6" s="32"/>
      <c r="H6" s="32"/>
    </row>
    <row r="7" spans="1:194" ht="15.75">
      <c r="A7" s="59"/>
      <c r="B7" s="307"/>
      <c r="C7" s="307"/>
      <c r="D7" s="307"/>
      <c r="E7" s="307"/>
      <c r="F7" s="307"/>
      <c r="G7" s="307"/>
      <c r="H7" s="307"/>
    </row>
    <row r="8" spans="1:194" ht="13.5" thickBot="1">
      <c r="A8" s="308"/>
      <c r="C8" s="33"/>
      <c r="D8" s="33"/>
      <c r="E8" s="33"/>
      <c r="G8" s="33"/>
      <c r="H8" s="33"/>
      <c r="I8" s="33" t="s">
        <v>4</v>
      </c>
    </row>
    <row r="9" spans="1:194" ht="39.75" customHeight="1">
      <c r="B9" s="309" t="s">
        <v>5</v>
      </c>
      <c r="C9" s="310" t="s">
        <v>6</v>
      </c>
      <c r="D9" s="310" t="s">
        <v>7</v>
      </c>
      <c r="E9" s="310" t="s">
        <v>453</v>
      </c>
      <c r="F9" s="310" t="s">
        <v>8</v>
      </c>
      <c r="G9" s="310" t="s">
        <v>454</v>
      </c>
      <c r="H9" s="310" t="s">
        <v>455</v>
      </c>
      <c r="I9" s="311" t="s">
        <v>456</v>
      </c>
      <c r="J9" s="312"/>
      <c r="K9" s="312"/>
      <c r="L9" s="312"/>
      <c r="M9" s="312"/>
      <c r="N9" s="312"/>
      <c r="O9" s="312"/>
      <c r="P9" s="312"/>
      <c r="Q9" s="312"/>
      <c r="R9" s="312"/>
      <c r="S9" s="312"/>
      <c r="T9" s="312"/>
      <c r="U9" s="312"/>
      <c r="V9" s="312"/>
      <c r="W9" s="312"/>
      <c r="X9" s="312"/>
      <c r="Y9" s="312"/>
      <c r="Z9" s="312"/>
      <c r="AA9" s="312"/>
      <c r="AB9" s="312"/>
      <c r="AC9" s="312"/>
      <c r="AD9" s="312"/>
      <c r="AE9" s="312"/>
      <c r="AF9" s="312"/>
      <c r="AG9" s="312"/>
      <c r="AH9" s="312"/>
      <c r="AI9" s="312"/>
      <c r="AJ9" s="312"/>
      <c r="AK9" s="312"/>
      <c r="AL9" s="312"/>
      <c r="AM9" s="312"/>
      <c r="AN9" s="312"/>
      <c r="AO9" s="312"/>
      <c r="AP9" s="312"/>
      <c r="AQ9" s="312"/>
      <c r="AR9" s="312"/>
      <c r="AS9" s="312"/>
      <c r="AT9" s="312"/>
      <c r="AU9" s="312"/>
      <c r="AV9" s="312"/>
      <c r="AW9" s="312"/>
      <c r="AX9" s="312"/>
      <c r="AY9" s="312"/>
      <c r="AZ9" s="312"/>
      <c r="BA9" s="312"/>
      <c r="BB9" s="312"/>
      <c r="BC9" s="312"/>
      <c r="BD9" s="312"/>
      <c r="BE9" s="312"/>
      <c r="BF9" s="312"/>
      <c r="BG9" s="312"/>
      <c r="BH9" s="312"/>
      <c r="BI9" s="312"/>
      <c r="BJ9" s="312"/>
      <c r="BK9" s="312"/>
      <c r="BL9" s="312"/>
      <c r="BM9" s="312"/>
      <c r="BN9" s="312"/>
      <c r="BO9" s="312"/>
      <c r="BP9" s="312"/>
      <c r="BQ9" s="312"/>
      <c r="BR9" s="312"/>
      <c r="BS9" s="312"/>
      <c r="BT9" s="312"/>
      <c r="BU9" s="312"/>
      <c r="BV9" s="312"/>
      <c r="BW9" s="312"/>
      <c r="BX9" s="312"/>
      <c r="BY9" s="312"/>
      <c r="BZ9" s="312"/>
      <c r="CA9" s="312"/>
      <c r="CB9" s="312"/>
      <c r="CC9" s="312"/>
      <c r="CD9" s="312"/>
      <c r="CE9" s="312"/>
      <c r="CF9" s="312"/>
      <c r="CG9" s="312"/>
      <c r="CH9" s="312"/>
      <c r="CI9" s="312"/>
      <c r="CJ9" s="312"/>
      <c r="CK9" s="312"/>
      <c r="CL9" s="312"/>
      <c r="CM9" s="312"/>
      <c r="CN9" s="312"/>
      <c r="CO9" s="312"/>
      <c r="CP9" s="312"/>
      <c r="CQ9" s="312"/>
      <c r="CR9" s="312"/>
      <c r="CS9" s="312"/>
      <c r="CT9" s="312"/>
      <c r="CU9" s="312"/>
      <c r="CV9" s="312"/>
      <c r="CW9" s="312"/>
      <c r="CX9" s="312"/>
      <c r="CY9" s="312"/>
      <c r="CZ9" s="312"/>
      <c r="DA9" s="312"/>
      <c r="DB9" s="312"/>
      <c r="DC9" s="312"/>
      <c r="DD9" s="312"/>
      <c r="DE9" s="312"/>
      <c r="DF9" s="312"/>
      <c r="DG9" s="312"/>
      <c r="DH9" s="312"/>
      <c r="DI9" s="312"/>
      <c r="DJ9" s="312"/>
      <c r="DK9" s="312"/>
      <c r="DL9" s="312"/>
      <c r="DM9" s="312"/>
      <c r="DN9" s="312"/>
      <c r="DO9" s="312"/>
      <c r="DP9" s="312"/>
      <c r="DQ9" s="312"/>
      <c r="DR9" s="312"/>
      <c r="DS9" s="312"/>
      <c r="DT9" s="312"/>
      <c r="DU9" s="312"/>
      <c r="DV9" s="312"/>
      <c r="DW9" s="312"/>
      <c r="DX9" s="312"/>
      <c r="DY9" s="312"/>
      <c r="DZ9" s="312"/>
      <c r="EA9" s="312"/>
      <c r="EB9" s="312"/>
      <c r="EC9" s="312"/>
      <c r="ED9" s="312"/>
      <c r="EE9" s="312"/>
      <c r="EF9" s="312"/>
      <c r="EG9" s="312"/>
      <c r="EH9" s="312"/>
      <c r="EI9" s="312"/>
      <c r="EJ9" s="312"/>
      <c r="EK9" s="312"/>
      <c r="EL9" s="312"/>
      <c r="EM9" s="312"/>
      <c r="EN9" s="312"/>
      <c r="EO9" s="312"/>
      <c r="EP9" s="312"/>
      <c r="EQ9" s="312"/>
      <c r="ER9" s="312"/>
      <c r="ES9" s="312"/>
      <c r="ET9" s="312"/>
      <c r="EU9" s="312"/>
      <c r="EV9" s="312"/>
      <c r="EW9" s="312"/>
      <c r="EX9" s="312"/>
      <c r="EY9" s="312"/>
      <c r="EZ9" s="312"/>
      <c r="FA9" s="312"/>
      <c r="FB9" s="312"/>
      <c r="FC9" s="312"/>
      <c r="FD9" s="312"/>
      <c r="FE9" s="312"/>
      <c r="FF9" s="312"/>
      <c r="FG9" s="312"/>
      <c r="FH9" s="312"/>
      <c r="FI9" s="312"/>
      <c r="FJ9" s="312"/>
      <c r="FK9" s="312"/>
      <c r="FL9" s="312"/>
      <c r="FM9" s="312"/>
      <c r="FN9" s="312"/>
      <c r="FO9" s="312"/>
      <c r="FP9" s="312"/>
      <c r="FQ9" s="312"/>
      <c r="FR9" s="312"/>
      <c r="FS9" s="312"/>
      <c r="FT9" s="312"/>
      <c r="FU9" s="312"/>
      <c r="FV9" s="312"/>
      <c r="FW9" s="312"/>
      <c r="FX9" s="312"/>
      <c r="FY9" s="312"/>
      <c r="FZ9" s="312"/>
      <c r="GA9" s="312"/>
      <c r="GB9" s="312"/>
      <c r="GC9" s="312"/>
      <c r="GD9" s="312"/>
      <c r="GE9" s="312"/>
      <c r="GF9" s="312"/>
      <c r="GG9" s="312"/>
      <c r="GH9" s="312"/>
      <c r="GI9" s="312"/>
      <c r="GJ9" s="312"/>
      <c r="GK9" s="312"/>
      <c r="GL9" s="312"/>
    </row>
    <row r="10" spans="1:194" ht="33.75" customHeight="1" thickBot="1">
      <c r="B10" s="313"/>
      <c r="C10" s="314" t="s">
        <v>457</v>
      </c>
      <c r="D10" s="314" t="s">
        <v>458</v>
      </c>
      <c r="E10" s="314"/>
      <c r="F10" s="314"/>
      <c r="G10" s="314" t="s">
        <v>459</v>
      </c>
      <c r="H10" s="314" t="s">
        <v>460</v>
      </c>
      <c r="I10" s="315" t="s">
        <v>461</v>
      </c>
      <c r="J10" s="312"/>
      <c r="K10" s="312"/>
      <c r="L10" s="312"/>
      <c r="M10" s="312"/>
      <c r="N10" s="312"/>
      <c r="O10" s="312"/>
      <c r="P10" s="312"/>
      <c r="Q10" s="312"/>
      <c r="R10" s="312"/>
      <c r="S10" s="312"/>
      <c r="T10" s="312"/>
      <c r="U10" s="312"/>
      <c r="V10" s="312"/>
      <c r="W10" s="312"/>
      <c r="X10" s="312"/>
      <c r="Y10" s="312"/>
      <c r="Z10" s="312"/>
      <c r="AA10" s="312"/>
      <c r="AB10" s="312"/>
      <c r="AC10" s="312"/>
      <c r="AD10" s="312"/>
      <c r="AE10" s="312"/>
      <c r="AF10" s="312"/>
      <c r="AG10" s="312"/>
      <c r="AH10" s="312"/>
      <c r="AI10" s="312"/>
      <c r="AJ10" s="312"/>
      <c r="AK10" s="312"/>
      <c r="AL10" s="312"/>
      <c r="AM10" s="312"/>
      <c r="AN10" s="312"/>
      <c r="AO10" s="312"/>
      <c r="AP10" s="312"/>
      <c r="AQ10" s="312"/>
      <c r="AR10" s="312"/>
      <c r="AS10" s="312"/>
      <c r="AT10" s="312"/>
      <c r="AU10" s="312"/>
      <c r="AV10" s="312"/>
      <c r="AW10" s="312"/>
      <c r="AX10" s="312"/>
      <c r="AY10" s="312"/>
      <c r="AZ10" s="312"/>
      <c r="BA10" s="312"/>
      <c r="BB10" s="312"/>
      <c r="BC10" s="312"/>
      <c r="BD10" s="312"/>
      <c r="BE10" s="312"/>
      <c r="BF10" s="312"/>
      <c r="BG10" s="312"/>
      <c r="BH10" s="312"/>
      <c r="BI10" s="312"/>
      <c r="BJ10" s="312"/>
      <c r="BK10" s="312"/>
      <c r="BL10" s="312"/>
      <c r="BM10" s="312"/>
      <c r="BN10" s="312"/>
      <c r="BO10" s="312"/>
      <c r="BP10" s="312"/>
      <c r="BQ10" s="312"/>
      <c r="BR10" s="312"/>
      <c r="BS10" s="312"/>
      <c r="BT10" s="312"/>
      <c r="BU10" s="312"/>
      <c r="BV10" s="312"/>
      <c r="BW10" s="312"/>
      <c r="BX10" s="312"/>
      <c r="BY10" s="312"/>
      <c r="BZ10" s="312"/>
      <c r="CA10" s="312"/>
      <c r="CB10" s="312"/>
      <c r="CC10" s="312"/>
      <c r="CD10" s="312"/>
      <c r="CE10" s="312"/>
      <c r="CF10" s="312"/>
      <c r="CG10" s="312"/>
      <c r="CH10" s="312"/>
      <c r="CI10" s="312"/>
      <c r="CJ10" s="312"/>
      <c r="CK10" s="312"/>
      <c r="CL10" s="312"/>
      <c r="CM10" s="312"/>
      <c r="CN10" s="312"/>
      <c r="CO10" s="312"/>
      <c r="CP10" s="312"/>
      <c r="CQ10" s="312"/>
      <c r="CR10" s="312"/>
      <c r="CS10" s="312"/>
      <c r="CT10" s="312"/>
      <c r="CU10" s="312"/>
      <c r="CV10" s="312"/>
      <c r="CW10" s="312"/>
      <c r="CX10" s="312"/>
      <c r="CY10" s="312"/>
      <c r="CZ10" s="312"/>
      <c r="DA10" s="312"/>
      <c r="DB10" s="312"/>
      <c r="DC10" s="312"/>
      <c r="DD10" s="312"/>
      <c r="DE10" s="312"/>
      <c r="DF10" s="312"/>
      <c r="DG10" s="312"/>
      <c r="DH10" s="312"/>
      <c r="DI10" s="312"/>
      <c r="DJ10" s="312"/>
      <c r="DK10" s="312"/>
      <c r="DL10" s="312"/>
      <c r="DM10" s="312"/>
      <c r="DN10" s="312"/>
      <c r="DO10" s="312"/>
      <c r="DP10" s="312"/>
      <c r="DQ10" s="312"/>
      <c r="DR10" s="312"/>
      <c r="DS10" s="312"/>
      <c r="DT10" s="312"/>
      <c r="DU10" s="312"/>
      <c r="DV10" s="312"/>
      <c r="DW10" s="312"/>
      <c r="DX10" s="312"/>
      <c r="DY10" s="312"/>
      <c r="DZ10" s="312"/>
      <c r="EA10" s="312"/>
      <c r="EB10" s="312"/>
      <c r="EC10" s="312"/>
      <c r="ED10" s="312"/>
      <c r="EE10" s="312"/>
      <c r="EF10" s="312"/>
      <c r="EG10" s="312"/>
      <c r="EH10" s="312"/>
      <c r="EI10" s="312"/>
      <c r="EJ10" s="312"/>
      <c r="EK10" s="312"/>
      <c r="EL10" s="312"/>
      <c r="EM10" s="312"/>
      <c r="EN10" s="312"/>
      <c r="EO10" s="312"/>
      <c r="EP10" s="312"/>
      <c r="EQ10" s="312"/>
      <c r="ER10" s="312"/>
      <c r="ES10" s="312"/>
      <c r="ET10" s="312"/>
      <c r="EU10" s="312"/>
      <c r="EV10" s="312"/>
      <c r="EW10" s="312"/>
      <c r="EX10" s="312"/>
      <c r="EY10" s="312"/>
      <c r="EZ10" s="312"/>
      <c r="FA10" s="312"/>
      <c r="FB10" s="312"/>
      <c r="FC10" s="312"/>
      <c r="FD10" s="312"/>
      <c r="FE10" s="312"/>
      <c r="FF10" s="312"/>
      <c r="FG10" s="312"/>
      <c r="FH10" s="312"/>
      <c r="FI10" s="312"/>
      <c r="FJ10" s="312"/>
      <c r="FK10" s="312"/>
      <c r="FL10" s="312"/>
      <c r="FM10" s="312"/>
      <c r="FN10" s="312"/>
      <c r="FO10" s="312"/>
      <c r="FP10" s="312"/>
      <c r="FQ10" s="312"/>
      <c r="FR10" s="312"/>
      <c r="FS10" s="312"/>
      <c r="FT10" s="312"/>
      <c r="FU10" s="312"/>
      <c r="FV10" s="312"/>
      <c r="FW10" s="312"/>
      <c r="FX10" s="312"/>
      <c r="FY10" s="312"/>
      <c r="FZ10" s="312"/>
      <c r="GA10" s="312"/>
      <c r="GB10" s="312"/>
      <c r="GC10" s="312"/>
      <c r="GD10" s="312"/>
      <c r="GE10" s="312"/>
      <c r="GF10" s="312"/>
      <c r="GG10" s="312"/>
      <c r="GH10" s="312"/>
      <c r="GI10" s="312"/>
      <c r="GJ10" s="312"/>
      <c r="GK10" s="312"/>
      <c r="GL10" s="312"/>
    </row>
    <row r="11" spans="1:194" ht="23.25" customHeight="1" thickTop="1">
      <c r="B11" s="316" t="s">
        <v>12</v>
      </c>
      <c r="C11" s="317">
        <v>322680</v>
      </c>
      <c r="D11" s="317">
        <v>325601</v>
      </c>
      <c r="E11" s="317">
        <v>331902</v>
      </c>
      <c r="F11" s="317">
        <v>339269</v>
      </c>
      <c r="G11" s="317">
        <f>+F11-D11</f>
        <v>13668</v>
      </c>
      <c r="H11" s="317">
        <f>+F11-E11</f>
        <v>7367</v>
      </c>
      <c r="I11" s="318">
        <f>(F11/D11)*100</f>
        <v>104.19777580535687</v>
      </c>
      <c r="J11" s="312"/>
      <c r="K11" s="312"/>
      <c r="L11" s="312"/>
      <c r="M11" s="312"/>
      <c r="N11" s="312"/>
      <c r="O11" s="312"/>
      <c r="P11" s="312"/>
      <c r="Q11" s="312"/>
      <c r="R11" s="312"/>
      <c r="S11" s="312"/>
      <c r="T11" s="312"/>
      <c r="U11" s="312"/>
      <c r="V11" s="312"/>
      <c r="W11" s="312"/>
      <c r="X11" s="312"/>
      <c r="Y11" s="312"/>
      <c r="Z11" s="312"/>
      <c r="AA11" s="312"/>
      <c r="AB11" s="312"/>
      <c r="AC11" s="312"/>
      <c r="AD11" s="312"/>
      <c r="AE11" s="312"/>
      <c r="AF11" s="312"/>
      <c r="AG11" s="312"/>
      <c r="AH11" s="312"/>
      <c r="AI11" s="312"/>
      <c r="AJ11" s="312"/>
      <c r="AK11" s="312"/>
      <c r="AL11" s="312"/>
      <c r="AM11" s="312"/>
      <c r="AN11" s="312"/>
      <c r="AO11" s="312"/>
      <c r="AP11" s="312"/>
      <c r="AQ11" s="312"/>
      <c r="AR11" s="312"/>
      <c r="AS11" s="312"/>
      <c r="AT11" s="312"/>
      <c r="AU11" s="312"/>
      <c r="AV11" s="312"/>
      <c r="AW11" s="312"/>
      <c r="AX11" s="312"/>
      <c r="AY11" s="312"/>
      <c r="AZ11" s="312"/>
      <c r="BA11" s="312"/>
      <c r="BB11" s="312"/>
      <c r="BC11" s="312"/>
      <c r="BD11" s="312"/>
      <c r="BE11" s="312"/>
      <c r="BF11" s="312"/>
      <c r="BG11" s="312"/>
      <c r="BH11" s="312"/>
      <c r="BI11" s="312"/>
      <c r="BJ11" s="312"/>
      <c r="BK11" s="312"/>
      <c r="BL11" s="312"/>
      <c r="BM11" s="312"/>
      <c r="BN11" s="312"/>
      <c r="BO11" s="312"/>
      <c r="BP11" s="312"/>
      <c r="BQ11" s="312"/>
      <c r="BR11" s="312"/>
      <c r="BS11" s="312"/>
      <c r="BT11" s="312"/>
      <c r="BU11" s="312"/>
      <c r="BV11" s="312"/>
      <c r="BW11" s="312"/>
      <c r="BX11" s="312"/>
      <c r="BY11" s="312"/>
      <c r="BZ11" s="312"/>
      <c r="CA11" s="312"/>
      <c r="CB11" s="312"/>
      <c r="CC11" s="312"/>
      <c r="CD11" s="312"/>
      <c r="CE11" s="312"/>
      <c r="CF11" s="312"/>
      <c r="CG11" s="312"/>
      <c r="CH11" s="312"/>
      <c r="CI11" s="312"/>
      <c r="CJ11" s="312"/>
      <c r="CK11" s="312"/>
      <c r="CL11" s="312"/>
      <c r="CM11" s="312"/>
      <c r="CN11" s="312"/>
      <c r="CO11" s="312"/>
      <c r="CP11" s="312"/>
      <c r="CQ11" s="312"/>
      <c r="CR11" s="312"/>
      <c r="CS11" s="312"/>
      <c r="CT11" s="312"/>
      <c r="CU11" s="312"/>
      <c r="CV11" s="312"/>
      <c r="CW11" s="312"/>
      <c r="CX11" s="312"/>
      <c r="CY11" s="312"/>
      <c r="CZ11" s="312"/>
      <c r="DA11" s="312"/>
      <c r="DB11" s="312"/>
      <c r="DC11" s="312"/>
      <c r="DD11" s="312"/>
      <c r="DE11" s="312"/>
      <c r="DF11" s="312"/>
      <c r="DG11" s="312"/>
      <c r="DH11" s="312"/>
      <c r="DI11" s="312"/>
      <c r="DJ11" s="312"/>
      <c r="DK11" s="312"/>
      <c r="DL11" s="312"/>
      <c r="DM11" s="312"/>
      <c r="DN11" s="312"/>
      <c r="DO11" s="312"/>
      <c r="DP11" s="312"/>
      <c r="DQ11" s="312"/>
      <c r="DR11" s="312"/>
      <c r="DS11" s="312"/>
      <c r="DT11" s="312"/>
      <c r="DU11" s="312"/>
      <c r="DV11" s="312"/>
      <c r="DW11" s="312"/>
      <c r="DX11" s="312"/>
      <c r="DY11" s="312"/>
      <c r="DZ11" s="312"/>
      <c r="EA11" s="312"/>
      <c r="EB11" s="312"/>
      <c r="EC11" s="312"/>
      <c r="ED11" s="312"/>
      <c r="EE11" s="312"/>
      <c r="EF11" s="312"/>
      <c r="EG11" s="312"/>
      <c r="EH11" s="312"/>
      <c r="EI11" s="312"/>
      <c r="EJ11" s="312"/>
      <c r="EK11" s="312"/>
      <c r="EL11" s="312"/>
      <c r="EM11" s="312"/>
      <c r="EN11" s="312"/>
      <c r="EO11" s="312"/>
      <c r="EP11" s="312"/>
      <c r="EQ11" s="312"/>
      <c r="ER11" s="312"/>
      <c r="ES11" s="312"/>
      <c r="ET11" s="312"/>
      <c r="EU11" s="312"/>
      <c r="EV11" s="312"/>
      <c r="EW11" s="312"/>
      <c r="EX11" s="312"/>
      <c r="EY11" s="312"/>
      <c r="EZ11" s="312"/>
      <c r="FA11" s="312"/>
      <c r="FB11" s="312"/>
      <c r="FC11" s="312"/>
      <c r="FD11" s="312"/>
      <c r="FE11" s="312"/>
      <c r="FF11" s="312"/>
      <c r="FG11" s="312"/>
      <c r="FH11" s="312"/>
      <c r="FI11" s="312"/>
      <c r="FJ11" s="312"/>
      <c r="FK11" s="312"/>
      <c r="FL11" s="312"/>
      <c r="FM11" s="312"/>
      <c r="FN11" s="312"/>
      <c r="FO11" s="312"/>
      <c r="FP11" s="312"/>
      <c r="FQ11" s="312"/>
      <c r="FR11" s="312"/>
      <c r="FS11" s="312"/>
      <c r="FT11" s="312"/>
      <c r="FU11" s="312"/>
      <c r="FV11" s="312"/>
      <c r="FW11" s="312"/>
      <c r="FX11" s="312"/>
      <c r="FY11" s="312"/>
      <c r="FZ11" s="312"/>
      <c r="GA11" s="312"/>
      <c r="GB11" s="312"/>
      <c r="GC11" s="312"/>
      <c r="GD11" s="312"/>
      <c r="GE11" s="312"/>
      <c r="GF11" s="312"/>
      <c r="GG11" s="312"/>
      <c r="GH11" s="312"/>
      <c r="GI11" s="312"/>
      <c r="GJ11" s="312"/>
      <c r="GK11" s="312"/>
      <c r="GL11" s="312"/>
    </row>
    <row r="12" spans="1:194" ht="21" customHeight="1">
      <c r="B12" s="319" t="s">
        <v>13</v>
      </c>
      <c r="C12" s="320">
        <v>56786</v>
      </c>
      <c r="D12" s="320">
        <v>61397</v>
      </c>
      <c r="E12" s="320">
        <v>59781</v>
      </c>
      <c r="F12" s="320">
        <v>66908</v>
      </c>
      <c r="G12" s="317">
        <f>+F12-D12</f>
        <v>5511</v>
      </c>
      <c r="H12" s="317">
        <f>+F12-E12</f>
        <v>7127</v>
      </c>
      <c r="I12" s="321">
        <f>(F12/D12)*100</f>
        <v>108.97600859976873</v>
      </c>
      <c r="J12" s="312"/>
      <c r="K12" s="312"/>
      <c r="L12" s="312"/>
      <c r="M12" s="312"/>
      <c r="N12" s="312"/>
      <c r="O12" s="312"/>
      <c r="P12" s="312"/>
      <c r="Q12" s="312"/>
      <c r="R12" s="312"/>
      <c r="S12" s="312"/>
      <c r="T12" s="312"/>
      <c r="U12" s="312"/>
      <c r="V12" s="312"/>
      <c r="W12" s="312"/>
      <c r="X12" s="312"/>
      <c r="Y12" s="312"/>
      <c r="Z12" s="312"/>
      <c r="AA12" s="312"/>
      <c r="AB12" s="312"/>
      <c r="AC12" s="312"/>
      <c r="AD12" s="312"/>
      <c r="AE12" s="312"/>
      <c r="AF12" s="312"/>
      <c r="AG12" s="312"/>
      <c r="AH12" s="312"/>
      <c r="AI12" s="312"/>
      <c r="AJ12" s="312"/>
      <c r="AK12" s="312"/>
      <c r="AL12" s="312"/>
      <c r="AM12" s="312"/>
      <c r="AN12" s="312"/>
      <c r="AO12" s="312"/>
      <c r="AP12" s="312"/>
      <c r="AQ12" s="312"/>
      <c r="AR12" s="312"/>
      <c r="AS12" s="312"/>
      <c r="AT12" s="312"/>
      <c r="AU12" s="312"/>
      <c r="AV12" s="312"/>
      <c r="AW12" s="312"/>
      <c r="AX12" s="312"/>
      <c r="AY12" s="312"/>
      <c r="AZ12" s="312"/>
      <c r="BA12" s="312"/>
      <c r="BB12" s="312"/>
      <c r="BC12" s="312"/>
      <c r="BD12" s="312"/>
      <c r="BE12" s="312"/>
      <c r="BF12" s="312"/>
      <c r="BG12" s="312"/>
      <c r="BH12" s="312"/>
      <c r="BI12" s="312"/>
      <c r="BJ12" s="312"/>
      <c r="BK12" s="312"/>
      <c r="BL12" s="312"/>
      <c r="BM12" s="312"/>
      <c r="BN12" s="312"/>
      <c r="BO12" s="312"/>
      <c r="BP12" s="312"/>
      <c r="BQ12" s="312"/>
      <c r="BR12" s="312"/>
      <c r="BS12" s="312"/>
      <c r="BT12" s="312"/>
      <c r="BU12" s="312"/>
      <c r="BV12" s="312"/>
      <c r="BW12" s="312"/>
      <c r="BX12" s="312"/>
      <c r="BY12" s="312"/>
      <c r="BZ12" s="312"/>
      <c r="CA12" s="312"/>
      <c r="CB12" s="312"/>
      <c r="CC12" s="312"/>
      <c r="CD12" s="312"/>
      <c r="CE12" s="312"/>
      <c r="CF12" s="312"/>
      <c r="CG12" s="312"/>
      <c r="CH12" s="312"/>
      <c r="CI12" s="312"/>
      <c r="CJ12" s="312"/>
      <c r="CK12" s="312"/>
      <c r="CL12" s="312"/>
      <c r="CM12" s="312"/>
      <c r="CN12" s="312"/>
      <c r="CO12" s="312"/>
      <c r="CP12" s="312"/>
      <c r="CQ12" s="312"/>
      <c r="CR12" s="312"/>
      <c r="CS12" s="312"/>
      <c r="CT12" s="312"/>
      <c r="CU12" s="312"/>
      <c r="CV12" s="312"/>
      <c r="CW12" s="312"/>
      <c r="CX12" s="312"/>
      <c r="CY12" s="312"/>
      <c r="CZ12" s="312"/>
      <c r="DA12" s="312"/>
      <c r="DB12" s="312"/>
      <c r="DC12" s="312"/>
      <c r="DD12" s="312"/>
      <c r="DE12" s="312"/>
      <c r="DF12" s="312"/>
      <c r="DG12" s="312"/>
      <c r="DH12" s="312"/>
      <c r="DI12" s="312"/>
      <c r="DJ12" s="312"/>
      <c r="DK12" s="312"/>
      <c r="DL12" s="312"/>
      <c r="DM12" s="312"/>
      <c r="DN12" s="312"/>
      <c r="DO12" s="312"/>
      <c r="DP12" s="312"/>
      <c r="DQ12" s="312"/>
      <c r="DR12" s="312"/>
      <c r="DS12" s="312"/>
      <c r="DT12" s="312"/>
      <c r="DU12" s="312"/>
      <c r="DV12" s="312"/>
      <c r="DW12" s="312"/>
      <c r="DX12" s="312"/>
      <c r="DY12" s="312"/>
      <c r="DZ12" s="312"/>
      <c r="EA12" s="312"/>
      <c r="EB12" s="312"/>
      <c r="EC12" s="312"/>
      <c r="ED12" s="312"/>
      <c r="EE12" s="312"/>
      <c r="EF12" s="312"/>
      <c r="EG12" s="312"/>
      <c r="EH12" s="312"/>
      <c r="EI12" s="312"/>
      <c r="EJ12" s="312"/>
      <c r="EK12" s="312"/>
      <c r="EL12" s="312"/>
      <c r="EM12" s="312"/>
      <c r="EN12" s="312"/>
      <c r="EO12" s="312"/>
      <c r="EP12" s="312"/>
      <c r="EQ12" s="312"/>
      <c r="ER12" s="312"/>
      <c r="ES12" s="312"/>
      <c r="ET12" s="312"/>
      <c r="EU12" s="312"/>
      <c r="EV12" s="312"/>
      <c r="EW12" s="312"/>
      <c r="EX12" s="312"/>
      <c r="EY12" s="312"/>
      <c r="EZ12" s="312"/>
      <c r="FA12" s="312"/>
      <c r="FB12" s="312"/>
      <c r="FC12" s="312"/>
      <c r="FD12" s="312"/>
      <c r="FE12" s="312"/>
      <c r="FF12" s="312"/>
      <c r="FG12" s="312"/>
      <c r="FH12" s="312"/>
      <c r="FI12" s="312"/>
      <c r="FJ12" s="312"/>
      <c r="FK12" s="312"/>
      <c r="FL12" s="312"/>
      <c r="FM12" s="312"/>
      <c r="FN12" s="312"/>
      <c r="FO12" s="312"/>
      <c r="FP12" s="312"/>
      <c r="FQ12" s="312"/>
      <c r="FR12" s="312"/>
      <c r="FS12" s="312"/>
      <c r="FT12" s="312"/>
      <c r="FU12" s="312"/>
      <c r="FV12" s="312"/>
      <c r="FW12" s="312"/>
      <c r="FX12" s="312"/>
      <c r="FY12" s="312"/>
      <c r="FZ12" s="312"/>
      <c r="GA12" s="312"/>
      <c r="GB12" s="312"/>
      <c r="GC12" s="312"/>
      <c r="GD12" s="312"/>
      <c r="GE12" s="312"/>
      <c r="GF12" s="312"/>
      <c r="GG12" s="312"/>
      <c r="GH12" s="312"/>
      <c r="GI12" s="312"/>
      <c r="GJ12" s="312"/>
      <c r="GK12" s="312"/>
      <c r="GL12" s="312"/>
    </row>
    <row r="13" spans="1:194" ht="21.75" customHeight="1">
      <c r="B13" s="319" t="s">
        <v>14</v>
      </c>
      <c r="C13" s="320">
        <v>15251</v>
      </c>
      <c r="D13" s="320">
        <v>14844</v>
      </c>
      <c r="E13" s="320">
        <v>6472</v>
      </c>
      <c r="F13" s="320">
        <v>7211</v>
      </c>
      <c r="G13" s="317">
        <f>+F13-D13</f>
        <v>-7633</v>
      </c>
      <c r="H13" s="317">
        <f>+F13-E13</f>
        <v>739</v>
      </c>
      <c r="I13" s="321">
        <f>(F13/D13)*100</f>
        <v>48.578550255995687</v>
      </c>
      <c r="J13" s="312"/>
      <c r="K13" s="312"/>
      <c r="L13" s="312"/>
      <c r="M13" s="312"/>
      <c r="N13" s="312"/>
      <c r="O13" s="312"/>
      <c r="P13" s="312"/>
      <c r="Q13" s="312"/>
      <c r="R13" s="312"/>
      <c r="S13" s="312"/>
      <c r="T13" s="312"/>
      <c r="U13" s="312"/>
      <c r="V13" s="312"/>
      <c r="W13" s="312"/>
      <c r="X13" s="312"/>
      <c r="Y13" s="312"/>
      <c r="Z13" s="312"/>
      <c r="AA13" s="312"/>
      <c r="AB13" s="312"/>
      <c r="AC13" s="312"/>
      <c r="AD13" s="312"/>
      <c r="AE13" s="312"/>
      <c r="AF13" s="312"/>
      <c r="AG13" s="312"/>
      <c r="AH13" s="312"/>
      <c r="AI13" s="312"/>
      <c r="AJ13" s="312"/>
      <c r="AK13" s="312"/>
      <c r="AL13" s="312"/>
      <c r="AM13" s="312"/>
      <c r="AN13" s="312"/>
      <c r="AO13" s="312"/>
      <c r="AP13" s="312"/>
      <c r="AQ13" s="312"/>
      <c r="AR13" s="312"/>
      <c r="AS13" s="312"/>
      <c r="AT13" s="312"/>
      <c r="AU13" s="312"/>
      <c r="AV13" s="312"/>
      <c r="AW13" s="312"/>
      <c r="AX13" s="312"/>
      <c r="AY13" s="312"/>
      <c r="AZ13" s="312"/>
      <c r="BA13" s="312"/>
      <c r="BB13" s="312"/>
      <c r="BC13" s="312"/>
      <c r="BD13" s="312"/>
      <c r="BE13" s="312"/>
      <c r="BF13" s="312"/>
      <c r="BG13" s="312"/>
      <c r="BH13" s="312"/>
      <c r="BI13" s="312"/>
      <c r="BJ13" s="312"/>
      <c r="BK13" s="312"/>
      <c r="BL13" s="312"/>
      <c r="BM13" s="312"/>
      <c r="BN13" s="312"/>
      <c r="BO13" s="312"/>
      <c r="BP13" s="312"/>
      <c r="BQ13" s="312"/>
      <c r="BR13" s="312"/>
      <c r="BS13" s="312"/>
      <c r="BT13" s="312"/>
      <c r="BU13" s="312"/>
      <c r="BV13" s="312"/>
      <c r="BW13" s="312"/>
      <c r="BX13" s="312"/>
      <c r="BY13" s="312"/>
      <c r="BZ13" s="312"/>
      <c r="CA13" s="312"/>
      <c r="CB13" s="312"/>
      <c r="CC13" s="312"/>
      <c r="CD13" s="312"/>
      <c r="CE13" s="312"/>
      <c r="CF13" s="312"/>
      <c r="CG13" s="312"/>
      <c r="CH13" s="312"/>
      <c r="CI13" s="312"/>
      <c r="CJ13" s="312"/>
      <c r="CK13" s="312"/>
      <c r="CL13" s="312"/>
      <c r="CM13" s="312"/>
      <c r="CN13" s="312"/>
      <c r="CO13" s="312"/>
      <c r="CP13" s="312"/>
      <c r="CQ13" s="312"/>
      <c r="CR13" s="312"/>
      <c r="CS13" s="312"/>
      <c r="CT13" s="312"/>
      <c r="CU13" s="312"/>
      <c r="CV13" s="312"/>
      <c r="CW13" s="312"/>
      <c r="CX13" s="312"/>
      <c r="CY13" s="312"/>
      <c r="CZ13" s="312"/>
      <c r="DA13" s="312"/>
      <c r="DB13" s="312"/>
      <c r="DC13" s="312"/>
      <c r="DD13" s="312"/>
      <c r="DE13" s="312"/>
      <c r="DF13" s="312"/>
      <c r="DG13" s="312"/>
      <c r="DH13" s="312"/>
      <c r="DI13" s="312"/>
      <c r="DJ13" s="312"/>
      <c r="DK13" s="312"/>
      <c r="DL13" s="312"/>
      <c r="DM13" s="312"/>
      <c r="DN13" s="312"/>
      <c r="DO13" s="312"/>
      <c r="DP13" s="312"/>
      <c r="DQ13" s="312"/>
      <c r="DR13" s="312"/>
      <c r="DS13" s="312"/>
      <c r="DT13" s="312"/>
      <c r="DU13" s="312"/>
      <c r="DV13" s="312"/>
      <c r="DW13" s="312"/>
      <c r="DX13" s="312"/>
      <c r="DY13" s="312"/>
      <c r="DZ13" s="312"/>
      <c r="EA13" s="312"/>
      <c r="EB13" s="312"/>
      <c r="EC13" s="312"/>
      <c r="ED13" s="312"/>
      <c r="EE13" s="312"/>
      <c r="EF13" s="312"/>
      <c r="EG13" s="312"/>
      <c r="EH13" s="312"/>
      <c r="EI13" s="312"/>
      <c r="EJ13" s="312"/>
      <c r="EK13" s="312"/>
      <c r="EL13" s="312"/>
      <c r="EM13" s="312"/>
      <c r="EN13" s="312"/>
      <c r="EO13" s="312"/>
      <c r="EP13" s="312"/>
      <c r="EQ13" s="312"/>
      <c r="ER13" s="312"/>
      <c r="ES13" s="312"/>
      <c r="ET13" s="312"/>
      <c r="EU13" s="312"/>
      <c r="EV13" s="312"/>
      <c r="EW13" s="312"/>
      <c r="EX13" s="312"/>
      <c r="EY13" s="312"/>
      <c r="EZ13" s="312"/>
      <c r="FA13" s="312"/>
      <c r="FB13" s="312"/>
      <c r="FC13" s="312"/>
      <c r="FD13" s="312"/>
      <c r="FE13" s="312"/>
      <c r="FF13" s="312"/>
      <c r="FG13" s="312"/>
      <c r="FH13" s="312"/>
      <c r="FI13" s="312"/>
      <c r="FJ13" s="312"/>
      <c r="FK13" s="312"/>
      <c r="FL13" s="312"/>
      <c r="FM13" s="312"/>
      <c r="FN13" s="312"/>
      <c r="FO13" s="312"/>
      <c r="FP13" s="312"/>
      <c r="FQ13" s="312"/>
      <c r="FR13" s="312"/>
      <c r="FS13" s="312"/>
      <c r="FT13" s="312"/>
      <c r="FU13" s="312"/>
      <c r="FV13" s="312"/>
      <c r="FW13" s="312"/>
      <c r="FX13" s="312"/>
      <c r="FY13" s="312"/>
      <c r="FZ13" s="312"/>
      <c r="GA13" s="312"/>
      <c r="GB13" s="312"/>
      <c r="GC13" s="312"/>
      <c r="GD13" s="312"/>
      <c r="GE13" s="312"/>
      <c r="GF13" s="312"/>
      <c r="GG13" s="312"/>
      <c r="GH13" s="312"/>
      <c r="GI13" s="312"/>
      <c r="GJ13" s="312"/>
      <c r="GK13" s="312"/>
      <c r="GL13" s="312"/>
    </row>
    <row r="14" spans="1:194" ht="21" customHeight="1">
      <c r="B14" s="322" t="s">
        <v>462</v>
      </c>
      <c r="C14" s="320">
        <v>40120</v>
      </c>
      <c r="D14" s="320">
        <v>75085</v>
      </c>
      <c r="E14" s="320">
        <v>73621</v>
      </c>
      <c r="F14" s="320">
        <v>74924</v>
      </c>
      <c r="G14" s="317">
        <f>+F14-D14</f>
        <v>-161</v>
      </c>
      <c r="H14" s="317">
        <f>+F14-E14</f>
        <v>1303</v>
      </c>
      <c r="I14" s="321">
        <f>(F14/D14)*100</f>
        <v>99.785576346806948</v>
      </c>
      <c r="J14" s="312"/>
      <c r="K14" s="312"/>
      <c r="L14" s="312"/>
      <c r="M14" s="312"/>
      <c r="N14" s="312"/>
      <c r="O14" s="312"/>
      <c r="P14" s="312"/>
      <c r="Q14" s="312"/>
      <c r="R14" s="312"/>
      <c r="S14" s="312"/>
      <c r="T14" s="312"/>
      <c r="U14" s="312"/>
      <c r="V14" s="312"/>
      <c r="W14" s="312"/>
      <c r="X14" s="312"/>
      <c r="Y14" s="312"/>
      <c r="Z14" s="312"/>
      <c r="AA14" s="312"/>
      <c r="AB14" s="312"/>
      <c r="AC14" s="312"/>
      <c r="AD14" s="312"/>
      <c r="AE14" s="312"/>
      <c r="AF14" s="312"/>
      <c r="AG14" s="312"/>
      <c r="AH14" s="312"/>
      <c r="AI14" s="312"/>
      <c r="AJ14" s="312"/>
      <c r="AK14" s="312"/>
      <c r="AL14" s="312"/>
      <c r="AM14" s="312"/>
      <c r="AN14" s="312"/>
      <c r="AO14" s="312"/>
      <c r="AP14" s="312"/>
      <c r="AQ14" s="312"/>
      <c r="AR14" s="312"/>
      <c r="AS14" s="312"/>
      <c r="AT14" s="312"/>
      <c r="AU14" s="312"/>
      <c r="AV14" s="312"/>
      <c r="AW14" s="312"/>
      <c r="AX14" s="312"/>
      <c r="AY14" s="312"/>
      <c r="AZ14" s="312"/>
      <c r="BA14" s="312"/>
      <c r="BB14" s="312"/>
      <c r="BC14" s="312"/>
      <c r="BD14" s="312"/>
      <c r="BE14" s="312"/>
      <c r="BF14" s="312"/>
      <c r="BG14" s="312"/>
      <c r="BH14" s="312"/>
      <c r="BI14" s="312"/>
      <c r="BJ14" s="312"/>
      <c r="BK14" s="312"/>
      <c r="BL14" s="312"/>
      <c r="BM14" s="312"/>
      <c r="BN14" s="312"/>
      <c r="BO14" s="312"/>
      <c r="BP14" s="312"/>
      <c r="BQ14" s="312"/>
      <c r="BR14" s="312"/>
      <c r="BS14" s="312"/>
      <c r="BT14" s="312"/>
      <c r="BU14" s="312"/>
      <c r="BV14" s="312"/>
      <c r="BW14" s="312"/>
      <c r="BX14" s="312"/>
      <c r="BY14" s="312"/>
      <c r="BZ14" s="312"/>
      <c r="CA14" s="312"/>
      <c r="CB14" s="312"/>
      <c r="CC14" s="312"/>
      <c r="CD14" s="312"/>
      <c r="CE14" s="312"/>
      <c r="CF14" s="312"/>
      <c r="CG14" s="312"/>
      <c r="CH14" s="312"/>
      <c r="CI14" s="312"/>
      <c r="CJ14" s="312"/>
      <c r="CK14" s="312"/>
      <c r="CL14" s="312"/>
      <c r="CM14" s="312"/>
      <c r="CN14" s="312"/>
      <c r="CO14" s="312"/>
      <c r="CP14" s="312"/>
      <c r="CQ14" s="312"/>
      <c r="CR14" s="312"/>
      <c r="CS14" s="312"/>
      <c r="CT14" s="312"/>
      <c r="CU14" s="312"/>
      <c r="CV14" s="312"/>
      <c r="CW14" s="312"/>
      <c r="CX14" s="312"/>
      <c r="CY14" s="312"/>
      <c r="CZ14" s="312"/>
      <c r="DA14" s="312"/>
      <c r="DB14" s="312"/>
      <c r="DC14" s="312"/>
      <c r="DD14" s="312"/>
      <c r="DE14" s="312"/>
      <c r="DF14" s="312"/>
      <c r="DG14" s="312"/>
      <c r="DH14" s="312"/>
      <c r="DI14" s="312"/>
      <c r="DJ14" s="312"/>
      <c r="DK14" s="312"/>
      <c r="DL14" s="312"/>
      <c r="DM14" s="312"/>
      <c r="DN14" s="312"/>
      <c r="DO14" s="312"/>
      <c r="DP14" s="312"/>
      <c r="DQ14" s="312"/>
      <c r="DR14" s="312"/>
      <c r="DS14" s="312"/>
      <c r="DT14" s="312"/>
      <c r="DU14" s="312"/>
      <c r="DV14" s="312"/>
      <c r="DW14" s="312"/>
      <c r="DX14" s="312"/>
      <c r="DY14" s="312"/>
      <c r="DZ14" s="312"/>
      <c r="EA14" s="312"/>
      <c r="EB14" s="312"/>
      <c r="EC14" s="312"/>
      <c r="ED14" s="312"/>
      <c r="EE14" s="312"/>
      <c r="EF14" s="312"/>
      <c r="EG14" s="312"/>
      <c r="EH14" s="312"/>
      <c r="EI14" s="312"/>
      <c r="EJ14" s="312"/>
      <c r="EK14" s="312"/>
      <c r="EL14" s="312"/>
      <c r="EM14" s="312"/>
      <c r="EN14" s="312"/>
      <c r="EO14" s="312"/>
      <c r="EP14" s="312"/>
      <c r="EQ14" s="312"/>
      <c r="ER14" s="312"/>
      <c r="ES14" s="312"/>
      <c r="ET14" s="312"/>
      <c r="EU14" s="312"/>
      <c r="EV14" s="312"/>
      <c r="EW14" s="312"/>
      <c r="EX14" s="312"/>
      <c r="EY14" s="312"/>
      <c r="EZ14" s="312"/>
      <c r="FA14" s="312"/>
      <c r="FB14" s="312"/>
      <c r="FC14" s="312"/>
      <c r="FD14" s="312"/>
      <c r="FE14" s="312"/>
      <c r="FF14" s="312"/>
      <c r="FG14" s="312"/>
      <c r="FH14" s="312"/>
      <c r="FI14" s="312"/>
      <c r="FJ14" s="312"/>
      <c r="FK14" s="312"/>
      <c r="FL14" s="312"/>
      <c r="FM14" s="312"/>
      <c r="FN14" s="312"/>
      <c r="FO14" s="312"/>
      <c r="FP14" s="312"/>
      <c r="FQ14" s="312"/>
      <c r="FR14" s="312"/>
      <c r="FS14" s="312"/>
      <c r="FT14" s="312"/>
      <c r="FU14" s="312"/>
      <c r="FV14" s="312"/>
      <c r="FW14" s="312"/>
      <c r="FX14" s="312"/>
      <c r="FY14" s="312"/>
      <c r="FZ14" s="312"/>
      <c r="GA14" s="312"/>
      <c r="GB14" s="312"/>
      <c r="GC14" s="312"/>
      <c r="GD14" s="312"/>
      <c r="GE14" s="312"/>
      <c r="GF14" s="312"/>
      <c r="GG14" s="312"/>
      <c r="GH14" s="312"/>
      <c r="GI14" s="312"/>
      <c r="GJ14" s="312"/>
      <c r="GK14" s="312"/>
      <c r="GL14" s="312"/>
    </row>
    <row r="15" spans="1:194" ht="26.25" customHeight="1" thickBot="1">
      <c r="B15" s="323" t="s">
        <v>16</v>
      </c>
      <c r="C15" s="324">
        <f t="shared" ref="C15:H15" si="0">SUM(C11:C14)</f>
        <v>434837</v>
      </c>
      <c r="D15" s="324">
        <f t="shared" si="0"/>
        <v>476927</v>
      </c>
      <c r="E15" s="324">
        <f t="shared" si="0"/>
        <v>471776</v>
      </c>
      <c r="F15" s="324">
        <f t="shared" si="0"/>
        <v>488312</v>
      </c>
      <c r="G15" s="324">
        <f t="shared" si="0"/>
        <v>11385</v>
      </c>
      <c r="H15" s="324">
        <f t="shared" si="0"/>
        <v>16536</v>
      </c>
      <c r="I15" s="325">
        <f>(F15/D15)*100</f>
        <v>102.38715778305694</v>
      </c>
      <c r="J15" s="312"/>
      <c r="K15" s="312"/>
      <c r="L15" s="312"/>
      <c r="M15" s="312"/>
      <c r="N15" s="312"/>
      <c r="O15" s="312"/>
      <c r="P15" s="312"/>
      <c r="Q15" s="312"/>
      <c r="R15" s="312"/>
      <c r="S15" s="312"/>
      <c r="T15" s="312"/>
      <c r="U15" s="312"/>
      <c r="V15" s="312"/>
      <c r="W15" s="312"/>
      <c r="X15" s="312"/>
      <c r="Y15" s="312"/>
      <c r="Z15" s="312"/>
      <c r="AA15" s="312"/>
      <c r="AB15" s="312"/>
      <c r="AC15" s="312"/>
      <c r="AD15" s="312"/>
      <c r="AE15" s="312"/>
      <c r="AF15" s="312"/>
      <c r="AG15" s="312"/>
      <c r="AH15" s="312"/>
      <c r="AI15" s="312"/>
      <c r="AJ15" s="312"/>
      <c r="AK15" s="312"/>
      <c r="AL15" s="312"/>
      <c r="AM15" s="312"/>
      <c r="AN15" s="312"/>
      <c r="AO15" s="312"/>
      <c r="AP15" s="312"/>
      <c r="AQ15" s="312"/>
      <c r="AR15" s="312"/>
      <c r="AS15" s="312"/>
      <c r="AT15" s="312"/>
      <c r="AU15" s="312"/>
      <c r="AV15" s="312"/>
      <c r="AW15" s="312"/>
      <c r="AX15" s="312"/>
      <c r="AY15" s="312"/>
      <c r="AZ15" s="312"/>
      <c r="BA15" s="312"/>
      <c r="BB15" s="312"/>
      <c r="BC15" s="312"/>
      <c r="BD15" s="312"/>
      <c r="BE15" s="312"/>
      <c r="BF15" s="312"/>
      <c r="BG15" s="312"/>
      <c r="BH15" s="312"/>
      <c r="BI15" s="312"/>
      <c r="BJ15" s="312"/>
      <c r="BK15" s="312"/>
      <c r="BL15" s="312"/>
      <c r="BM15" s="312"/>
      <c r="BN15" s="312"/>
      <c r="BO15" s="312"/>
      <c r="BP15" s="312"/>
      <c r="BQ15" s="312"/>
      <c r="BR15" s="312"/>
      <c r="BS15" s="312"/>
      <c r="BT15" s="312"/>
      <c r="BU15" s="312"/>
      <c r="BV15" s="312"/>
      <c r="BW15" s="312"/>
      <c r="BX15" s="312"/>
      <c r="BY15" s="312"/>
      <c r="BZ15" s="312"/>
      <c r="CA15" s="312"/>
      <c r="CB15" s="312"/>
      <c r="CC15" s="312"/>
      <c r="CD15" s="312"/>
      <c r="CE15" s="312"/>
      <c r="CF15" s="312"/>
      <c r="CG15" s="312"/>
      <c r="CH15" s="312"/>
      <c r="CI15" s="312"/>
      <c r="CJ15" s="312"/>
      <c r="CK15" s="312"/>
      <c r="CL15" s="312"/>
      <c r="CM15" s="312"/>
      <c r="CN15" s="312"/>
      <c r="CO15" s="312"/>
      <c r="CP15" s="312"/>
      <c r="CQ15" s="312"/>
      <c r="CR15" s="312"/>
      <c r="CS15" s="312"/>
      <c r="CT15" s="312"/>
      <c r="CU15" s="312"/>
      <c r="CV15" s="312"/>
      <c r="CW15" s="312"/>
      <c r="CX15" s="312"/>
      <c r="CY15" s="312"/>
      <c r="CZ15" s="312"/>
      <c r="DA15" s="312"/>
      <c r="DB15" s="312"/>
      <c r="DC15" s="312"/>
      <c r="DD15" s="312"/>
      <c r="DE15" s="312"/>
      <c r="DF15" s="312"/>
      <c r="DG15" s="312"/>
      <c r="DH15" s="312"/>
      <c r="DI15" s="312"/>
      <c r="DJ15" s="312"/>
      <c r="DK15" s="312"/>
      <c r="DL15" s="312"/>
      <c r="DM15" s="312"/>
      <c r="DN15" s="312"/>
      <c r="DO15" s="312"/>
      <c r="DP15" s="312"/>
      <c r="DQ15" s="312"/>
      <c r="DR15" s="312"/>
      <c r="DS15" s="312"/>
      <c r="DT15" s="312"/>
      <c r="DU15" s="312"/>
      <c r="DV15" s="312"/>
      <c r="DW15" s="312"/>
      <c r="DX15" s="312"/>
      <c r="DY15" s="312"/>
      <c r="DZ15" s="312"/>
      <c r="EA15" s="312"/>
      <c r="EB15" s="312"/>
      <c r="EC15" s="312"/>
      <c r="ED15" s="312"/>
      <c r="EE15" s="312"/>
      <c r="EF15" s="312"/>
      <c r="EG15" s="312"/>
      <c r="EH15" s="312"/>
      <c r="EI15" s="312"/>
      <c r="EJ15" s="312"/>
      <c r="EK15" s="312"/>
      <c r="EL15" s="312"/>
      <c r="EM15" s="312"/>
      <c r="EN15" s="312"/>
      <c r="EO15" s="312"/>
      <c r="EP15" s="312"/>
      <c r="EQ15" s="312"/>
      <c r="ER15" s="312"/>
      <c r="ES15" s="312"/>
      <c r="ET15" s="312"/>
      <c r="EU15" s="312"/>
      <c r="EV15" s="312"/>
      <c r="EW15" s="312"/>
      <c r="EX15" s="312"/>
      <c r="EY15" s="312"/>
      <c r="EZ15" s="312"/>
      <c r="FA15" s="312"/>
      <c r="FB15" s="312"/>
      <c r="FC15" s="312"/>
      <c r="FD15" s="312"/>
      <c r="FE15" s="312"/>
      <c r="FF15" s="312"/>
      <c r="FG15" s="312"/>
      <c r="FH15" s="312"/>
      <c r="FI15" s="312"/>
      <c r="FJ15" s="312"/>
      <c r="FK15" s="312"/>
      <c r="FL15" s="312"/>
      <c r="FM15" s="312"/>
      <c r="FN15" s="312"/>
      <c r="FO15" s="312"/>
      <c r="FP15" s="312"/>
      <c r="FQ15" s="312"/>
      <c r="FR15" s="312"/>
      <c r="FS15" s="312"/>
      <c r="FT15" s="312"/>
      <c r="FU15" s="312"/>
      <c r="FV15" s="312"/>
      <c r="FW15" s="312"/>
      <c r="FX15" s="312"/>
      <c r="FY15" s="312"/>
      <c r="FZ15" s="312"/>
      <c r="GA15" s="312"/>
      <c r="GB15" s="312"/>
      <c r="GC15" s="312"/>
      <c r="GD15" s="312"/>
      <c r="GE15" s="312"/>
      <c r="GF15" s="312"/>
      <c r="GG15" s="312"/>
      <c r="GH15" s="312"/>
      <c r="GI15" s="312"/>
      <c r="GJ15" s="312"/>
      <c r="GK15" s="312"/>
      <c r="GL15" s="312"/>
    </row>
    <row r="16" spans="1:194" ht="16.5" thickTop="1">
      <c r="B16" s="326"/>
      <c r="C16" s="327"/>
      <c r="D16" s="327"/>
      <c r="E16" s="327"/>
      <c r="F16" s="327"/>
      <c r="G16" s="328"/>
      <c r="H16" s="329"/>
      <c r="I16" s="318"/>
      <c r="J16" s="312"/>
      <c r="K16" s="312"/>
      <c r="L16" s="312"/>
      <c r="M16" s="312"/>
      <c r="N16" s="312"/>
      <c r="O16" s="312"/>
      <c r="P16" s="312"/>
      <c r="Q16" s="312"/>
      <c r="R16" s="312"/>
      <c r="S16" s="312"/>
      <c r="T16" s="312"/>
      <c r="U16" s="312"/>
      <c r="V16" s="312"/>
      <c r="W16" s="312"/>
      <c r="X16" s="312"/>
      <c r="Y16" s="312"/>
      <c r="Z16" s="312"/>
      <c r="AA16" s="312"/>
      <c r="AB16" s="312"/>
      <c r="AC16" s="312"/>
      <c r="AD16" s="312"/>
      <c r="AE16" s="312"/>
      <c r="AF16" s="312"/>
      <c r="AG16" s="312"/>
      <c r="AH16" s="312"/>
      <c r="AI16" s="312"/>
      <c r="AJ16" s="312"/>
      <c r="AK16" s="312"/>
      <c r="AL16" s="312"/>
      <c r="AM16" s="312"/>
      <c r="AN16" s="312"/>
      <c r="AO16" s="312"/>
      <c r="AP16" s="312"/>
      <c r="AQ16" s="312"/>
      <c r="AR16" s="312"/>
      <c r="AS16" s="312"/>
      <c r="AT16" s="312"/>
      <c r="AU16" s="312"/>
      <c r="AV16" s="312"/>
      <c r="AW16" s="312"/>
      <c r="AX16" s="312"/>
      <c r="AY16" s="312"/>
      <c r="AZ16" s="312"/>
      <c r="BA16" s="312"/>
      <c r="BB16" s="312"/>
      <c r="BC16" s="312"/>
      <c r="BD16" s="312"/>
      <c r="BE16" s="312"/>
      <c r="BF16" s="312"/>
      <c r="BG16" s="312"/>
      <c r="BH16" s="312"/>
      <c r="BI16" s="312"/>
      <c r="BJ16" s="312"/>
      <c r="BK16" s="312"/>
      <c r="BL16" s="312"/>
      <c r="BM16" s="312"/>
      <c r="BN16" s="312"/>
      <c r="BO16" s="312"/>
      <c r="BP16" s="312"/>
      <c r="BQ16" s="312"/>
      <c r="BR16" s="312"/>
      <c r="BS16" s="312"/>
      <c r="BT16" s="312"/>
      <c r="BU16" s="312"/>
      <c r="BV16" s="312"/>
      <c r="BW16" s="312"/>
      <c r="BX16" s="312"/>
      <c r="BY16" s="312"/>
      <c r="BZ16" s="312"/>
      <c r="CA16" s="312"/>
      <c r="CB16" s="312"/>
      <c r="CC16" s="312"/>
      <c r="CD16" s="312"/>
      <c r="CE16" s="312"/>
      <c r="CF16" s="312"/>
      <c r="CG16" s="312"/>
      <c r="CH16" s="312"/>
      <c r="CI16" s="312"/>
      <c r="CJ16" s="312"/>
      <c r="CK16" s="312"/>
      <c r="CL16" s="312"/>
      <c r="CM16" s="312"/>
      <c r="CN16" s="312"/>
      <c r="CO16" s="312"/>
      <c r="CP16" s="312"/>
      <c r="CQ16" s="312"/>
      <c r="CR16" s="312"/>
      <c r="CS16" s="312"/>
      <c r="CT16" s="312"/>
      <c r="CU16" s="312"/>
      <c r="CV16" s="312"/>
      <c r="CW16" s="312"/>
      <c r="CX16" s="312"/>
      <c r="CY16" s="312"/>
      <c r="CZ16" s="312"/>
      <c r="DA16" s="312"/>
      <c r="DB16" s="312"/>
      <c r="DC16" s="312"/>
      <c r="DD16" s="312"/>
      <c r="DE16" s="312"/>
      <c r="DF16" s="312"/>
      <c r="DG16" s="312"/>
      <c r="DH16" s="312"/>
      <c r="DI16" s="312"/>
      <c r="DJ16" s="312"/>
      <c r="DK16" s="312"/>
      <c r="DL16" s="312"/>
      <c r="DM16" s="312"/>
      <c r="DN16" s="312"/>
      <c r="DO16" s="312"/>
      <c r="DP16" s="312"/>
      <c r="DQ16" s="312"/>
      <c r="DR16" s="312"/>
      <c r="DS16" s="312"/>
      <c r="DT16" s="312"/>
      <c r="DU16" s="312"/>
      <c r="DV16" s="312"/>
      <c r="DW16" s="312"/>
      <c r="DX16" s="312"/>
      <c r="DY16" s="312"/>
      <c r="DZ16" s="312"/>
      <c r="EA16" s="312"/>
      <c r="EB16" s="312"/>
      <c r="EC16" s="312"/>
      <c r="ED16" s="312"/>
      <c r="EE16" s="312"/>
      <c r="EF16" s="312"/>
      <c r="EG16" s="312"/>
      <c r="EH16" s="312"/>
      <c r="EI16" s="312"/>
      <c r="EJ16" s="312"/>
      <c r="EK16" s="312"/>
      <c r="EL16" s="312"/>
      <c r="EM16" s="312"/>
      <c r="EN16" s="312"/>
      <c r="EO16" s="312"/>
      <c r="EP16" s="312"/>
      <c r="EQ16" s="312"/>
      <c r="ER16" s="312"/>
      <c r="ES16" s="312"/>
      <c r="ET16" s="312"/>
      <c r="EU16" s="312"/>
      <c r="EV16" s="312"/>
      <c r="EW16" s="312"/>
      <c r="EX16" s="312"/>
      <c r="EY16" s="312"/>
      <c r="EZ16" s="312"/>
      <c r="FA16" s="312"/>
      <c r="FB16" s="312"/>
      <c r="FC16" s="312"/>
      <c r="FD16" s="312"/>
      <c r="FE16" s="312"/>
      <c r="FF16" s="312"/>
      <c r="FG16" s="312"/>
      <c r="FH16" s="312"/>
      <c r="FI16" s="312"/>
      <c r="FJ16" s="312"/>
      <c r="FK16" s="312"/>
      <c r="FL16" s="312"/>
      <c r="FM16" s="312"/>
      <c r="FN16" s="312"/>
      <c r="FO16" s="312"/>
      <c r="FP16" s="312"/>
      <c r="FQ16" s="312"/>
      <c r="FR16" s="312"/>
      <c r="FS16" s="312"/>
      <c r="FT16" s="312"/>
      <c r="FU16" s="312"/>
      <c r="FV16" s="312"/>
      <c r="FW16" s="312"/>
      <c r="FX16" s="312"/>
      <c r="FY16" s="312"/>
      <c r="FZ16" s="312"/>
      <c r="GA16" s="312"/>
      <c r="GB16" s="312"/>
      <c r="GC16" s="312"/>
      <c r="GD16" s="312"/>
      <c r="GE16" s="312"/>
      <c r="GF16" s="312"/>
      <c r="GG16" s="312"/>
      <c r="GH16" s="312"/>
      <c r="GI16" s="312"/>
      <c r="GJ16" s="312"/>
      <c r="GK16" s="312"/>
      <c r="GL16" s="312"/>
    </row>
    <row r="17" spans="1:216" ht="23.25" customHeight="1">
      <c r="A17" s="312"/>
      <c r="B17" s="319" t="s">
        <v>463</v>
      </c>
      <c r="C17" s="320">
        <v>412223</v>
      </c>
      <c r="D17" s="320">
        <v>456048</v>
      </c>
      <c r="E17" s="320">
        <v>438908</v>
      </c>
      <c r="F17" s="320">
        <v>436709</v>
      </c>
      <c r="G17" s="317">
        <f>+F17-D17</f>
        <v>-19339</v>
      </c>
      <c r="H17" s="317">
        <f>+F17-E17</f>
        <v>-2199</v>
      </c>
      <c r="I17" s="321">
        <f>(F17/D17)*100</f>
        <v>95.759437603059325</v>
      </c>
      <c r="J17" s="312"/>
      <c r="K17" s="312"/>
      <c r="L17" s="312"/>
      <c r="M17" s="312"/>
      <c r="N17" s="312"/>
      <c r="O17" s="312"/>
      <c r="P17" s="312"/>
      <c r="Q17" s="312"/>
      <c r="R17" s="312"/>
      <c r="S17" s="312"/>
      <c r="T17" s="312"/>
      <c r="U17" s="312"/>
      <c r="V17" s="312"/>
      <c r="W17" s="312"/>
      <c r="X17" s="312"/>
      <c r="Y17" s="312"/>
      <c r="Z17" s="312"/>
      <c r="AA17" s="312"/>
      <c r="AB17" s="312"/>
      <c r="AC17" s="312"/>
      <c r="AD17" s="312"/>
      <c r="AE17" s="312"/>
      <c r="AF17" s="312"/>
      <c r="AG17" s="312"/>
      <c r="AH17" s="312"/>
      <c r="AI17" s="312"/>
      <c r="AJ17" s="312"/>
      <c r="AK17" s="312"/>
      <c r="AL17" s="312"/>
      <c r="AM17" s="312"/>
      <c r="AN17" s="312"/>
      <c r="AO17" s="312"/>
      <c r="AP17" s="312"/>
      <c r="AQ17" s="312"/>
      <c r="AR17" s="312"/>
      <c r="AS17" s="312"/>
      <c r="AT17" s="312"/>
      <c r="AU17" s="312"/>
      <c r="AV17" s="312"/>
      <c r="AW17" s="312"/>
      <c r="AX17" s="312"/>
      <c r="AY17" s="312"/>
      <c r="AZ17" s="312"/>
      <c r="BA17" s="312"/>
      <c r="BB17" s="312"/>
      <c r="BC17" s="312"/>
      <c r="BD17" s="312"/>
      <c r="BE17" s="312"/>
      <c r="BF17" s="312"/>
      <c r="BG17" s="312"/>
      <c r="BH17" s="312"/>
      <c r="BI17" s="312"/>
      <c r="BJ17" s="312"/>
      <c r="BK17" s="312"/>
      <c r="BL17" s="312"/>
      <c r="BM17" s="312"/>
      <c r="BN17" s="312"/>
      <c r="BO17" s="312"/>
      <c r="BP17" s="312"/>
      <c r="BQ17" s="312"/>
      <c r="BR17" s="312"/>
      <c r="BS17" s="312"/>
      <c r="BT17" s="312"/>
      <c r="BU17" s="312"/>
      <c r="BV17" s="312"/>
      <c r="BW17" s="312"/>
      <c r="BX17" s="312"/>
      <c r="BY17" s="312"/>
      <c r="BZ17" s="312"/>
      <c r="CA17" s="312"/>
      <c r="CB17" s="312"/>
      <c r="CC17" s="312"/>
      <c r="CD17" s="312"/>
      <c r="CE17" s="312"/>
      <c r="CF17" s="312"/>
      <c r="CG17" s="312"/>
      <c r="CH17" s="312"/>
      <c r="CI17" s="312"/>
      <c r="CJ17" s="312"/>
      <c r="CK17" s="312"/>
      <c r="CL17" s="312"/>
      <c r="CM17" s="312"/>
      <c r="CN17" s="312"/>
      <c r="CO17" s="312"/>
      <c r="CP17" s="312"/>
      <c r="CQ17" s="312"/>
      <c r="CR17" s="312"/>
      <c r="CS17" s="312"/>
      <c r="CT17" s="312"/>
      <c r="CU17" s="312"/>
      <c r="CV17" s="312"/>
      <c r="CW17" s="312"/>
      <c r="CX17" s="312"/>
      <c r="CY17" s="312"/>
      <c r="CZ17" s="312"/>
      <c r="DA17" s="312"/>
      <c r="DB17" s="312"/>
      <c r="DC17" s="312"/>
      <c r="DD17" s="312"/>
      <c r="DE17" s="312"/>
      <c r="DF17" s="312"/>
      <c r="DG17" s="312"/>
      <c r="DH17" s="312"/>
      <c r="DI17" s="312"/>
      <c r="DJ17" s="312"/>
      <c r="DK17" s="312"/>
      <c r="DL17" s="312"/>
      <c r="DM17" s="312"/>
      <c r="DN17" s="312"/>
      <c r="DO17" s="312"/>
      <c r="DP17" s="312"/>
      <c r="DQ17" s="312"/>
      <c r="DR17" s="312"/>
      <c r="DS17" s="312"/>
      <c r="DT17" s="312"/>
      <c r="DU17" s="312"/>
      <c r="DV17" s="312"/>
      <c r="DW17" s="312"/>
      <c r="DX17" s="312"/>
      <c r="DY17" s="312"/>
      <c r="DZ17" s="312"/>
      <c r="EA17" s="312"/>
      <c r="EB17" s="312"/>
      <c r="EC17" s="312"/>
      <c r="ED17" s="312"/>
      <c r="EE17" s="312"/>
      <c r="EF17" s="312"/>
      <c r="EG17" s="312"/>
      <c r="EH17" s="312"/>
      <c r="EI17" s="312"/>
      <c r="EJ17" s="312"/>
      <c r="EK17" s="312"/>
      <c r="EL17" s="312"/>
      <c r="EM17" s="312"/>
      <c r="EN17" s="312"/>
      <c r="EO17" s="312"/>
      <c r="EP17" s="312"/>
      <c r="EQ17" s="312"/>
      <c r="ER17" s="312"/>
      <c r="ES17" s="312"/>
      <c r="ET17" s="312"/>
      <c r="EU17" s="312"/>
      <c r="EV17" s="312"/>
      <c r="EW17" s="312"/>
      <c r="EX17" s="312"/>
      <c r="EY17" s="312"/>
      <c r="EZ17" s="312"/>
      <c r="FA17" s="312"/>
      <c r="FB17" s="312"/>
      <c r="FC17" s="312"/>
      <c r="FD17" s="312"/>
      <c r="FE17" s="312"/>
      <c r="FF17" s="312"/>
      <c r="FG17" s="312"/>
      <c r="FH17" s="312"/>
      <c r="FI17" s="312"/>
      <c r="FJ17" s="312"/>
      <c r="FK17" s="312"/>
      <c r="FL17" s="312"/>
      <c r="FM17" s="312"/>
      <c r="FN17" s="312"/>
      <c r="FO17" s="312"/>
      <c r="FP17" s="312"/>
      <c r="FQ17" s="312"/>
      <c r="FR17" s="312"/>
      <c r="FS17" s="312"/>
      <c r="FT17" s="312"/>
      <c r="FU17" s="312"/>
      <c r="FV17" s="312"/>
      <c r="FW17" s="312"/>
      <c r="FX17" s="312"/>
      <c r="FY17" s="312"/>
      <c r="FZ17" s="312"/>
      <c r="GA17" s="312"/>
      <c r="GB17" s="312"/>
      <c r="GC17" s="312"/>
      <c r="GD17" s="312"/>
      <c r="GE17" s="312"/>
      <c r="GF17" s="312"/>
      <c r="GG17" s="312"/>
      <c r="GH17" s="312"/>
      <c r="GI17" s="312"/>
      <c r="GJ17" s="312"/>
      <c r="GK17" s="312"/>
      <c r="GL17" s="312"/>
    </row>
    <row r="18" spans="1:216" s="330" customFormat="1" ht="23.25" customHeight="1">
      <c r="A18" s="312"/>
      <c r="B18" s="322" t="s">
        <v>18</v>
      </c>
      <c r="C18" s="320">
        <v>73540</v>
      </c>
      <c r="D18" s="320">
        <v>88085</v>
      </c>
      <c r="E18" s="320">
        <v>44913</v>
      </c>
      <c r="F18" s="320">
        <v>35103</v>
      </c>
      <c r="G18" s="317">
        <f>+F18-D18</f>
        <v>-52982</v>
      </c>
      <c r="H18" s="317">
        <f>+F18-E18</f>
        <v>-9810</v>
      </c>
      <c r="I18" s="321">
        <f>(F18/D18)*100</f>
        <v>39.851280013623203</v>
      </c>
      <c r="J18" s="312"/>
      <c r="K18" s="312"/>
      <c r="L18" s="312"/>
      <c r="M18" s="312"/>
      <c r="N18" s="312"/>
      <c r="O18" s="312"/>
      <c r="P18" s="312"/>
      <c r="Q18" s="312"/>
      <c r="R18" s="312"/>
      <c r="S18" s="312"/>
      <c r="T18" s="312"/>
      <c r="U18" s="312"/>
      <c r="V18" s="312"/>
      <c r="W18" s="312"/>
      <c r="X18" s="312"/>
      <c r="Y18" s="312"/>
      <c r="Z18" s="312"/>
      <c r="AA18" s="312"/>
      <c r="AB18" s="312"/>
      <c r="AC18" s="312"/>
      <c r="AD18" s="312"/>
      <c r="AE18" s="312"/>
      <c r="AF18" s="312"/>
      <c r="AG18" s="312"/>
      <c r="AH18" s="312"/>
      <c r="AI18" s="312"/>
      <c r="AJ18" s="312"/>
      <c r="AK18" s="312"/>
      <c r="AL18" s="312"/>
      <c r="AM18" s="312"/>
      <c r="AN18" s="312"/>
      <c r="AO18" s="312"/>
      <c r="AP18" s="312"/>
      <c r="AQ18" s="312"/>
      <c r="AR18" s="312"/>
      <c r="AS18" s="312"/>
      <c r="AT18" s="312"/>
      <c r="AU18" s="312"/>
      <c r="AV18" s="312"/>
      <c r="AW18" s="312"/>
      <c r="AX18" s="312"/>
      <c r="AY18" s="312"/>
      <c r="AZ18" s="312"/>
      <c r="BA18" s="312"/>
      <c r="BB18" s="312"/>
      <c r="BC18" s="312"/>
      <c r="BD18" s="312"/>
      <c r="BE18" s="312"/>
      <c r="BF18" s="312"/>
      <c r="BG18" s="312"/>
      <c r="BH18" s="312"/>
      <c r="BI18" s="312"/>
      <c r="BJ18" s="312"/>
      <c r="BK18" s="312"/>
      <c r="BL18" s="312"/>
      <c r="BM18" s="312"/>
      <c r="BN18" s="312"/>
      <c r="BO18" s="312"/>
      <c r="BP18" s="312"/>
      <c r="BQ18" s="312"/>
      <c r="BR18" s="312"/>
      <c r="BS18" s="312"/>
      <c r="BT18" s="312"/>
      <c r="BU18" s="312"/>
      <c r="BV18" s="312"/>
      <c r="BW18" s="312"/>
      <c r="BX18" s="312"/>
      <c r="BY18" s="312"/>
      <c r="BZ18" s="312"/>
      <c r="CA18" s="312"/>
      <c r="CB18" s="312"/>
      <c r="CC18" s="312"/>
      <c r="CD18" s="312"/>
      <c r="CE18" s="312"/>
      <c r="CF18" s="312"/>
      <c r="CG18" s="312"/>
      <c r="CH18" s="312"/>
      <c r="CI18" s="312"/>
      <c r="CJ18" s="312"/>
      <c r="CK18" s="312"/>
      <c r="CL18" s="312"/>
      <c r="CM18" s="312"/>
      <c r="CN18" s="312"/>
      <c r="CO18" s="312"/>
      <c r="CP18" s="312"/>
      <c r="CQ18" s="312"/>
      <c r="CR18" s="312"/>
      <c r="CS18" s="312"/>
      <c r="CT18" s="312"/>
      <c r="CU18" s="312"/>
      <c r="CV18" s="312"/>
      <c r="CW18" s="312"/>
      <c r="CX18" s="312"/>
      <c r="CY18" s="312"/>
      <c r="CZ18" s="312"/>
      <c r="DA18" s="312"/>
      <c r="DB18" s="312"/>
      <c r="DC18" s="312"/>
      <c r="DD18" s="312"/>
      <c r="DE18" s="312"/>
      <c r="DF18" s="312"/>
      <c r="DG18" s="312"/>
      <c r="DH18" s="312"/>
      <c r="DI18" s="312"/>
      <c r="DJ18" s="312"/>
      <c r="DK18" s="312"/>
      <c r="DL18" s="312"/>
      <c r="DM18" s="312"/>
      <c r="DN18" s="312"/>
      <c r="DO18" s="312"/>
      <c r="DP18" s="312"/>
      <c r="DQ18" s="312"/>
      <c r="DR18" s="312"/>
      <c r="DS18" s="312"/>
      <c r="DT18" s="312"/>
      <c r="DU18" s="312"/>
      <c r="DV18" s="312"/>
      <c r="DW18" s="312"/>
      <c r="DX18" s="312"/>
      <c r="DY18" s="312"/>
      <c r="DZ18" s="312"/>
      <c r="EA18" s="312"/>
      <c r="EB18" s="312"/>
      <c r="EC18" s="312"/>
      <c r="ED18" s="312"/>
      <c r="EE18" s="312"/>
      <c r="EF18" s="312"/>
      <c r="EG18" s="312"/>
      <c r="EH18" s="312"/>
      <c r="EI18" s="312"/>
      <c r="EJ18" s="312"/>
      <c r="EK18" s="312"/>
      <c r="EL18" s="312"/>
      <c r="EM18" s="312"/>
      <c r="EN18" s="312"/>
      <c r="EO18" s="312"/>
      <c r="EP18" s="312"/>
      <c r="EQ18" s="312"/>
      <c r="ER18" s="312"/>
      <c r="ES18" s="312"/>
      <c r="ET18" s="312"/>
      <c r="EU18" s="312"/>
      <c r="EV18" s="312"/>
      <c r="EW18" s="312"/>
      <c r="EX18" s="312"/>
      <c r="EY18" s="312"/>
      <c r="EZ18" s="312"/>
      <c r="FA18" s="312"/>
      <c r="FB18" s="312"/>
      <c r="FC18" s="312"/>
      <c r="FD18" s="312"/>
      <c r="FE18" s="312"/>
      <c r="FF18" s="312"/>
      <c r="FG18" s="312"/>
      <c r="FH18" s="312"/>
      <c r="FI18" s="312"/>
      <c r="FJ18" s="312"/>
      <c r="FK18" s="312"/>
      <c r="FL18" s="312"/>
      <c r="FM18" s="312"/>
      <c r="FN18" s="312"/>
      <c r="FO18" s="312"/>
      <c r="FP18" s="312"/>
      <c r="FQ18" s="312"/>
      <c r="FR18" s="312"/>
      <c r="FS18" s="312"/>
      <c r="FT18" s="312"/>
      <c r="FU18" s="312"/>
      <c r="FV18" s="312"/>
      <c r="FW18" s="312"/>
      <c r="FX18" s="312"/>
      <c r="FY18" s="312"/>
      <c r="FZ18" s="312"/>
      <c r="GA18" s="312"/>
      <c r="GB18" s="312"/>
      <c r="GC18" s="312"/>
      <c r="GD18" s="312"/>
      <c r="GE18" s="312"/>
      <c r="GF18" s="312"/>
      <c r="GG18" s="312"/>
      <c r="GH18" s="312"/>
      <c r="GI18" s="312"/>
      <c r="GJ18" s="312"/>
      <c r="GK18" s="312"/>
      <c r="GL18" s="312"/>
      <c r="GM18" s="312"/>
      <c r="GN18" s="312"/>
      <c r="GO18" s="312"/>
      <c r="GP18" s="312"/>
      <c r="GQ18" s="312"/>
      <c r="GR18" s="312"/>
      <c r="GS18" s="312"/>
      <c r="GT18" s="312"/>
      <c r="GU18" s="312"/>
      <c r="GV18" s="312"/>
      <c r="GW18" s="312"/>
      <c r="GX18" s="312"/>
      <c r="GY18" s="312"/>
      <c r="GZ18" s="312"/>
      <c r="HA18" s="312"/>
      <c r="HB18" s="312"/>
      <c r="HC18" s="312"/>
      <c r="HD18" s="312"/>
      <c r="HE18" s="312"/>
      <c r="HF18" s="312"/>
      <c r="HG18" s="312"/>
      <c r="HH18" s="312"/>
    </row>
    <row r="19" spans="1:216" ht="25.5" customHeight="1" thickBot="1">
      <c r="A19" s="312"/>
      <c r="B19" s="323" t="s">
        <v>19</v>
      </c>
      <c r="C19" s="324">
        <f t="shared" ref="C19:H19" si="1">SUM(C17:C18)</f>
        <v>485763</v>
      </c>
      <c r="D19" s="324">
        <f t="shared" si="1"/>
        <v>544133</v>
      </c>
      <c r="E19" s="324">
        <f t="shared" si="1"/>
        <v>483821</v>
      </c>
      <c r="F19" s="324">
        <f t="shared" si="1"/>
        <v>471812</v>
      </c>
      <c r="G19" s="324">
        <f t="shared" si="1"/>
        <v>-72321</v>
      </c>
      <c r="H19" s="324">
        <f t="shared" si="1"/>
        <v>-12009</v>
      </c>
      <c r="I19" s="325">
        <f>(F19/D19)*100</f>
        <v>86.708947996170053</v>
      </c>
      <c r="J19" s="312"/>
      <c r="K19" s="312"/>
      <c r="L19" s="312"/>
      <c r="M19" s="312"/>
      <c r="N19" s="312"/>
      <c r="O19" s="312"/>
      <c r="P19" s="312"/>
      <c r="Q19" s="312"/>
      <c r="R19" s="312"/>
      <c r="S19" s="312"/>
      <c r="T19" s="312"/>
      <c r="U19" s="312"/>
      <c r="V19" s="312"/>
      <c r="W19" s="312"/>
      <c r="X19" s="312"/>
      <c r="Y19" s="312"/>
      <c r="Z19" s="312"/>
      <c r="AA19" s="312"/>
      <c r="AB19" s="312"/>
      <c r="AC19" s="312"/>
      <c r="AD19" s="312"/>
      <c r="AE19" s="312"/>
      <c r="AF19" s="312"/>
      <c r="AG19" s="312"/>
      <c r="AH19" s="312"/>
      <c r="AI19" s="312"/>
      <c r="AJ19" s="312"/>
      <c r="AK19" s="312"/>
      <c r="AL19" s="312"/>
      <c r="AM19" s="312"/>
      <c r="AN19" s="312"/>
      <c r="AO19" s="312"/>
      <c r="AP19" s="312"/>
      <c r="AQ19" s="312"/>
      <c r="AR19" s="312"/>
      <c r="AS19" s="312"/>
      <c r="AT19" s="312"/>
      <c r="AU19" s="312"/>
      <c r="AV19" s="312"/>
      <c r="AW19" s="312"/>
      <c r="AX19" s="312"/>
      <c r="AY19" s="312"/>
      <c r="AZ19" s="312"/>
      <c r="BA19" s="312"/>
      <c r="BB19" s="312"/>
      <c r="BC19" s="312"/>
      <c r="BD19" s="312"/>
      <c r="BE19" s="312"/>
      <c r="BF19" s="312"/>
      <c r="BG19" s="312"/>
      <c r="BH19" s="312"/>
      <c r="BI19" s="312"/>
      <c r="BJ19" s="312"/>
      <c r="BK19" s="312"/>
      <c r="BL19" s="312"/>
      <c r="BM19" s="312"/>
      <c r="BN19" s="312"/>
      <c r="BO19" s="312"/>
      <c r="BP19" s="312"/>
      <c r="BQ19" s="312"/>
      <c r="BR19" s="312"/>
      <c r="BS19" s="312"/>
      <c r="BT19" s="312"/>
      <c r="BU19" s="312"/>
      <c r="BV19" s="312"/>
      <c r="BW19" s="312"/>
      <c r="BX19" s="312"/>
      <c r="BY19" s="312"/>
      <c r="BZ19" s="312"/>
      <c r="CA19" s="312"/>
      <c r="CB19" s="312"/>
      <c r="CC19" s="312"/>
      <c r="CD19" s="312"/>
      <c r="CE19" s="312"/>
      <c r="CF19" s="312"/>
      <c r="CG19" s="312"/>
      <c r="CH19" s="312"/>
      <c r="CI19" s="312"/>
      <c r="CJ19" s="312"/>
      <c r="CK19" s="312"/>
      <c r="CL19" s="312"/>
      <c r="CM19" s="312"/>
      <c r="CN19" s="312"/>
      <c r="CO19" s="312"/>
      <c r="CP19" s="312"/>
      <c r="CQ19" s="312"/>
      <c r="CR19" s="312"/>
      <c r="CS19" s="312"/>
      <c r="CT19" s="312"/>
      <c r="CU19" s="312"/>
      <c r="CV19" s="312"/>
      <c r="CW19" s="312"/>
      <c r="CX19" s="312"/>
      <c r="CY19" s="312"/>
      <c r="CZ19" s="312"/>
      <c r="DA19" s="312"/>
      <c r="DB19" s="312"/>
      <c r="DC19" s="312"/>
      <c r="DD19" s="312"/>
      <c r="DE19" s="312"/>
      <c r="DF19" s="312"/>
      <c r="DG19" s="312"/>
      <c r="DH19" s="312"/>
      <c r="DI19" s="312"/>
      <c r="DJ19" s="312"/>
      <c r="DK19" s="312"/>
      <c r="DL19" s="312"/>
      <c r="DM19" s="312"/>
      <c r="DN19" s="312"/>
      <c r="DO19" s="312"/>
      <c r="DP19" s="312"/>
      <c r="DQ19" s="312"/>
      <c r="DR19" s="312"/>
      <c r="DS19" s="312"/>
      <c r="DT19" s="312"/>
      <c r="DU19" s="312"/>
      <c r="DV19" s="312"/>
      <c r="DW19" s="312"/>
      <c r="DX19" s="312"/>
      <c r="DY19" s="312"/>
      <c r="DZ19" s="312"/>
      <c r="EA19" s="312"/>
      <c r="EB19" s="312"/>
      <c r="EC19" s="312"/>
      <c r="ED19" s="312"/>
      <c r="EE19" s="312"/>
      <c r="EF19" s="312"/>
      <c r="EG19" s="312"/>
      <c r="EH19" s="312"/>
      <c r="EI19" s="312"/>
      <c r="EJ19" s="312"/>
      <c r="EK19" s="312"/>
      <c r="EL19" s="312"/>
      <c r="EM19" s="312"/>
      <c r="EN19" s="312"/>
      <c r="EO19" s="312"/>
      <c r="EP19" s="312"/>
      <c r="EQ19" s="312"/>
      <c r="ER19" s="312"/>
      <c r="ES19" s="312"/>
      <c r="ET19" s="312"/>
      <c r="EU19" s="312"/>
      <c r="EV19" s="312"/>
      <c r="EW19" s="312"/>
      <c r="EX19" s="312"/>
      <c r="EY19" s="312"/>
      <c r="EZ19" s="312"/>
      <c r="FA19" s="312"/>
      <c r="FB19" s="312"/>
      <c r="FC19" s="312"/>
      <c r="FD19" s="312"/>
      <c r="FE19" s="312"/>
      <c r="FF19" s="312"/>
      <c r="FG19" s="312"/>
      <c r="FH19" s="312"/>
      <c r="FI19" s="312"/>
      <c r="FJ19" s="312"/>
      <c r="FK19" s="312"/>
      <c r="FL19" s="312"/>
      <c r="FM19" s="312"/>
      <c r="FN19" s="312"/>
      <c r="FO19" s="312"/>
      <c r="FP19" s="312"/>
      <c r="FQ19" s="312"/>
      <c r="FR19" s="312"/>
      <c r="FS19" s="312"/>
      <c r="FT19" s="312"/>
      <c r="FU19" s="312"/>
      <c r="FV19" s="312"/>
      <c r="FW19" s="312"/>
      <c r="FX19" s="312"/>
      <c r="FY19" s="312"/>
      <c r="FZ19" s="312"/>
      <c r="GA19" s="312"/>
      <c r="GB19" s="312"/>
      <c r="GC19" s="312"/>
      <c r="GD19" s="312"/>
      <c r="GE19" s="312"/>
      <c r="GF19" s="312"/>
      <c r="GG19" s="312"/>
      <c r="GH19" s="312"/>
      <c r="GI19" s="312"/>
      <c r="GJ19" s="312"/>
      <c r="GK19" s="312"/>
      <c r="GL19" s="312"/>
    </row>
    <row r="20" spans="1:216" ht="16.5" thickTop="1">
      <c r="B20" s="331"/>
      <c r="C20" s="332"/>
      <c r="D20" s="332"/>
      <c r="E20" s="332"/>
      <c r="F20" s="332"/>
      <c r="G20" s="332"/>
      <c r="H20" s="332"/>
      <c r="I20" s="318"/>
      <c r="J20" s="312"/>
      <c r="K20" s="312"/>
      <c r="L20" s="312"/>
      <c r="M20" s="312"/>
      <c r="N20" s="312"/>
      <c r="O20" s="312"/>
      <c r="P20" s="312"/>
      <c r="Q20" s="312"/>
      <c r="R20" s="312"/>
      <c r="S20" s="312"/>
      <c r="T20" s="312"/>
      <c r="U20" s="312"/>
      <c r="V20" s="312"/>
      <c r="W20" s="312"/>
      <c r="X20" s="312"/>
      <c r="Y20" s="312"/>
      <c r="Z20" s="312"/>
      <c r="AA20" s="312"/>
      <c r="AB20" s="312"/>
      <c r="AC20" s="312"/>
      <c r="AD20" s="312"/>
      <c r="AE20" s="312"/>
      <c r="AF20" s="312"/>
      <c r="AG20" s="312"/>
      <c r="AH20" s="312"/>
      <c r="AI20" s="312"/>
      <c r="AJ20" s="312"/>
      <c r="AK20" s="312"/>
      <c r="AL20" s="312"/>
      <c r="AM20" s="312"/>
      <c r="AN20" s="312"/>
      <c r="AO20" s="312"/>
      <c r="AP20" s="312"/>
      <c r="AQ20" s="312"/>
      <c r="AR20" s="312"/>
      <c r="AS20" s="312"/>
      <c r="AT20" s="312"/>
      <c r="AU20" s="312"/>
      <c r="AV20" s="312"/>
      <c r="AW20" s="312"/>
      <c r="AX20" s="312"/>
      <c r="AY20" s="312"/>
      <c r="AZ20" s="312"/>
      <c r="BA20" s="312"/>
      <c r="BB20" s="312"/>
      <c r="BC20" s="312"/>
      <c r="BD20" s="312"/>
      <c r="BE20" s="312"/>
      <c r="BF20" s="312"/>
      <c r="BG20" s="312"/>
      <c r="BH20" s="312"/>
      <c r="BI20" s="312"/>
      <c r="BJ20" s="312"/>
      <c r="BK20" s="312"/>
      <c r="BL20" s="312"/>
      <c r="BM20" s="312"/>
      <c r="BN20" s="312"/>
      <c r="BO20" s="312"/>
      <c r="BP20" s="312"/>
      <c r="BQ20" s="312"/>
      <c r="BR20" s="312"/>
      <c r="BS20" s="312"/>
      <c r="BT20" s="312"/>
      <c r="BU20" s="312"/>
      <c r="BV20" s="312"/>
      <c r="BW20" s="312"/>
      <c r="BX20" s="312"/>
      <c r="BY20" s="312"/>
      <c r="BZ20" s="312"/>
      <c r="CA20" s="312"/>
      <c r="CB20" s="312"/>
      <c r="CC20" s="312"/>
      <c r="CD20" s="312"/>
      <c r="CE20" s="312"/>
      <c r="CF20" s="312"/>
      <c r="CG20" s="312"/>
      <c r="CH20" s="312"/>
      <c r="CI20" s="312"/>
      <c r="CJ20" s="312"/>
      <c r="CK20" s="312"/>
      <c r="CL20" s="312"/>
      <c r="CM20" s="312"/>
      <c r="CN20" s="312"/>
      <c r="CO20" s="312"/>
      <c r="CP20" s="312"/>
      <c r="CQ20" s="312"/>
      <c r="CR20" s="312"/>
      <c r="CS20" s="312"/>
      <c r="CT20" s="312"/>
      <c r="CU20" s="312"/>
      <c r="CV20" s="312"/>
      <c r="CW20" s="312"/>
      <c r="CX20" s="312"/>
      <c r="CY20" s="312"/>
      <c r="CZ20" s="312"/>
      <c r="DA20" s="312"/>
      <c r="DB20" s="312"/>
      <c r="DC20" s="312"/>
      <c r="DD20" s="312"/>
      <c r="DE20" s="312"/>
      <c r="DF20" s="312"/>
      <c r="DG20" s="312"/>
      <c r="DH20" s="312"/>
      <c r="DI20" s="312"/>
      <c r="DJ20" s="312"/>
      <c r="DK20" s="312"/>
      <c r="DL20" s="312"/>
      <c r="DM20" s="312"/>
      <c r="DN20" s="312"/>
      <c r="DO20" s="312"/>
      <c r="DP20" s="312"/>
      <c r="DQ20" s="312"/>
      <c r="DR20" s="312"/>
      <c r="DS20" s="312"/>
      <c r="DT20" s="312"/>
      <c r="DU20" s="312"/>
      <c r="DV20" s="312"/>
      <c r="DW20" s="312"/>
      <c r="DX20" s="312"/>
      <c r="DY20" s="312"/>
      <c r="DZ20" s="312"/>
      <c r="EA20" s="312"/>
      <c r="EB20" s="312"/>
      <c r="EC20" s="312"/>
      <c r="ED20" s="312"/>
      <c r="EE20" s="312"/>
      <c r="EF20" s="312"/>
      <c r="EG20" s="312"/>
      <c r="EH20" s="312"/>
      <c r="EI20" s="312"/>
      <c r="EJ20" s="312"/>
      <c r="EK20" s="312"/>
      <c r="EL20" s="312"/>
      <c r="EM20" s="312"/>
      <c r="EN20" s="312"/>
      <c r="EO20" s="312"/>
      <c r="EP20" s="312"/>
      <c r="EQ20" s="312"/>
      <c r="ER20" s="312"/>
      <c r="ES20" s="312"/>
      <c r="ET20" s="312"/>
      <c r="EU20" s="312"/>
      <c r="EV20" s="312"/>
      <c r="EW20" s="312"/>
      <c r="EX20" s="312"/>
      <c r="EY20" s="312"/>
      <c r="EZ20" s="312"/>
      <c r="FA20" s="312"/>
      <c r="FB20" s="312"/>
      <c r="FC20" s="312"/>
      <c r="FD20" s="312"/>
      <c r="FE20" s="312"/>
      <c r="FF20" s="312"/>
      <c r="FG20" s="312"/>
      <c r="FH20" s="312"/>
      <c r="FI20" s="312"/>
      <c r="FJ20" s="312"/>
      <c r="FK20" s="312"/>
      <c r="FL20" s="312"/>
      <c r="FM20" s="312"/>
      <c r="FN20" s="312"/>
      <c r="FO20" s="312"/>
      <c r="FP20" s="312"/>
      <c r="FQ20" s="312"/>
      <c r="FR20" s="312"/>
      <c r="FS20" s="312"/>
      <c r="FT20" s="312"/>
      <c r="FU20" s="312"/>
      <c r="FV20" s="312"/>
      <c r="FW20" s="312"/>
      <c r="FX20" s="312"/>
      <c r="FY20" s="312"/>
      <c r="FZ20" s="312"/>
      <c r="GA20" s="312"/>
      <c r="GB20" s="312"/>
      <c r="GC20" s="312"/>
      <c r="GD20" s="312"/>
      <c r="GE20" s="312"/>
      <c r="GF20" s="312"/>
      <c r="GG20" s="312"/>
      <c r="GH20" s="312"/>
      <c r="GI20" s="312"/>
      <c r="GJ20" s="312"/>
      <c r="GK20" s="312"/>
      <c r="GL20" s="312"/>
    </row>
    <row r="21" spans="1:216" ht="15.75">
      <c r="B21" s="333" t="s">
        <v>20</v>
      </c>
      <c r="C21" s="327"/>
      <c r="D21" s="327"/>
      <c r="E21" s="327"/>
      <c r="F21" s="327"/>
      <c r="G21" s="327"/>
      <c r="H21" s="327"/>
      <c r="I21" s="334"/>
      <c r="J21" s="312"/>
      <c r="K21" s="312"/>
      <c r="L21" s="312"/>
      <c r="M21" s="312"/>
      <c r="N21" s="312"/>
      <c r="O21" s="312"/>
      <c r="P21" s="312"/>
      <c r="Q21" s="312"/>
      <c r="R21" s="312"/>
      <c r="S21" s="312"/>
      <c r="T21" s="312"/>
      <c r="U21" s="312"/>
      <c r="V21" s="312"/>
      <c r="W21" s="312"/>
      <c r="X21" s="312"/>
      <c r="Y21" s="312"/>
      <c r="Z21" s="312"/>
      <c r="AA21" s="312"/>
      <c r="AB21" s="312"/>
      <c r="AC21" s="312"/>
      <c r="AD21" s="312"/>
      <c r="AE21" s="312"/>
      <c r="AF21" s="312"/>
      <c r="AG21" s="312"/>
      <c r="AH21" s="312"/>
      <c r="AI21" s="312"/>
      <c r="AJ21" s="312"/>
      <c r="AK21" s="312"/>
      <c r="AL21" s="312"/>
      <c r="AM21" s="312"/>
      <c r="AN21" s="312"/>
      <c r="AO21" s="312"/>
      <c r="AP21" s="312"/>
      <c r="AQ21" s="312"/>
      <c r="AR21" s="312"/>
      <c r="AS21" s="312"/>
      <c r="AT21" s="312"/>
      <c r="AU21" s="312"/>
      <c r="AV21" s="312"/>
      <c r="AW21" s="312"/>
      <c r="AX21" s="312"/>
      <c r="AY21" s="312"/>
      <c r="AZ21" s="312"/>
      <c r="BA21" s="312"/>
      <c r="BB21" s="312"/>
      <c r="BC21" s="312"/>
      <c r="BD21" s="312"/>
      <c r="BE21" s="312"/>
      <c r="BF21" s="312"/>
      <c r="BG21" s="312"/>
      <c r="BH21" s="312"/>
      <c r="BI21" s="312"/>
      <c r="BJ21" s="312"/>
      <c r="BK21" s="312"/>
      <c r="BL21" s="312"/>
      <c r="BM21" s="312"/>
      <c r="BN21" s="312"/>
      <c r="BO21" s="312"/>
      <c r="BP21" s="312"/>
      <c r="BQ21" s="312"/>
      <c r="BR21" s="312"/>
      <c r="BS21" s="312"/>
      <c r="BT21" s="312"/>
      <c r="BU21" s="312"/>
      <c r="BV21" s="312"/>
      <c r="BW21" s="312"/>
      <c r="BX21" s="312"/>
      <c r="BY21" s="312"/>
      <c r="BZ21" s="312"/>
      <c r="CA21" s="312"/>
      <c r="CB21" s="312"/>
      <c r="CC21" s="312"/>
      <c r="CD21" s="312"/>
      <c r="CE21" s="312"/>
      <c r="CF21" s="312"/>
      <c r="CG21" s="312"/>
      <c r="CH21" s="312"/>
      <c r="CI21" s="312"/>
      <c r="CJ21" s="312"/>
      <c r="CK21" s="312"/>
      <c r="CL21" s="312"/>
      <c r="CM21" s="312"/>
      <c r="CN21" s="312"/>
      <c r="CO21" s="312"/>
      <c r="CP21" s="312"/>
      <c r="CQ21" s="312"/>
      <c r="CR21" s="312"/>
      <c r="CS21" s="312"/>
      <c r="CT21" s="312"/>
      <c r="CU21" s="312"/>
      <c r="CV21" s="312"/>
      <c r="CW21" s="312"/>
      <c r="CX21" s="312"/>
      <c r="CY21" s="312"/>
      <c r="CZ21" s="312"/>
      <c r="DA21" s="312"/>
      <c r="DB21" s="312"/>
      <c r="DC21" s="312"/>
      <c r="DD21" s="312"/>
      <c r="DE21" s="312"/>
      <c r="DF21" s="312"/>
      <c r="DG21" s="312"/>
      <c r="DH21" s="312"/>
      <c r="DI21" s="312"/>
      <c r="DJ21" s="312"/>
      <c r="DK21" s="312"/>
      <c r="DL21" s="312"/>
      <c r="DM21" s="312"/>
      <c r="DN21" s="312"/>
      <c r="DO21" s="312"/>
      <c r="DP21" s="312"/>
      <c r="DQ21" s="312"/>
      <c r="DR21" s="312"/>
      <c r="DS21" s="312"/>
      <c r="DT21" s="312"/>
      <c r="DU21" s="312"/>
      <c r="DV21" s="312"/>
      <c r="DW21" s="312"/>
      <c r="DX21" s="312"/>
      <c r="DY21" s="312"/>
      <c r="DZ21" s="312"/>
      <c r="EA21" s="312"/>
      <c r="EB21" s="312"/>
      <c r="EC21" s="312"/>
      <c r="ED21" s="312"/>
      <c r="EE21" s="312"/>
      <c r="EF21" s="312"/>
      <c r="EG21" s="312"/>
      <c r="EH21" s="312"/>
      <c r="EI21" s="312"/>
      <c r="EJ21" s="312"/>
      <c r="EK21" s="312"/>
      <c r="EL21" s="312"/>
      <c r="EM21" s="312"/>
      <c r="EN21" s="312"/>
      <c r="EO21" s="312"/>
      <c r="EP21" s="312"/>
      <c r="EQ21" s="312"/>
      <c r="ER21" s="312"/>
      <c r="ES21" s="312"/>
      <c r="ET21" s="312"/>
      <c r="EU21" s="312"/>
      <c r="EV21" s="312"/>
      <c r="EW21" s="312"/>
      <c r="EX21" s="312"/>
      <c r="EY21" s="312"/>
      <c r="EZ21" s="312"/>
      <c r="FA21" s="312"/>
      <c r="FB21" s="312"/>
      <c r="FC21" s="312"/>
      <c r="FD21" s="312"/>
      <c r="FE21" s="312"/>
      <c r="FF21" s="312"/>
      <c r="FG21" s="312"/>
      <c r="FH21" s="312"/>
      <c r="FI21" s="312"/>
      <c r="FJ21" s="312"/>
      <c r="FK21" s="312"/>
      <c r="FL21" s="312"/>
      <c r="FM21" s="312"/>
      <c r="FN21" s="312"/>
      <c r="FO21" s="312"/>
      <c r="FP21" s="312"/>
      <c r="FQ21" s="312"/>
      <c r="FR21" s="312"/>
      <c r="FS21" s="312"/>
      <c r="FT21" s="312"/>
      <c r="FU21" s="312"/>
      <c r="FV21" s="312"/>
      <c r="FW21" s="312"/>
      <c r="FX21" s="312"/>
      <c r="FY21" s="312"/>
      <c r="FZ21" s="312"/>
      <c r="GA21" s="312"/>
      <c r="GB21" s="312"/>
      <c r="GC21" s="312"/>
      <c r="GD21" s="312"/>
      <c r="GE21" s="312"/>
      <c r="GF21" s="312"/>
      <c r="GG21" s="312"/>
      <c r="GH21" s="312"/>
      <c r="GI21" s="312"/>
      <c r="GJ21" s="312"/>
      <c r="GK21" s="312"/>
      <c r="GL21" s="312"/>
    </row>
    <row r="22" spans="1:216" ht="21.75" customHeight="1">
      <c r="B22" s="333" t="s">
        <v>21</v>
      </c>
      <c r="C22" s="335"/>
      <c r="D22" s="335"/>
      <c r="E22" s="335"/>
      <c r="F22" s="335">
        <v>16500</v>
      </c>
      <c r="G22" s="335">
        <v>83706</v>
      </c>
      <c r="H22" s="335">
        <v>28545</v>
      </c>
      <c r="I22" s="336" t="s">
        <v>464</v>
      </c>
    </row>
    <row r="23" spans="1:216" ht="24" customHeight="1" thickBot="1">
      <c r="B23" s="337" t="s">
        <v>22</v>
      </c>
      <c r="C23" s="338">
        <v>50926</v>
      </c>
      <c r="D23" s="338">
        <v>67206</v>
      </c>
      <c r="E23" s="338">
        <v>12045</v>
      </c>
      <c r="F23" s="339"/>
      <c r="G23" s="339"/>
      <c r="H23" s="339"/>
      <c r="I23" s="340"/>
    </row>
    <row r="25" spans="1:216" ht="16.5" customHeight="1"/>
    <row r="26" spans="1:216">
      <c r="B26" s="120"/>
    </row>
    <row r="27" spans="1:216">
      <c r="B27" s="120"/>
      <c r="C27" s="120"/>
      <c r="D27" s="120"/>
      <c r="E27" s="120"/>
      <c r="F27" s="120"/>
      <c r="G27" s="120"/>
      <c r="H27" s="120"/>
    </row>
    <row r="28" spans="1:216" ht="15">
      <c r="B28" s="120"/>
      <c r="C28" s="341" t="s">
        <v>465</v>
      </c>
      <c r="D28" s="341"/>
      <c r="E28" s="341"/>
      <c r="F28" s="341"/>
      <c r="G28" s="341"/>
      <c r="H28" s="341"/>
    </row>
  </sheetData>
  <mergeCells count="1">
    <mergeCell ref="A6:F6"/>
  </mergeCells>
  <pageMargins left="0.51181102362204722" right="0.31496062992125984" top="0.78740157480314965" bottom="0.78740157480314965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57"/>
  <sheetViews>
    <sheetView topLeftCell="C1" zoomScale="80" zoomScaleNormal="80" workbookViewId="0">
      <selection activeCell="D60" sqref="D59:D60"/>
    </sheetView>
  </sheetViews>
  <sheetFormatPr defaultRowHeight="12.75"/>
  <cols>
    <col min="1" max="1" width="7.5703125" style="120" customWidth="1"/>
    <col min="2" max="3" width="10.28515625" style="120" customWidth="1"/>
    <col min="4" max="4" width="76.85546875" style="120" customWidth="1"/>
    <col min="5" max="5" width="16.7109375" style="136" customWidth="1"/>
    <col min="6" max="7" width="16.7109375" style="262" customWidth="1"/>
    <col min="8" max="8" width="11.42578125" style="289" customWidth="1"/>
    <col min="9" max="9" width="9.140625" style="120"/>
    <col min="10" max="10" width="24.85546875" style="120" customWidth="1"/>
    <col min="11" max="236" width="9.140625" style="120"/>
    <col min="237" max="237" width="7.5703125" style="120" customWidth="1"/>
    <col min="238" max="239" width="10.28515625" style="120" customWidth="1"/>
    <col min="240" max="240" width="76.85546875" style="120" customWidth="1"/>
    <col min="241" max="263" width="16.7109375" style="120" customWidth="1"/>
    <col min="264" max="264" width="11.42578125" style="120" customWidth="1"/>
    <col min="265" max="265" width="9.140625" style="120"/>
    <col min="266" max="266" width="24.85546875" style="120" customWidth="1"/>
    <col min="267" max="492" width="9.140625" style="120"/>
    <col min="493" max="493" width="7.5703125" style="120" customWidth="1"/>
    <col min="494" max="495" width="10.28515625" style="120" customWidth="1"/>
    <col min="496" max="496" width="76.85546875" style="120" customWidth="1"/>
    <col min="497" max="519" width="16.7109375" style="120" customWidth="1"/>
    <col min="520" max="520" width="11.42578125" style="120" customWidth="1"/>
    <col min="521" max="521" width="9.140625" style="120"/>
    <col min="522" max="522" width="24.85546875" style="120" customWidth="1"/>
    <col min="523" max="748" width="9.140625" style="120"/>
    <col min="749" max="749" width="7.5703125" style="120" customWidth="1"/>
    <col min="750" max="751" width="10.28515625" style="120" customWidth="1"/>
    <col min="752" max="752" width="76.85546875" style="120" customWidth="1"/>
    <col min="753" max="775" width="16.7109375" style="120" customWidth="1"/>
    <col min="776" max="776" width="11.42578125" style="120" customWidth="1"/>
    <col min="777" max="777" width="9.140625" style="120"/>
    <col min="778" max="778" width="24.85546875" style="120" customWidth="1"/>
    <col min="779" max="1004" width="9.140625" style="120"/>
    <col min="1005" max="1005" width="7.5703125" style="120" customWidth="1"/>
    <col min="1006" max="1007" width="10.28515625" style="120" customWidth="1"/>
    <col min="1008" max="1008" width="76.85546875" style="120" customWidth="1"/>
    <col min="1009" max="1031" width="16.7109375" style="120" customWidth="1"/>
    <col min="1032" max="1032" width="11.42578125" style="120" customWidth="1"/>
    <col min="1033" max="1033" width="9.140625" style="120"/>
    <col min="1034" max="1034" width="24.85546875" style="120" customWidth="1"/>
    <col min="1035" max="1260" width="9.140625" style="120"/>
    <col min="1261" max="1261" width="7.5703125" style="120" customWidth="1"/>
    <col min="1262" max="1263" width="10.28515625" style="120" customWidth="1"/>
    <col min="1264" max="1264" width="76.85546875" style="120" customWidth="1"/>
    <col min="1265" max="1287" width="16.7109375" style="120" customWidth="1"/>
    <col min="1288" max="1288" width="11.42578125" style="120" customWidth="1"/>
    <col min="1289" max="1289" width="9.140625" style="120"/>
    <col min="1290" max="1290" width="24.85546875" style="120" customWidth="1"/>
    <col min="1291" max="1516" width="9.140625" style="120"/>
    <col min="1517" max="1517" width="7.5703125" style="120" customWidth="1"/>
    <col min="1518" max="1519" width="10.28515625" style="120" customWidth="1"/>
    <col min="1520" max="1520" width="76.85546875" style="120" customWidth="1"/>
    <col min="1521" max="1543" width="16.7109375" style="120" customWidth="1"/>
    <col min="1544" max="1544" width="11.42578125" style="120" customWidth="1"/>
    <col min="1545" max="1545" width="9.140625" style="120"/>
    <col min="1546" max="1546" width="24.85546875" style="120" customWidth="1"/>
    <col min="1547" max="1772" width="9.140625" style="120"/>
    <col min="1773" max="1773" width="7.5703125" style="120" customWidth="1"/>
    <col min="1774" max="1775" width="10.28515625" style="120" customWidth="1"/>
    <col min="1776" max="1776" width="76.85546875" style="120" customWidth="1"/>
    <col min="1777" max="1799" width="16.7109375" style="120" customWidth="1"/>
    <col min="1800" max="1800" width="11.42578125" style="120" customWidth="1"/>
    <col min="1801" max="1801" width="9.140625" style="120"/>
    <col min="1802" max="1802" width="24.85546875" style="120" customWidth="1"/>
    <col min="1803" max="2028" width="9.140625" style="120"/>
    <col min="2029" max="2029" width="7.5703125" style="120" customWidth="1"/>
    <col min="2030" max="2031" width="10.28515625" style="120" customWidth="1"/>
    <col min="2032" max="2032" width="76.85546875" style="120" customWidth="1"/>
    <col min="2033" max="2055" width="16.7109375" style="120" customWidth="1"/>
    <col min="2056" max="2056" width="11.42578125" style="120" customWidth="1"/>
    <col min="2057" max="2057" width="9.140625" style="120"/>
    <col min="2058" max="2058" width="24.85546875" style="120" customWidth="1"/>
    <col min="2059" max="2284" width="9.140625" style="120"/>
    <col min="2285" max="2285" width="7.5703125" style="120" customWidth="1"/>
    <col min="2286" max="2287" width="10.28515625" style="120" customWidth="1"/>
    <col min="2288" max="2288" width="76.85546875" style="120" customWidth="1"/>
    <col min="2289" max="2311" width="16.7109375" style="120" customWidth="1"/>
    <col min="2312" max="2312" width="11.42578125" style="120" customWidth="1"/>
    <col min="2313" max="2313" width="9.140625" style="120"/>
    <col min="2314" max="2314" width="24.85546875" style="120" customWidth="1"/>
    <col min="2315" max="2540" width="9.140625" style="120"/>
    <col min="2541" max="2541" width="7.5703125" style="120" customWidth="1"/>
    <col min="2542" max="2543" width="10.28515625" style="120" customWidth="1"/>
    <col min="2544" max="2544" width="76.85546875" style="120" customWidth="1"/>
    <col min="2545" max="2567" width="16.7109375" style="120" customWidth="1"/>
    <col min="2568" max="2568" width="11.42578125" style="120" customWidth="1"/>
    <col min="2569" max="2569" width="9.140625" style="120"/>
    <col min="2570" max="2570" width="24.85546875" style="120" customWidth="1"/>
    <col min="2571" max="2796" width="9.140625" style="120"/>
    <col min="2797" max="2797" width="7.5703125" style="120" customWidth="1"/>
    <col min="2798" max="2799" width="10.28515625" style="120" customWidth="1"/>
    <col min="2800" max="2800" width="76.85546875" style="120" customWidth="1"/>
    <col min="2801" max="2823" width="16.7109375" style="120" customWidth="1"/>
    <col min="2824" max="2824" width="11.42578125" style="120" customWidth="1"/>
    <col min="2825" max="2825" width="9.140625" style="120"/>
    <col min="2826" max="2826" width="24.85546875" style="120" customWidth="1"/>
    <col min="2827" max="3052" width="9.140625" style="120"/>
    <col min="3053" max="3053" width="7.5703125" style="120" customWidth="1"/>
    <col min="3054" max="3055" width="10.28515625" style="120" customWidth="1"/>
    <col min="3056" max="3056" width="76.85546875" style="120" customWidth="1"/>
    <col min="3057" max="3079" width="16.7109375" style="120" customWidth="1"/>
    <col min="3080" max="3080" width="11.42578125" style="120" customWidth="1"/>
    <col min="3081" max="3081" width="9.140625" style="120"/>
    <col min="3082" max="3082" width="24.85546875" style="120" customWidth="1"/>
    <col min="3083" max="3308" width="9.140625" style="120"/>
    <col min="3309" max="3309" width="7.5703125" style="120" customWidth="1"/>
    <col min="3310" max="3311" width="10.28515625" style="120" customWidth="1"/>
    <col min="3312" max="3312" width="76.85546875" style="120" customWidth="1"/>
    <col min="3313" max="3335" width="16.7109375" style="120" customWidth="1"/>
    <col min="3336" max="3336" width="11.42578125" style="120" customWidth="1"/>
    <col min="3337" max="3337" width="9.140625" style="120"/>
    <col min="3338" max="3338" width="24.85546875" style="120" customWidth="1"/>
    <col min="3339" max="3564" width="9.140625" style="120"/>
    <col min="3565" max="3565" width="7.5703125" style="120" customWidth="1"/>
    <col min="3566" max="3567" width="10.28515625" style="120" customWidth="1"/>
    <col min="3568" max="3568" width="76.85546875" style="120" customWidth="1"/>
    <col min="3569" max="3591" width="16.7109375" style="120" customWidth="1"/>
    <col min="3592" max="3592" width="11.42578125" style="120" customWidth="1"/>
    <col min="3593" max="3593" width="9.140625" style="120"/>
    <col min="3594" max="3594" width="24.85546875" style="120" customWidth="1"/>
    <col min="3595" max="3820" width="9.140625" style="120"/>
    <col min="3821" max="3821" width="7.5703125" style="120" customWidth="1"/>
    <col min="3822" max="3823" width="10.28515625" style="120" customWidth="1"/>
    <col min="3824" max="3824" width="76.85546875" style="120" customWidth="1"/>
    <col min="3825" max="3847" width="16.7109375" style="120" customWidth="1"/>
    <col min="3848" max="3848" width="11.42578125" style="120" customWidth="1"/>
    <col min="3849" max="3849" width="9.140625" style="120"/>
    <col min="3850" max="3850" width="24.85546875" style="120" customWidth="1"/>
    <col min="3851" max="4076" width="9.140625" style="120"/>
    <col min="4077" max="4077" width="7.5703125" style="120" customWidth="1"/>
    <col min="4078" max="4079" width="10.28515625" style="120" customWidth="1"/>
    <col min="4080" max="4080" width="76.85546875" style="120" customWidth="1"/>
    <col min="4081" max="4103" width="16.7109375" style="120" customWidth="1"/>
    <col min="4104" max="4104" width="11.42578125" style="120" customWidth="1"/>
    <col min="4105" max="4105" width="9.140625" style="120"/>
    <col min="4106" max="4106" width="24.85546875" style="120" customWidth="1"/>
    <col min="4107" max="4332" width="9.140625" style="120"/>
    <col min="4333" max="4333" width="7.5703125" style="120" customWidth="1"/>
    <col min="4334" max="4335" width="10.28515625" style="120" customWidth="1"/>
    <col min="4336" max="4336" width="76.85546875" style="120" customWidth="1"/>
    <col min="4337" max="4359" width="16.7109375" style="120" customWidth="1"/>
    <col min="4360" max="4360" width="11.42578125" style="120" customWidth="1"/>
    <col min="4361" max="4361" width="9.140625" style="120"/>
    <col min="4362" max="4362" width="24.85546875" style="120" customWidth="1"/>
    <col min="4363" max="4588" width="9.140625" style="120"/>
    <col min="4589" max="4589" width="7.5703125" style="120" customWidth="1"/>
    <col min="4590" max="4591" width="10.28515625" style="120" customWidth="1"/>
    <col min="4592" max="4592" width="76.85546875" style="120" customWidth="1"/>
    <col min="4593" max="4615" width="16.7109375" style="120" customWidth="1"/>
    <col min="4616" max="4616" width="11.42578125" style="120" customWidth="1"/>
    <col min="4617" max="4617" width="9.140625" style="120"/>
    <col min="4618" max="4618" width="24.85546875" style="120" customWidth="1"/>
    <col min="4619" max="4844" width="9.140625" style="120"/>
    <col min="4845" max="4845" width="7.5703125" style="120" customWidth="1"/>
    <col min="4846" max="4847" width="10.28515625" style="120" customWidth="1"/>
    <col min="4848" max="4848" width="76.85546875" style="120" customWidth="1"/>
    <col min="4849" max="4871" width="16.7109375" style="120" customWidth="1"/>
    <col min="4872" max="4872" width="11.42578125" style="120" customWidth="1"/>
    <col min="4873" max="4873" width="9.140625" style="120"/>
    <col min="4874" max="4874" width="24.85546875" style="120" customWidth="1"/>
    <col min="4875" max="5100" width="9.140625" style="120"/>
    <col min="5101" max="5101" width="7.5703125" style="120" customWidth="1"/>
    <col min="5102" max="5103" width="10.28515625" style="120" customWidth="1"/>
    <col min="5104" max="5104" width="76.85546875" style="120" customWidth="1"/>
    <col min="5105" max="5127" width="16.7109375" style="120" customWidth="1"/>
    <col min="5128" max="5128" width="11.42578125" style="120" customWidth="1"/>
    <col min="5129" max="5129" width="9.140625" style="120"/>
    <col min="5130" max="5130" width="24.85546875" style="120" customWidth="1"/>
    <col min="5131" max="5356" width="9.140625" style="120"/>
    <col min="5357" max="5357" width="7.5703125" style="120" customWidth="1"/>
    <col min="5358" max="5359" width="10.28515625" style="120" customWidth="1"/>
    <col min="5360" max="5360" width="76.85546875" style="120" customWidth="1"/>
    <col min="5361" max="5383" width="16.7109375" style="120" customWidth="1"/>
    <col min="5384" max="5384" width="11.42578125" style="120" customWidth="1"/>
    <col min="5385" max="5385" width="9.140625" style="120"/>
    <col min="5386" max="5386" width="24.85546875" style="120" customWidth="1"/>
    <col min="5387" max="5612" width="9.140625" style="120"/>
    <col min="5613" max="5613" width="7.5703125" style="120" customWidth="1"/>
    <col min="5614" max="5615" width="10.28515625" style="120" customWidth="1"/>
    <col min="5616" max="5616" width="76.85546875" style="120" customWidth="1"/>
    <col min="5617" max="5639" width="16.7109375" style="120" customWidth="1"/>
    <col min="5640" max="5640" width="11.42578125" style="120" customWidth="1"/>
    <col min="5641" max="5641" width="9.140625" style="120"/>
    <col min="5642" max="5642" width="24.85546875" style="120" customWidth="1"/>
    <col min="5643" max="5868" width="9.140625" style="120"/>
    <col min="5869" max="5869" width="7.5703125" style="120" customWidth="1"/>
    <col min="5870" max="5871" width="10.28515625" style="120" customWidth="1"/>
    <col min="5872" max="5872" width="76.85546875" style="120" customWidth="1"/>
    <col min="5873" max="5895" width="16.7109375" style="120" customWidth="1"/>
    <col min="5896" max="5896" width="11.42578125" style="120" customWidth="1"/>
    <col min="5897" max="5897" width="9.140625" style="120"/>
    <col min="5898" max="5898" width="24.85546875" style="120" customWidth="1"/>
    <col min="5899" max="6124" width="9.140625" style="120"/>
    <col min="6125" max="6125" width="7.5703125" style="120" customWidth="1"/>
    <col min="6126" max="6127" width="10.28515625" style="120" customWidth="1"/>
    <col min="6128" max="6128" width="76.85546875" style="120" customWidth="1"/>
    <col min="6129" max="6151" width="16.7109375" style="120" customWidth="1"/>
    <col min="6152" max="6152" width="11.42578125" style="120" customWidth="1"/>
    <col min="6153" max="6153" width="9.140625" style="120"/>
    <col min="6154" max="6154" width="24.85546875" style="120" customWidth="1"/>
    <col min="6155" max="6380" width="9.140625" style="120"/>
    <col min="6381" max="6381" width="7.5703125" style="120" customWidth="1"/>
    <col min="6382" max="6383" width="10.28515625" style="120" customWidth="1"/>
    <col min="6384" max="6384" width="76.85546875" style="120" customWidth="1"/>
    <col min="6385" max="6407" width="16.7109375" style="120" customWidth="1"/>
    <col min="6408" max="6408" width="11.42578125" style="120" customWidth="1"/>
    <col min="6409" max="6409" width="9.140625" style="120"/>
    <col min="6410" max="6410" width="24.85546875" style="120" customWidth="1"/>
    <col min="6411" max="6636" width="9.140625" style="120"/>
    <col min="6637" max="6637" width="7.5703125" style="120" customWidth="1"/>
    <col min="6638" max="6639" width="10.28515625" style="120" customWidth="1"/>
    <col min="6640" max="6640" width="76.85546875" style="120" customWidth="1"/>
    <col min="6641" max="6663" width="16.7109375" style="120" customWidth="1"/>
    <col min="6664" max="6664" width="11.42578125" style="120" customWidth="1"/>
    <col min="6665" max="6665" width="9.140625" style="120"/>
    <col min="6666" max="6666" width="24.85546875" style="120" customWidth="1"/>
    <col min="6667" max="6892" width="9.140625" style="120"/>
    <col min="6893" max="6893" width="7.5703125" style="120" customWidth="1"/>
    <col min="6894" max="6895" width="10.28515625" style="120" customWidth="1"/>
    <col min="6896" max="6896" width="76.85546875" style="120" customWidth="1"/>
    <col min="6897" max="6919" width="16.7109375" style="120" customWidth="1"/>
    <col min="6920" max="6920" width="11.42578125" style="120" customWidth="1"/>
    <col min="6921" max="6921" width="9.140625" style="120"/>
    <col min="6922" max="6922" width="24.85546875" style="120" customWidth="1"/>
    <col min="6923" max="7148" width="9.140625" style="120"/>
    <col min="7149" max="7149" width="7.5703125" style="120" customWidth="1"/>
    <col min="7150" max="7151" width="10.28515625" style="120" customWidth="1"/>
    <col min="7152" max="7152" width="76.85546875" style="120" customWidth="1"/>
    <col min="7153" max="7175" width="16.7109375" style="120" customWidth="1"/>
    <col min="7176" max="7176" width="11.42578125" style="120" customWidth="1"/>
    <col min="7177" max="7177" width="9.140625" style="120"/>
    <col min="7178" max="7178" width="24.85546875" style="120" customWidth="1"/>
    <col min="7179" max="7404" width="9.140625" style="120"/>
    <col min="7405" max="7405" width="7.5703125" style="120" customWidth="1"/>
    <col min="7406" max="7407" width="10.28515625" style="120" customWidth="1"/>
    <col min="7408" max="7408" width="76.85546875" style="120" customWidth="1"/>
    <col min="7409" max="7431" width="16.7109375" style="120" customWidth="1"/>
    <col min="7432" max="7432" width="11.42578125" style="120" customWidth="1"/>
    <col min="7433" max="7433" width="9.140625" style="120"/>
    <col min="7434" max="7434" width="24.85546875" style="120" customWidth="1"/>
    <col min="7435" max="7660" width="9.140625" style="120"/>
    <col min="7661" max="7661" width="7.5703125" style="120" customWidth="1"/>
    <col min="7662" max="7663" width="10.28515625" style="120" customWidth="1"/>
    <col min="7664" max="7664" width="76.85546875" style="120" customWidth="1"/>
    <col min="7665" max="7687" width="16.7109375" style="120" customWidth="1"/>
    <col min="7688" max="7688" width="11.42578125" style="120" customWidth="1"/>
    <col min="7689" max="7689" width="9.140625" style="120"/>
    <col min="7690" max="7690" width="24.85546875" style="120" customWidth="1"/>
    <col min="7691" max="7916" width="9.140625" style="120"/>
    <col min="7917" max="7917" width="7.5703125" style="120" customWidth="1"/>
    <col min="7918" max="7919" width="10.28515625" style="120" customWidth="1"/>
    <col min="7920" max="7920" width="76.85546875" style="120" customWidth="1"/>
    <col min="7921" max="7943" width="16.7109375" style="120" customWidth="1"/>
    <col min="7944" max="7944" width="11.42578125" style="120" customWidth="1"/>
    <col min="7945" max="7945" width="9.140625" style="120"/>
    <col min="7946" max="7946" width="24.85546875" style="120" customWidth="1"/>
    <col min="7947" max="8172" width="9.140625" style="120"/>
    <col min="8173" max="8173" width="7.5703125" style="120" customWidth="1"/>
    <col min="8174" max="8175" width="10.28515625" style="120" customWidth="1"/>
    <col min="8176" max="8176" width="76.85546875" style="120" customWidth="1"/>
    <col min="8177" max="8199" width="16.7109375" style="120" customWidth="1"/>
    <col min="8200" max="8200" width="11.42578125" style="120" customWidth="1"/>
    <col min="8201" max="8201" width="9.140625" style="120"/>
    <col min="8202" max="8202" width="24.85546875" style="120" customWidth="1"/>
    <col min="8203" max="8428" width="9.140625" style="120"/>
    <col min="8429" max="8429" width="7.5703125" style="120" customWidth="1"/>
    <col min="8430" max="8431" width="10.28515625" style="120" customWidth="1"/>
    <col min="8432" max="8432" width="76.85546875" style="120" customWidth="1"/>
    <col min="8433" max="8455" width="16.7109375" style="120" customWidth="1"/>
    <col min="8456" max="8456" width="11.42578125" style="120" customWidth="1"/>
    <col min="8457" max="8457" width="9.140625" style="120"/>
    <col min="8458" max="8458" width="24.85546875" style="120" customWidth="1"/>
    <col min="8459" max="8684" width="9.140625" style="120"/>
    <col min="8685" max="8685" width="7.5703125" style="120" customWidth="1"/>
    <col min="8686" max="8687" width="10.28515625" style="120" customWidth="1"/>
    <col min="8688" max="8688" width="76.85546875" style="120" customWidth="1"/>
    <col min="8689" max="8711" width="16.7109375" style="120" customWidth="1"/>
    <col min="8712" max="8712" width="11.42578125" style="120" customWidth="1"/>
    <col min="8713" max="8713" width="9.140625" style="120"/>
    <col min="8714" max="8714" width="24.85546875" style="120" customWidth="1"/>
    <col min="8715" max="8940" width="9.140625" style="120"/>
    <col min="8941" max="8941" width="7.5703125" style="120" customWidth="1"/>
    <col min="8942" max="8943" width="10.28515625" style="120" customWidth="1"/>
    <col min="8944" max="8944" width="76.85546875" style="120" customWidth="1"/>
    <col min="8945" max="8967" width="16.7109375" style="120" customWidth="1"/>
    <col min="8968" max="8968" width="11.42578125" style="120" customWidth="1"/>
    <col min="8969" max="8969" width="9.140625" style="120"/>
    <col min="8970" max="8970" width="24.85546875" style="120" customWidth="1"/>
    <col min="8971" max="9196" width="9.140625" style="120"/>
    <col min="9197" max="9197" width="7.5703125" style="120" customWidth="1"/>
    <col min="9198" max="9199" width="10.28515625" style="120" customWidth="1"/>
    <col min="9200" max="9200" width="76.85546875" style="120" customWidth="1"/>
    <col min="9201" max="9223" width="16.7109375" style="120" customWidth="1"/>
    <col min="9224" max="9224" width="11.42578125" style="120" customWidth="1"/>
    <col min="9225" max="9225" width="9.140625" style="120"/>
    <col min="9226" max="9226" width="24.85546875" style="120" customWidth="1"/>
    <col min="9227" max="9452" width="9.140625" style="120"/>
    <col min="9453" max="9453" width="7.5703125" style="120" customWidth="1"/>
    <col min="9454" max="9455" width="10.28515625" style="120" customWidth="1"/>
    <col min="9456" max="9456" width="76.85546875" style="120" customWidth="1"/>
    <col min="9457" max="9479" width="16.7109375" style="120" customWidth="1"/>
    <col min="9480" max="9480" width="11.42578125" style="120" customWidth="1"/>
    <col min="9481" max="9481" width="9.140625" style="120"/>
    <col min="9482" max="9482" width="24.85546875" style="120" customWidth="1"/>
    <col min="9483" max="9708" width="9.140625" style="120"/>
    <col min="9709" max="9709" width="7.5703125" style="120" customWidth="1"/>
    <col min="9710" max="9711" width="10.28515625" style="120" customWidth="1"/>
    <col min="9712" max="9712" width="76.85546875" style="120" customWidth="1"/>
    <col min="9713" max="9735" width="16.7109375" style="120" customWidth="1"/>
    <col min="9736" max="9736" width="11.42578125" style="120" customWidth="1"/>
    <col min="9737" max="9737" width="9.140625" style="120"/>
    <col min="9738" max="9738" width="24.85546875" style="120" customWidth="1"/>
    <col min="9739" max="9964" width="9.140625" style="120"/>
    <col min="9965" max="9965" width="7.5703125" style="120" customWidth="1"/>
    <col min="9966" max="9967" width="10.28515625" style="120" customWidth="1"/>
    <col min="9968" max="9968" width="76.85546875" style="120" customWidth="1"/>
    <col min="9969" max="9991" width="16.7109375" style="120" customWidth="1"/>
    <col min="9992" max="9992" width="11.42578125" style="120" customWidth="1"/>
    <col min="9993" max="9993" width="9.140625" style="120"/>
    <col min="9994" max="9994" width="24.85546875" style="120" customWidth="1"/>
    <col min="9995" max="10220" width="9.140625" style="120"/>
    <col min="10221" max="10221" width="7.5703125" style="120" customWidth="1"/>
    <col min="10222" max="10223" width="10.28515625" style="120" customWidth="1"/>
    <col min="10224" max="10224" width="76.85546875" style="120" customWidth="1"/>
    <col min="10225" max="10247" width="16.7109375" style="120" customWidth="1"/>
    <col min="10248" max="10248" width="11.42578125" style="120" customWidth="1"/>
    <col min="10249" max="10249" width="9.140625" style="120"/>
    <col min="10250" max="10250" width="24.85546875" style="120" customWidth="1"/>
    <col min="10251" max="10476" width="9.140625" style="120"/>
    <col min="10477" max="10477" width="7.5703125" style="120" customWidth="1"/>
    <col min="10478" max="10479" width="10.28515625" style="120" customWidth="1"/>
    <col min="10480" max="10480" width="76.85546875" style="120" customWidth="1"/>
    <col min="10481" max="10503" width="16.7109375" style="120" customWidth="1"/>
    <col min="10504" max="10504" width="11.42578125" style="120" customWidth="1"/>
    <col min="10505" max="10505" width="9.140625" style="120"/>
    <col min="10506" max="10506" width="24.85546875" style="120" customWidth="1"/>
    <col min="10507" max="10732" width="9.140625" style="120"/>
    <col min="10733" max="10733" width="7.5703125" style="120" customWidth="1"/>
    <col min="10734" max="10735" width="10.28515625" style="120" customWidth="1"/>
    <col min="10736" max="10736" width="76.85546875" style="120" customWidth="1"/>
    <col min="10737" max="10759" width="16.7109375" style="120" customWidth="1"/>
    <col min="10760" max="10760" width="11.42578125" style="120" customWidth="1"/>
    <col min="10761" max="10761" width="9.140625" style="120"/>
    <col min="10762" max="10762" width="24.85546875" style="120" customWidth="1"/>
    <col min="10763" max="10988" width="9.140625" style="120"/>
    <col min="10989" max="10989" width="7.5703125" style="120" customWidth="1"/>
    <col min="10990" max="10991" width="10.28515625" style="120" customWidth="1"/>
    <col min="10992" max="10992" width="76.85546875" style="120" customWidth="1"/>
    <col min="10993" max="11015" width="16.7109375" style="120" customWidth="1"/>
    <col min="11016" max="11016" width="11.42578125" style="120" customWidth="1"/>
    <col min="11017" max="11017" width="9.140625" style="120"/>
    <col min="11018" max="11018" width="24.85546875" style="120" customWidth="1"/>
    <col min="11019" max="11244" width="9.140625" style="120"/>
    <col min="11245" max="11245" width="7.5703125" style="120" customWidth="1"/>
    <col min="11246" max="11247" width="10.28515625" style="120" customWidth="1"/>
    <col min="11248" max="11248" width="76.85546875" style="120" customWidth="1"/>
    <col min="11249" max="11271" width="16.7109375" style="120" customWidth="1"/>
    <col min="11272" max="11272" width="11.42578125" style="120" customWidth="1"/>
    <col min="11273" max="11273" width="9.140625" style="120"/>
    <col min="11274" max="11274" width="24.85546875" style="120" customWidth="1"/>
    <col min="11275" max="11500" width="9.140625" style="120"/>
    <col min="11501" max="11501" width="7.5703125" style="120" customWidth="1"/>
    <col min="11502" max="11503" width="10.28515625" style="120" customWidth="1"/>
    <col min="11504" max="11504" width="76.85546875" style="120" customWidth="1"/>
    <col min="11505" max="11527" width="16.7109375" style="120" customWidth="1"/>
    <col min="11528" max="11528" width="11.42578125" style="120" customWidth="1"/>
    <col min="11529" max="11529" width="9.140625" style="120"/>
    <col min="11530" max="11530" width="24.85546875" style="120" customWidth="1"/>
    <col min="11531" max="11756" width="9.140625" style="120"/>
    <col min="11757" max="11757" width="7.5703125" style="120" customWidth="1"/>
    <col min="11758" max="11759" width="10.28515625" style="120" customWidth="1"/>
    <col min="11760" max="11760" width="76.85546875" style="120" customWidth="1"/>
    <col min="11761" max="11783" width="16.7109375" style="120" customWidth="1"/>
    <col min="11784" max="11784" width="11.42578125" style="120" customWidth="1"/>
    <col min="11785" max="11785" width="9.140625" style="120"/>
    <col min="11786" max="11786" width="24.85546875" style="120" customWidth="1"/>
    <col min="11787" max="12012" width="9.140625" style="120"/>
    <col min="12013" max="12013" width="7.5703125" style="120" customWidth="1"/>
    <col min="12014" max="12015" width="10.28515625" style="120" customWidth="1"/>
    <col min="12016" max="12016" width="76.85546875" style="120" customWidth="1"/>
    <col min="12017" max="12039" width="16.7109375" style="120" customWidth="1"/>
    <col min="12040" max="12040" width="11.42578125" style="120" customWidth="1"/>
    <col min="12041" max="12041" width="9.140625" style="120"/>
    <col min="12042" max="12042" width="24.85546875" style="120" customWidth="1"/>
    <col min="12043" max="12268" width="9.140625" style="120"/>
    <col min="12269" max="12269" width="7.5703125" style="120" customWidth="1"/>
    <col min="12270" max="12271" width="10.28515625" style="120" customWidth="1"/>
    <col min="12272" max="12272" width="76.85546875" style="120" customWidth="1"/>
    <col min="12273" max="12295" width="16.7109375" style="120" customWidth="1"/>
    <col min="12296" max="12296" width="11.42578125" style="120" customWidth="1"/>
    <col min="12297" max="12297" width="9.140625" style="120"/>
    <col min="12298" max="12298" width="24.85546875" style="120" customWidth="1"/>
    <col min="12299" max="12524" width="9.140625" style="120"/>
    <col min="12525" max="12525" width="7.5703125" style="120" customWidth="1"/>
    <col min="12526" max="12527" width="10.28515625" style="120" customWidth="1"/>
    <col min="12528" max="12528" width="76.85546875" style="120" customWidth="1"/>
    <col min="12529" max="12551" width="16.7109375" style="120" customWidth="1"/>
    <col min="12552" max="12552" width="11.42578125" style="120" customWidth="1"/>
    <col min="12553" max="12553" width="9.140625" style="120"/>
    <col min="12554" max="12554" width="24.85546875" style="120" customWidth="1"/>
    <col min="12555" max="12780" width="9.140625" style="120"/>
    <col min="12781" max="12781" width="7.5703125" style="120" customWidth="1"/>
    <col min="12782" max="12783" width="10.28515625" style="120" customWidth="1"/>
    <col min="12784" max="12784" width="76.85546875" style="120" customWidth="1"/>
    <col min="12785" max="12807" width="16.7109375" style="120" customWidth="1"/>
    <col min="12808" max="12808" width="11.42578125" style="120" customWidth="1"/>
    <col min="12809" max="12809" width="9.140625" style="120"/>
    <col min="12810" max="12810" width="24.85546875" style="120" customWidth="1"/>
    <col min="12811" max="13036" width="9.140625" style="120"/>
    <col min="13037" max="13037" width="7.5703125" style="120" customWidth="1"/>
    <col min="13038" max="13039" width="10.28515625" style="120" customWidth="1"/>
    <col min="13040" max="13040" width="76.85546875" style="120" customWidth="1"/>
    <col min="13041" max="13063" width="16.7109375" style="120" customWidth="1"/>
    <col min="13064" max="13064" width="11.42578125" style="120" customWidth="1"/>
    <col min="13065" max="13065" width="9.140625" style="120"/>
    <col min="13066" max="13066" width="24.85546875" style="120" customWidth="1"/>
    <col min="13067" max="13292" width="9.140625" style="120"/>
    <col min="13293" max="13293" width="7.5703125" style="120" customWidth="1"/>
    <col min="13294" max="13295" width="10.28515625" style="120" customWidth="1"/>
    <col min="13296" max="13296" width="76.85546875" style="120" customWidth="1"/>
    <col min="13297" max="13319" width="16.7109375" style="120" customWidth="1"/>
    <col min="13320" max="13320" width="11.42578125" style="120" customWidth="1"/>
    <col min="13321" max="13321" width="9.140625" style="120"/>
    <col min="13322" max="13322" width="24.85546875" style="120" customWidth="1"/>
    <col min="13323" max="13548" width="9.140625" style="120"/>
    <col min="13549" max="13549" width="7.5703125" style="120" customWidth="1"/>
    <col min="13550" max="13551" width="10.28515625" style="120" customWidth="1"/>
    <col min="13552" max="13552" width="76.85546875" style="120" customWidth="1"/>
    <col min="13553" max="13575" width="16.7109375" style="120" customWidth="1"/>
    <col min="13576" max="13576" width="11.42578125" style="120" customWidth="1"/>
    <col min="13577" max="13577" width="9.140625" style="120"/>
    <col min="13578" max="13578" width="24.85546875" style="120" customWidth="1"/>
    <col min="13579" max="13804" width="9.140625" style="120"/>
    <col min="13805" max="13805" width="7.5703125" style="120" customWidth="1"/>
    <col min="13806" max="13807" width="10.28515625" style="120" customWidth="1"/>
    <col min="13808" max="13808" width="76.85546875" style="120" customWidth="1"/>
    <col min="13809" max="13831" width="16.7109375" style="120" customWidth="1"/>
    <col min="13832" max="13832" width="11.42578125" style="120" customWidth="1"/>
    <col min="13833" max="13833" width="9.140625" style="120"/>
    <col min="13834" max="13834" width="24.85546875" style="120" customWidth="1"/>
    <col min="13835" max="14060" width="9.140625" style="120"/>
    <col min="14061" max="14061" width="7.5703125" style="120" customWidth="1"/>
    <col min="14062" max="14063" width="10.28515625" style="120" customWidth="1"/>
    <col min="14064" max="14064" width="76.85546875" style="120" customWidth="1"/>
    <col min="14065" max="14087" width="16.7109375" style="120" customWidth="1"/>
    <col min="14088" max="14088" width="11.42578125" style="120" customWidth="1"/>
    <col min="14089" max="14089" width="9.140625" style="120"/>
    <col min="14090" max="14090" width="24.85546875" style="120" customWidth="1"/>
    <col min="14091" max="14316" width="9.140625" style="120"/>
    <col min="14317" max="14317" width="7.5703125" style="120" customWidth="1"/>
    <col min="14318" max="14319" width="10.28515625" style="120" customWidth="1"/>
    <col min="14320" max="14320" width="76.85546875" style="120" customWidth="1"/>
    <col min="14321" max="14343" width="16.7109375" style="120" customWidth="1"/>
    <col min="14344" max="14344" width="11.42578125" style="120" customWidth="1"/>
    <col min="14345" max="14345" width="9.140625" style="120"/>
    <col min="14346" max="14346" width="24.85546875" style="120" customWidth="1"/>
    <col min="14347" max="14572" width="9.140625" style="120"/>
    <col min="14573" max="14573" width="7.5703125" style="120" customWidth="1"/>
    <col min="14574" max="14575" width="10.28515625" style="120" customWidth="1"/>
    <col min="14576" max="14576" width="76.85546875" style="120" customWidth="1"/>
    <col min="14577" max="14599" width="16.7109375" style="120" customWidth="1"/>
    <col min="14600" max="14600" width="11.42578125" style="120" customWidth="1"/>
    <col min="14601" max="14601" width="9.140625" style="120"/>
    <col min="14602" max="14602" width="24.85546875" style="120" customWidth="1"/>
    <col min="14603" max="14828" width="9.140625" style="120"/>
    <col min="14829" max="14829" width="7.5703125" style="120" customWidth="1"/>
    <col min="14830" max="14831" width="10.28515625" style="120" customWidth="1"/>
    <col min="14832" max="14832" width="76.85546875" style="120" customWidth="1"/>
    <col min="14833" max="14855" width="16.7109375" style="120" customWidth="1"/>
    <col min="14856" max="14856" width="11.42578125" style="120" customWidth="1"/>
    <col min="14857" max="14857" width="9.140625" style="120"/>
    <col min="14858" max="14858" width="24.85546875" style="120" customWidth="1"/>
    <col min="14859" max="15084" width="9.140625" style="120"/>
    <col min="15085" max="15085" width="7.5703125" style="120" customWidth="1"/>
    <col min="15086" max="15087" width="10.28515625" style="120" customWidth="1"/>
    <col min="15088" max="15088" width="76.85546875" style="120" customWidth="1"/>
    <col min="15089" max="15111" width="16.7109375" style="120" customWidth="1"/>
    <col min="15112" max="15112" width="11.42578125" style="120" customWidth="1"/>
    <col min="15113" max="15113" width="9.140625" style="120"/>
    <col min="15114" max="15114" width="24.85546875" style="120" customWidth="1"/>
    <col min="15115" max="15340" width="9.140625" style="120"/>
    <col min="15341" max="15341" width="7.5703125" style="120" customWidth="1"/>
    <col min="15342" max="15343" width="10.28515625" style="120" customWidth="1"/>
    <col min="15344" max="15344" width="76.85546875" style="120" customWidth="1"/>
    <col min="15345" max="15367" width="16.7109375" style="120" customWidth="1"/>
    <col min="15368" max="15368" width="11.42578125" style="120" customWidth="1"/>
    <col min="15369" max="15369" width="9.140625" style="120"/>
    <col min="15370" max="15370" width="24.85546875" style="120" customWidth="1"/>
    <col min="15371" max="15596" width="9.140625" style="120"/>
    <col min="15597" max="15597" width="7.5703125" style="120" customWidth="1"/>
    <col min="15598" max="15599" width="10.28515625" style="120" customWidth="1"/>
    <col min="15600" max="15600" width="76.85546875" style="120" customWidth="1"/>
    <col min="15601" max="15623" width="16.7109375" style="120" customWidth="1"/>
    <col min="15624" max="15624" width="11.42578125" style="120" customWidth="1"/>
    <col min="15625" max="15625" width="9.140625" style="120"/>
    <col min="15626" max="15626" width="24.85546875" style="120" customWidth="1"/>
    <col min="15627" max="15852" width="9.140625" style="120"/>
    <col min="15853" max="15853" width="7.5703125" style="120" customWidth="1"/>
    <col min="15854" max="15855" width="10.28515625" style="120" customWidth="1"/>
    <col min="15856" max="15856" width="76.85546875" style="120" customWidth="1"/>
    <col min="15857" max="15879" width="16.7109375" style="120" customWidth="1"/>
    <col min="15880" max="15880" width="11.42578125" style="120" customWidth="1"/>
    <col min="15881" max="15881" width="9.140625" style="120"/>
    <col min="15882" max="15882" width="24.85546875" style="120" customWidth="1"/>
    <col min="15883" max="16108" width="9.140625" style="120"/>
    <col min="16109" max="16109" width="7.5703125" style="120" customWidth="1"/>
    <col min="16110" max="16111" width="10.28515625" style="120" customWidth="1"/>
    <col min="16112" max="16112" width="76.85546875" style="120" customWidth="1"/>
    <col min="16113" max="16135" width="16.7109375" style="120" customWidth="1"/>
    <col min="16136" max="16136" width="11.42578125" style="120" customWidth="1"/>
    <col min="16137" max="16137" width="9.140625" style="120"/>
    <col min="16138" max="16138" width="24.85546875" style="120" customWidth="1"/>
    <col min="16139" max="16384" width="9.140625" style="120"/>
  </cols>
  <sheetData>
    <row r="1" spans="1:10" ht="21.75" customHeight="1">
      <c r="A1" s="456" t="s">
        <v>198</v>
      </c>
      <c r="B1" s="450"/>
      <c r="C1" s="450"/>
      <c r="D1" s="118"/>
      <c r="E1" s="119"/>
      <c r="F1" s="232"/>
      <c r="G1" s="233"/>
      <c r="H1" s="263"/>
    </row>
    <row r="2" spans="1:10" ht="12.75" customHeight="1">
      <c r="A2" s="24"/>
      <c r="B2" s="25"/>
      <c r="C2" s="24"/>
      <c r="D2" s="121"/>
      <c r="E2" s="119"/>
      <c r="F2" s="232"/>
      <c r="G2" s="232"/>
      <c r="H2" s="264"/>
    </row>
    <row r="3" spans="1:10" s="25" customFormat="1" ht="24" customHeight="1">
      <c r="A3" s="457" t="s">
        <v>199</v>
      </c>
      <c r="B3" s="457"/>
      <c r="C3" s="457"/>
      <c r="D3" s="450"/>
      <c r="E3" s="450"/>
      <c r="F3" s="234"/>
      <c r="G3" s="234"/>
      <c r="H3" s="265"/>
    </row>
    <row r="4" spans="1:10" s="25" customFormat="1" ht="15" hidden="1" customHeight="1">
      <c r="A4" s="122"/>
      <c r="B4" s="122"/>
      <c r="C4" s="122"/>
      <c r="D4" s="122"/>
      <c r="E4" s="123"/>
      <c r="F4" s="235"/>
      <c r="G4" s="236"/>
      <c r="H4" s="266"/>
    </row>
    <row r="5" spans="1:10" ht="15" customHeight="1" thickBot="1">
      <c r="A5" s="116"/>
      <c r="B5" s="116"/>
      <c r="C5" s="116"/>
      <c r="D5" s="116"/>
      <c r="E5" s="117"/>
      <c r="F5" s="237"/>
      <c r="G5" s="236" t="s">
        <v>200</v>
      </c>
      <c r="H5" s="267"/>
    </row>
    <row r="6" spans="1:10" ht="15.75">
      <c r="A6" s="124" t="s">
        <v>27</v>
      </c>
      <c r="B6" s="124" t="s">
        <v>28</v>
      </c>
      <c r="C6" s="124" t="s">
        <v>201</v>
      </c>
      <c r="D6" s="125" t="s">
        <v>29</v>
      </c>
      <c r="E6" s="43" t="s">
        <v>30</v>
      </c>
      <c r="F6" s="210" t="s">
        <v>30</v>
      </c>
      <c r="G6" s="210" t="s">
        <v>8</v>
      </c>
      <c r="H6" s="268" t="s">
        <v>202</v>
      </c>
    </row>
    <row r="7" spans="1:10" ht="15.75" customHeight="1" thickBot="1">
      <c r="A7" s="126"/>
      <c r="B7" s="126"/>
      <c r="C7" s="126"/>
      <c r="D7" s="127"/>
      <c r="E7" s="128" t="s">
        <v>32</v>
      </c>
      <c r="F7" s="238" t="s">
        <v>33</v>
      </c>
      <c r="G7" s="212" t="s">
        <v>34</v>
      </c>
      <c r="H7" s="269" t="s">
        <v>11</v>
      </c>
    </row>
    <row r="8" spans="1:10" ht="15.75" customHeight="1" thickTop="1">
      <c r="A8" s="129">
        <v>20</v>
      </c>
      <c r="B8" s="130"/>
      <c r="C8" s="130"/>
      <c r="D8" s="50" t="s">
        <v>203</v>
      </c>
      <c r="E8" s="131"/>
      <c r="F8" s="216"/>
      <c r="G8" s="216"/>
      <c r="H8" s="270"/>
    </row>
    <row r="9" spans="1:10" ht="15.75" customHeight="1">
      <c r="A9" s="129"/>
      <c r="B9" s="130"/>
      <c r="C9" s="130"/>
      <c r="D9" s="50"/>
      <c r="E9" s="131"/>
      <c r="F9" s="216"/>
      <c r="G9" s="216"/>
      <c r="H9" s="270"/>
    </row>
    <row r="10" spans="1:10" ht="15.75" hidden="1" customHeight="1">
      <c r="A10" s="129"/>
      <c r="B10" s="130"/>
      <c r="C10" s="132">
        <v>2420</v>
      </c>
      <c r="D10" s="55" t="s">
        <v>204</v>
      </c>
      <c r="E10" s="91"/>
      <c r="F10" s="215"/>
      <c r="G10" s="215">
        <v>0</v>
      </c>
      <c r="H10" s="271" t="e">
        <f t="shared" ref="H10:H41" si="0">(G10/F10)*100</f>
        <v>#DIV/0!</v>
      </c>
    </row>
    <row r="11" spans="1:10" ht="15.75" hidden="1" customHeight="1">
      <c r="A11" s="133"/>
      <c r="B11" s="130"/>
      <c r="C11" s="132">
        <v>4113</v>
      </c>
      <c r="D11" s="55" t="s">
        <v>205</v>
      </c>
      <c r="E11" s="91"/>
      <c r="F11" s="215"/>
      <c r="G11" s="215">
        <v>0</v>
      </c>
      <c r="H11" s="271" t="e">
        <f t="shared" si="0"/>
        <v>#DIV/0!</v>
      </c>
    </row>
    <row r="12" spans="1:10" ht="15.75" hidden="1" customHeight="1">
      <c r="A12" s="133"/>
      <c r="B12" s="130"/>
      <c r="C12" s="132">
        <v>4113</v>
      </c>
      <c r="D12" s="55" t="s">
        <v>205</v>
      </c>
      <c r="E12" s="91"/>
      <c r="F12" s="215"/>
      <c r="G12" s="215">
        <v>0</v>
      </c>
      <c r="H12" s="271" t="e">
        <f t="shared" si="0"/>
        <v>#DIV/0!</v>
      </c>
    </row>
    <row r="13" spans="1:10" ht="15.75" hidden="1" customHeight="1">
      <c r="A13" s="133"/>
      <c r="B13" s="130"/>
      <c r="C13" s="132">
        <v>4116</v>
      </c>
      <c r="D13" s="55" t="s">
        <v>206</v>
      </c>
      <c r="E13" s="91"/>
      <c r="F13" s="215"/>
      <c r="G13" s="215">
        <v>0</v>
      </c>
      <c r="H13" s="271" t="e">
        <f t="shared" si="0"/>
        <v>#DIV/0!</v>
      </c>
    </row>
    <row r="14" spans="1:10" ht="15.75" hidden="1">
      <c r="A14" s="133"/>
      <c r="B14" s="130"/>
      <c r="C14" s="134">
        <v>4116</v>
      </c>
      <c r="D14" s="135" t="s">
        <v>207</v>
      </c>
      <c r="E14" s="91"/>
      <c r="F14" s="215"/>
      <c r="G14" s="215">
        <v>0</v>
      </c>
      <c r="H14" s="271" t="e">
        <f t="shared" si="0"/>
        <v>#DIV/0!</v>
      </c>
      <c r="J14" s="136"/>
    </row>
    <row r="15" spans="1:10" ht="15.75" hidden="1" customHeight="1">
      <c r="A15" s="133"/>
      <c r="B15" s="130"/>
      <c r="C15" s="132">
        <v>4116</v>
      </c>
      <c r="D15" s="55" t="s">
        <v>205</v>
      </c>
      <c r="E15" s="91"/>
      <c r="F15" s="215"/>
      <c r="G15" s="215">
        <v>0</v>
      </c>
      <c r="H15" s="271" t="e">
        <f t="shared" si="0"/>
        <v>#DIV/0!</v>
      </c>
    </row>
    <row r="16" spans="1:10" ht="15.75" hidden="1" customHeight="1">
      <c r="A16" s="133"/>
      <c r="B16" s="130"/>
      <c r="C16" s="132">
        <v>4116</v>
      </c>
      <c r="D16" s="55" t="s">
        <v>205</v>
      </c>
      <c r="E16" s="91"/>
      <c r="F16" s="215"/>
      <c r="G16" s="215">
        <v>0</v>
      </c>
      <c r="H16" s="271" t="e">
        <f t="shared" si="0"/>
        <v>#DIV/0!</v>
      </c>
    </row>
    <row r="17" spans="1:10" ht="15.75" hidden="1" customHeight="1">
      <c r="A17" s="133"/>
      <c r="B17" s="130"/>
      <c r="C17" s="132">
        <v>4116</v>
      </c>
      <c r="D17" s="61" t="s">
        <v>208</v>
      </c>
      <c r="E17" s="131"/>
      <c r="F17" s="216"/>
      <c r="G17" s="215">
        <v>0</v>
      </c>
      <c r="H17" s="271" t="e">
        <f t="shared" si="0"/>
        <v>#DIV/0!</v>
      </c>
    </row>
    <row r="18" spans="1:10" ht="15">
      <c r="A18" s="137">
        <v>34002</v>
      </c>
      <c r="B18" s="138"/>
      <c r="C18" s="139">
        <v>4116</v>
      </c>
      <c r="D18" s="61" t="s">
        <v>209</v>
      </c>
      <c r="E18" s="91">
        <v>0</v>
      </c>
      <c r="F18" s="215">
        <v>89</v>
      </c>
      <c r="G18" s="215">
        <v>89</v>
      </c>
      <c r="H18" s="271">
        <f t="shared" si="0"/>
        <v>100</v>
      </c>
    </row>
    <row r="19" spans="1:10" ht="15.75">
      <c r="A19" s="133">
        <v>221</v>
      </c>
      <c r="B19" s="130"/>
      <c r="C19" s="132">
        <v>4122</v>
      </c>
      <c r="D19" s="140" t="s">
        <v>210</v>
      </c>
      <c r="E19" s="91">
        <v>0</v>
      </c>
      <c r="F19" s="215">
        <v>70</v>
      </c>
      <c r="G19" s="215">
        <v>70</v>
      </c>
      <c r="H19" s="271">
        <f t="shared" si="0"/>
        <v>100</v>
      </c>
    </row>
    <row r="20" spans="1:10" ht="15.75">
      <c r="A20" s="133">
        <v>359</v>
      </c>
      <c r="B20" s="130"/>
      <c r="C20" s="132">
        <v>4122</v>
      </c>
      <c r="D20" s="140" t="s">
        <v>211</v>
      </c>
      <c r="E20" s="91">
        <v>0</v>
      </c>
      <c r="F20" s="215">
        <v>8</v>
      </c>
      <c r="G20" s="215">
        <v>7.9</v>
      </c>
      <c r="H20" s="271">
        <f t="shared" si="0"/>
        <v>98.75</v>
      </c>
    </row>
    <row r="21" spans="1:10" ht="15.75" hidden="1" customHeight="1">
      <c r="A21" s="133"/>
      <c r="B21" s="130"/>
      <c r="C21" s="132">
        <v>4122</v>
      </c>
      <c r="D21" s="61" t="s">
        <v>212</v>
      </c>
      <c r="E21" s="131"/>
      <c r="F21" s="216"/>
      <c r="G21" s="215">
        <v>0</v>
      </c>
      <c r="H21" s="271" t="e">
        <f t="shared" si="0"/>
        <v>#DIV/0!</v>
      </c>
      <c r="J21" s="136"/>
    </row>
    <row r="22" spans="1:10" ht="15.75" hidden="1">
      <c r="A22" s="133"/>
      <c r="B22" s="130"/>
      <c r="C22" s="132">
        <v>4152</v>
      </c>
      <c r="D22" s="140" t="s">
        <v>213</v>
      </c>
      <c r="E22" s="91"/>
      <c r="F22" s="215"/>
      <c r="G22" s="215">
        <v>0</v>
      </c>
      <c r="H22" s="271" t="e">
        <f t="shared" si="0"/>
        <v>#DIV/0!</v>
      </c>
    </row>
    <row r="23" spans="1:10" ht="15.75" customHeight="1">
      <c r="A23" s="133">
        <v>91628</v>
      </c>
      <c r="B23" s="130"/>
      <c r="C23" s="132">
        <v>4213</v>
      </c>
      <c r="D23" s="61" t="s">
        <v>214</v>
      </c>
      <c r="E23" s="131">
        <v>0</v>
      </c>
      <c r="F23" s="216">
        <v>1761</v>
      </c>
      <c r="G23" s="215">
        <v>1761</v>
      </c>
      <c r="H23" s="271">
        <f t="shared" si="0"/>
        <v>100</v>
      </c>
      <c r="J23" s="136"/>
    </row>
    <row r="24" spans="1:10" ht="15.75" customHeight="1">
      <c r="A24" s="133">
        <v>91628</v>
      </c>
      <c r="B24" s="130"/>
      <c r="C24" s="132">
        <v>4213</v>
      </c>
      <c r="D24" s="61" t="s">
        <v>215</v>
      </c>
      <c r="E24" s="131">
        <v>0</v>
      </c>
      <c r="F24" s="216">
        <v>883</v>
      </c>
      <c r="G24" s="215">
        <v>883</v>
      </c>
      <c r="H24" s="271">
        <f t="shared" si="0"/>
        <v>100</v>
      </c>
      <c r="J24" s="136"/>
    </row>
    <row r="25" spans="1:10" ht="15.75" hidden="1" customHeight="1">
      <c r="A25" s="133"/>
      <c r="B25" s="130"/>
      <c r="C25" s="132">
        <v>4213</v>
      </c>
      <c r="D25" s="61" t="s">
        <v>216</v>
      </c>
      <c r="E25" s="131"/>
      <c r="F25" s="216"/>
      <c r="G25" s="215">
        <v>0</v>
      </c>
      <c r="H25" s="271" t="e">
        <f t="shared" si="0"/>
        <v>#DIV/0!</v>
      </c>
      <c r="I25" s="136"/>
    </row>
    <row r="26" spans="1:10" ht="15.75" hidden="1" customHeight="1">
      <c r="A26" s="133"/>
      <c r="B26" s="130"/>
      <c r="C26" s="132">
        <v>4213</v>
      </c>
      <c r="D26" s="61" t="s">
        <v>217</v>
      </c>
      <c r="E26" s="131"/>
      <c r="F26" s="216"/>
      <c r="G26" s="215">
        <v>0</v>
      </c>
      <c r="H26" s="271" t="e">
        <f t="shared" si="0"/>
        <v>#DIV/0!</v>
      </c>
      <c r="I26" s="136"/>
    </row>
    <row r="27" spans="1:10" ht="15.75" hidden="1" customHeight="1">
      <c r="A27" s="133"/>
      <c r="B27" s="130"/>
      <c r="C27" s="132">
        <v>4213</v>
      </c>
      <c r="D27" s="61" t="s">
        <v>217</v>
      </c>
      <c r="E27" s="131"/>
      <c r="F27" s="216"/>
      <c r="G27" s="215">
        <v>0</v>
      </c>
      <c r="H27" s="271" t="e">
        <f t="shared" si="0"/>
        <v>#DIV/0!</v>
      </c>
      <c r="I27" s="136"/>
    </row>
    <row r="28" spans="1:10" ht="15.75" hidden="1" customHeight="1">
      <c r="A28" s="133"/>
      <c r="B28" s="130"/>
      <c r="C28" s="132">
        <v>4213</v>
      </c>
      <c r="D28" s="61" t="s">
        <v>216</v>
      </c>
      <c r="E28" s="131"/>
      <c r="F28" s="216"/>
      <c r="G28" s="215">
        <v>0</v>
      </c>
      <c r="H28" s="271" t="e">
        <f t="shared" si="0"/>
        <v>#DIV/0!</v>
      </c>
    </row>
    <row r="29" spans="1:10" ht="15" hidden="1" customHeight="1">
      <c r="A29" s="139"/>
      <c r="B29" s="135"/>
      <c r="C29" s="135">
        <v>4213</v>
      </c>
      <c r="D29" s="135" t="s">
        <v>216</v>
      </c>
      <c r="E29" s="91"/>
      <c r="F29" s="215"/>
      <c r="G29" s="215">
        <v>0</v>
      </c>
      <c r="H29" s="271" t="e">
        <f t="shared" si="0"/>
        <v>#DIV/0!</v>
      </c>
    </row>
    <row r="30" spans="1:10" ht="15" hidden="1" customHeight="1">
      <c r="A30" s="141"/>
      <c r="B30" s="140"/>
      <c r="C30" s="135">
        <v>4213</v>
      </c>
      <c r="D30" s="135" t="s">
        <v>216</v>
      </c>
      <c r="E30" s="131"/>
      <c r="F30" s="216"/>
      <c r="G30" s="215">
        <v>0</v>
      </c>
      <c r="H30" s="271" t="e">
        <f t="shared" si="0"/>
        <v>#DIV/0!</v>
      </c>
    </row>
    <row r="31" spans="1:10" ht="15.75" hidden="1" customHeight="1">
      <c r="A31" s="133"/>
      <c r="B31" s="130"/>
      <c r="C31" s="132">
        <v>4213</v>
      </c>
      <c r="D31" s="61" t="s">
        <v>216</v>
      </c>
      <c r="E31" s="131"/>
      <c r="F31" s="216"/>
      <c r="G31" s="215">
        <v>0</v>
      </c>
      <c r="H31" s="271" t="e">
        <f t="shared" si="0"/>
        <v>#DIV/0!</v>
      </c>
    </row>
    <row r="32" spans="1:10" ht="15.75" hidden="1" customHeight="1">
      <c r="A32" s="133"/>
      <c r="B32" s="130"/>
      <c r="C32" s="132">
        <v>4213</v>
      </c>
      <c r="D32" s="61" t="s">
        <v>216</v>
      </c>
      <c r="E32" s="131"/>
      <c r="F32" s="216"/>
      <c r="G32" s="215">
        <v>0</v>
      </c>
      <c r="H32" s="271" t="e">
        <f t="shared" si="0"/>
        <v>#DIV/0!</v>
      </c>
    </row>
    <row r="33" spans="1:10" ht="15.75" hidden="1" customHeight="1">
      <c r="A33" s="133"/>
      <c r="B33" s="130"/>
      <c r="C33" s="132">
        <v>4216</v>
      </c>
      <c r="D33" s="61" t="s">
        <v>218</v>
      </c>
      <c r="E33" s="131"/>
      <c r="F33" s="216"/>
      <c r="G33" s="215">
        <v>0</v>
      </c>
      <c r="H33" s="271" t="e">
        <f t="shared" si="0"/>
        <v>#DIV/0!</v>
      </c>
      <c r="J33" s="136"/>
    </row>
    <row r="34" spans="1:10" ht="15.75" hidden="1" customHeight="1">
      <c r="A34" s="133"/>
      <c r="B34" s="130"/>
      <c r="C34" s="132">
        <v>4216</v>
      </c>
      <c r="D34" s="61" t="s">
        <v>218</v>
      </c>
      <c r="E34" s="131"/>
      <c r="F34" s="216"/>
      <c r="G34" s="215">
        <v>0</v>
      </c>
      <c r="H34" s="271" t="e">
        <f t="shared" si="0"/>
        <v>#DIV/0!</v>
      </c>
      <c r="J34" s="136"/>
    </row>
    <row r="35" spans="1:10" ht="15.75" hidden="1" customHeight="1">
      <c r="A35" s="133"/>
      <c r="B35" s="130"/>
      <c r="C35" s="132">
        <v>4216</v>
      </c>
      <c r="D35" s="61" t="s">
        <v>218</v>
      </c>
      <c r="E35" s="131"/>
      <c r="F35" s="216"/>
      <c r="G35" s="215">
        <v>0</v>
      </c>
      <c r="H35" s="271" t="e">
        <f t="shared" si="0"/>
        <v>#DIV/0!</v>
      </c>
      <c r="J35" s="136"/>
    </row>
    <row r="36" spans="1:10" ht="15.75" hidden="1" customHeight="1">
      <c r="A36" s="133"/>
      <c r="B36" s="130"/>
      <c r="C36" s="132">
        <v>4216</v>
      </c>
      <c r="D36" s="61" t="s">
        <v>219</v>
      </c>
      <c r="E36" s="131"/>
      <c r="F36" s="216"/>
      <c r="G36" s="215">
        <v>0</v>
      </c>
      <c r="H36" s="271" t="e">
        <f t="shared" si="0"/>
        <v>#DIV/0!</v>
      </c>
      <c r="I36" s="136"/>
    </row>
    <row r="37" spans="1:10" ht="15.75" hidden="1" customHeight="1">
      <c r="A37" s="133"/>
      <c r="B37" s="130"/>
      <c r="C37" s="132">
        <v>4216</v>
      </c>
      <c r="D37" s="61" t="s">
        <v>218</v>
      </c>
      <c r="E37" s="131"/>
      <c r="F37" s="215"/>
      <c r="G37" s="215">
        <v>0</v>
      </c>
      <c r="H37" s="271" t="e">
        <f t="shared" si="0"/>
        <v>#DIV/0!</v>
      </c>
      <c r="I37" s="136"/>
    </row>
    <row r="38" spans="1:10" ht="15.75" hidden="1" customHeight="1">
      <c r="A38" s="133"/>
      <c r="B38" s="130"/>
      <c r="C38" s="132">
        <v>4216</v>
      </c>
      <c r="D38" s="61" t="s">
        <v>218</v>
      </c>
      <c r="E38" s="131"/>
      <c r="F38" s="216"/>
      <c r="G38" s="215">
        <v>0</v>
      </c>
      <c r="H38" s="271" t="e">
        <f t="shared" si="0"/>
        <v>#DIV/0!</v>
      </c>
    </row>
    <row r="39" spans="1:10" ht="15.75" hidden="1" customHeight="1">
      <c r="A39" s="133"/>
      <c r="B39" s="130"/>
      <c r="C39" s="132">
        <v>4216</v>
      </c>
      <c r="D39" s="61" t="s">
        <v>219</v>
      </c>
      <c r="E39" s="131"/>
      <c r="F39" s="216"/>
      <c r="G39" s="215">
        <v>0</v>
      </c>
      <c r="H39" s="271" t="e">
        <f t="shared" si="0"/>
        <v>#DIV/0!</v>
      </c>
    </row>
    <row r="40" spans="1:10" ht="15.75" hidden="1" customHeight="1">
      <c r="A40" s="133"/>
      <c r="B40" s="130"/>
      <c r="C40" s="132">
        <v>4216</v>
      </c>
      <c r="D40" s="61" t="s">
        <v>219</v>
      </c>
      <c r="E40" s="131"/>
      <c r="F40" s="216"/>
      <c r="G40" s="215">
        <v>0</v>
      </c>
      <c r="H40" s="271" t="e">
        <f t="shared" si="0"/>
        <v>#DIV/0!</v>
      </c>
    </row>
    <row r="41" spans="1:10" ht="15" hidden="1" customHeight="1">
      <c r="A41" s="139"/>
      <c r="B41" s="135"/>
      <c r="C41" s="135">
        <v>4216</v>
      </c>
      <c r="D41" s="135" t="s">
        <v>219</v>
      </c>
      <c r="E41" s="91"/>
      <c r="F41" s="215"/>
      <c r="G41" s="215">
        <v>0</v>
      </c>
      <c r="H41" s="271" t="e">
        <f t="shared" si="0"/>
        <v>#DIV/0!</v>
      </c>
    </row>
    <row r="42" spans="1:10" ht="15" hidden="1">
      <c r="A42" s="137"/>
      <c r="B42" s="138"/>
      <c r="C42" s="139">
        <v>4216</v>
      </c>
      <c r="D42" s="135" t="s">
        <v>218</v>
      </c>
      <c r="E42" s="91"/>
      <c r="F42" s="215"/>
      <c r="G42" s="215">
        <v>0</v>
      </c>
      <c r="H42" s="271" t="e">
        <f t="shared" ref="H42:H73" si="1">(G42/F42)*100</f>
        <v>#DIV/0!</v>
      </c>
    </row>
    <row r="43" spans="1:10" ht="15.75" hidden="1" customHeight="1">
      <c r="A43" s="133"/>
      <c r="B43" s="130"/>
      <c r="C43" s="132">
        <v>4216</v>
      </c>
      <c r="D43" s="61" t="s">
        <v>218</v>
      </c>
      <c r="E43" s="131"/>
      <c r="F43" s="216"/>
      <c r="G43" s="215">
        <v>0</v>
      </c>
      <c r="H43" s="271" t="e">
        <f t="shared" si="1"/>
        <v>#DIV/0!</v>
      </c>
    </row>
    <row r="44" spans="1:10" ht="15.75" hidden="1">
      <c r="A44" s="133"/>
      <c r="B44" s="130"/>
      <c r="C44" s="134">
        <v>4216</v>
      </c>
      <c r="D44" s="140" t="s">
        <v>218</v>
      </c>
      <c r="E44" s="91"/>
      <c r="F44" s="215"/>
      <c r="G44" s="215">
        <v>0</v>
      </c>
      <c r="H44" s="271" t="e">
        <f t="shared" si="1"/>
        <v>#DIV/0!</v>
      </c>
    </row>
    <row r="45" spans="1:10" ht="15.75" hidden="1">
      <c r="A45" s="133"/>
      <c r="B45" s="130"/>
      <c r="C45" s="134">
        <v>4216</v>
      </c>
      <c r="D45" s="140" t="s">
        <v>219</v>
      </c>
      <c r="E45" s="91"/>
      <c r="F45" s="215"/>
      <c r="G45" s="215">
        <v>0</v>
      </c>
      <c r="H45" s="271" t="e">
        <f t="shared" si="1"/>
        <v>#DIV/0!</v>
      </c>
    </row>
    <row r="46" spans="1:10" ht="15.75" hidden="1">
      <c r="A46" s="133"/>
      <c r="B46" s="130"/>
      <c r="C46" s="134">
        <v>4216</v>
      </c>
      <c r="D46" s="142" t="s">
        <v>218</v>
      </c>
      <c r="E46" s="91"/>
      <c r="F46" s="215"/>
      <c r="G46" s="215">
        <v>0</v>
      </c>
      <c r="H46" s="271" t="e">
        <f t="shared" si="1"/>
        <v>#DIV/0!</v>
      </c>
    </row>
    <row r="47" spans="1:10" ht="15" hidden="1">
      <c r="A47" s="138"/>
      <c r="B47" s="138"/>
      <c r="C47" s="134">
        <v>4216</v>
      </c>
      <c r="D47" s="142" t="s">
        <v>218</v>
      </c>
      <c r="E47" s="91"/>
      <c r="F47" s="215"/>
      <c r="G47" s="215">
        <v>0</v>
      </c>
      <c r="H47" s="271" t="e">
        <f t="shared" si="1"/>
        <v>#DIV/0!</v>
      </c>
    </row>
    <row r="48" spans="1:10" ht="15" hidden="1">
      <c r="A48" s="143"/>
      <c r="B48" s="144"/>
      <c r="C48" s="139">
        <v>4216</v>
      </c>
      <c r="D48" s="142" t="s">
        <v>218</v>
      </c>
      <c r="E48" s="92"/>
      <c r="F48" s="222"/>
      <c r="G48" s="215">
        <v>0</v>
      </c>
      <c r="H48" s="271" t="e">
        <f t="shared" si="1"/>
        <v>#DIV/0!</v>
      </c>
    </row>
    <row r="49" spans="1:8" ht="15">
      <c r="A49" s="143">
        <v>342</v>
      </c>
      <c r="B49" s="144"/>
      <c r="C49" s="139">
        <v>4222</v>
      </c>
      <c r="D49" s="142" t="s">
        <v>220</v>
      </c>
      <c r="E49" s="92">
        <v>0</v>
      </c>
      <c r="F49" s="222">
        <v>750</v>
      </c>
      <c r="G49" s="215">
        <v>750</v>
      </c>
      <c r="H49" s="271">
        <f t="shared" si="1"/>
        <v>100</v>
      </c>
    </row>
    <row r="50" spans="1:8" ht="15" hidden="1">
      <c r="A50" s="143"/>
      <c r="B50" s="144"/>
      <c r="C50" s="139">
        <v>4222</v>
      </c>
      <c r="D50" s="142" t="s">
        <v>221</v>
      </c>
      <c r="E50" s="92"/>
      <c r="F50" s="222"/>
      <c r="G50" s="215">
        <v>0</v>
      </c>
      <c r="H50" s="271" t="e">
        <f t="shared" si="1"/>
        <v>#DIV/0!</v>
      </c>
    </row>
    <row r="51" spans="1:8" ht="15" hidden="1">
      <c r="A51" s="143"/>
      <c r="B51" s="144"/>
      <c r="C51" s="139">
        <v>4222</v>
      </c>
      <c r="D51" s="142" t="s">
        <v>222</v>
      </c>
      <c r="E51" s="92"/>
      <c r="F51" s="222"/>
      <c r="G51" s="215">
        <v>0</v>
      </c>
      <c r="H51" s="271" t="e">
        <f t="shared" si="1"/>
        <v>#DIV/0!</v>
      </c>
    </row>
    <row r="52" spans="1:8" ht="15" hidden="1">
      <c r="A52" s="137"/>
      <c r="B52" s="138"/>
      <c r="C52" s="139">
        <v>4222</v>
      </c>
      <c r="D52" s="142" t="s">
        <v>223</v>
      </c>
      <c r="E52" s="91"/>
      <c r="F52" s="215"/>
      <c r="G52" s="215">
        <v>0</v>
      </c>
      <c r="H52" s="271" t="e">
        <f t="shared" si="1"/>
        <v>#DIV/0!</v>
      </c>
    </row>
    <row r="53" spans="1:8" ht="15" hidden="1">
      <c r="A53" s="143"/>
      <c r="B53" s="144"/>
      <c r="C53" s="139">
        <v>4223</v>
      </c>
      <c r="D53" s="142" t="s">
        <v>224</v>
      </c>
      <c r="E53" s="92"/>
      <c r="F53" s="222"/>
      <c r="G53" s="215">
        <v>0</v>
      </c>
      <c r="H53" s="271" t="e">
        <f t="shared" si="1"/>
        <v>#DIV/0!</v>
      </c>
    </row>
    <row r="54" spans="1:8" ht="15" hidden="1">
      <c r="A54" s="143"/>
      <c r="B54" s="144"/>
      <c r="C54" s="139">
        <v>4232</v>
      </c>
      <c r="D54" s="142" t="s">
        <v>225</v>
      </c>
      <c r="E54" s="92"/>
      <c r="F54" s="222"/>
      <c r="G54" s="215">
        <v>0</v>
      </c>
      <c r="H54" s="271" t="e">
        <f t="shared" si="1"/>
        <v>#DIV/0!</v>
      </c>
    </row>
    <row r="55" spans="1:8" ht="15" hidden="1">
      <c r="A55" s="143"/>
      <c r="B55" s="144"/>
      <c r="C55" s="139">
        <v>4232</v>
      </c>
      <c r="D55" s="142" t="s">
        <v>225</v>
      </c>
      <c r="E55" s="92"/>
      <c r="F55" s="222"/>
      <c r="G55" s="215">
        <v>0</v>
      </c>
      <c r="H55" s="271" t="e">
        <f t="shared" si="1"/>
        <v>#DIV/0!</v>
      </c>
    </row>
    <row r="56" spans="1:8" ht="15" hidden="1">
      <c r="A56" s="143"/>
      <c r="B56" s="144">
        <v>2212</v>
      </c>
      <c r="C56" s="139">
        <v>2322</v>
      </c>
      <c r="D56" s="142" t="s">
        <v>226</v>
      </c>
      <c r="E56" s="92"/>
      <c r="F56" s="222"/>
      <c r="G56" s="215">
        <v>0</v>
      </c>
      <c r="H56" s="271" t="e">
        <f t="shared" si="1"/>
        <v>#DIV/0!</v>
      </c>
    </row>
    <row r="57" spans="1:8" ht="15" hidden="1" customHeight="1">
      <c r="A57" s="143"/>
      <c r="B57" s="144">
        <v>2212</v>
      </c>
      <c r="C57" s="139">
        <v>2324</v>
      </c>
      <c r="D57" s="142" t="s">
        <v>227</v>
      </c>
      <c r="E57" s="92"/>
      <c r="F57" s="222"/>
      <c r="G57" s="215">
        <v>0</v>
      </c>
      <c r="H57" s="271" t="e">
        <f t="shared" si="1"/>
        <v>#DIV/0!</v>
      </c>
    </row>
    <row r="58" spans="1:8" ht="15" hidden="1" customHeight="1">
      <c r="A58" s="143"/>
      <c r="B58" s="144">
        <v>2219</v>
      </c>
      <c r="C58" s="139">
        <v>2321</v>
      </c>
      <c r="D58" s="142" t="s">
        <v>228</v>
      </c>
      <c r="E58" s="92"/>
      <c r="F58" s="222"/>
      <c r="G58" s="215">
        <v>0</v>
      </c>
      <c r="H58" s="271" t="e">
        <f t="shared" si="1"/>
        <v>#DIV/0!</v>
      </c>
    </row>
    <row r="59" spans="1:8" ht="15" customHeight="1">
      <c r="A59" s="143"/>
      <c r="B59" s="144">
        <v>2219</v>
      </c>
      <c r="C59" s="145">
        <v>2322</v>
      </c>
      <c r="D59" s="142" t="s">
        <v>229</v>
      </c>
      <c r="E59" s="92">
        <v>0</v>
      </c>
      <c r="F59" s="222">
        <v>0</v>
      </c>
      <c r="G59" s="215">
        <v>10</v>
      </c>
      <c r="H59" s="271" t="e">
        <f t="shared" si="1"/>
        <v>#DIV/0!</v>
      </c>
    </row>
    <row r="60" spans="1:8" ht="15" customHeight="1">
      <c r="A60" s="143"/>
      <c r="B60" s="144">
        <v>2219</v>
      </c>
      <c r="C60" s="139">
        <v>2324</v>
      </c>
      <c r="D60" s="142" t="s">
        <v>230</v>
      </c>
      <c r="E60" s="92">
        <v>0</v>
      </c>
      <c r="F60" s="222">
        <v>0</v>
      </c>
      <c r="G60" s="215">
        <v>1.4</v>
      </c>
      <c r="H60" s="271" t="e">
        <f t="shared" si="1"/>
        <v>#DIV/0!</v>
      </c>
    </row>
    <row r="61" spans="1:8" ht="15" customHeight="1">
      <c r="A61" s="143"/>
      <c r="B61" s="144">
        <v>2221</v>
      </c>
      <c r="C61" s="145">
        <v>2329</v>
      </c>
      <c r="D61" s="142" t="s">
        <v>231</v>
      </c>
      <c r="E61" s="92">
        <v>0</v>
      </c>
      <c r="F61" s="222">
        <v>0</v>
      </c>
      <c r="G61" s="215">
        <v>10.199999999999999</v>
      </c>
      <c r="H61" s="271" t="e">
        <f t="shared" si="1"/>
        <v>#DIV/0!</v>
      </c>
    </row>
    <row r="62" spans="1:8" ht="15" customHeight="1">
      <c r="A62" s="146">
        <v>1094</v>
      </c>
      <c r="B62" s="135">
        <v>2249</v>
      </c>
      <c r="C62" s="135">
        <v>2324</v>
      </c>
      <c r="D62" s="135" t="s">
        <v>232</v>
      </c>
      <c r="E62" s="58">
        <v>24</v>
      </c>
      <c r="F62" s="215">
        <v>0</v>
      </c>
      <c r="G62" s="215">
        <v>0</v>
      </c>
      <c r="H62" s="271" t="e">
        <f t="shared" si="1"/>
        <v>#DIV/0!</v>
      </c>
    </row>
    <row r="63" spans="1:8" ht="15" customHeight="1">
      <c r="A63" s="146">
        <v>1094</v>
      </c>
      <c r="B63" s="135">
        <v>2249</v>
      </c>
      <c r="C63" s="135">
        <v>3122</v>
      </c>
      <c r="D63" s="135" t="s">
        <v>233</v>
      </c>
      <c r="E63" s="58">
        <v>407</v>
      </c>
      <c r="F63" s="215">
        <v>0</v>
      </c>
      <c r="G63" s="215">
        <v>0</v>
      </c>
      <c r="H63" s="271" t="e">
        <f t="shared" si="1"/>
        <v>#DIV/0!</v>
      </c>
    </row>
    <row r="64" spans="1:8" ht="15" customHeight="1">
      <c r="A64" s="146"/>
      <c r="B64" s="135">
        <v>3421</v>
      </c>
      <c r="C64" s="135">
        <v>2321</v>
      </c>
      <c r="D64" s="135" t="s">
        <v>234</v>
      </c>
      <c r="E64" s="58">
        <v>0</v>
      </c>
      <c r="F64" s="215">
        <v>0</v>
      </c>
      <c r="G64" s="215">
        <v>30</v>
      </c>
      <c r="H64" s="271" t="e">
        <f t="shared" si="1"/>
        <v>#DIV/0!</v>
      </c>
    </row>
    <row r="65" spans="1:8" ht="15" hidden="1" customHeight="1">
      <c r="A65" s="146"/>
      <c r="B65" s="135">
        <v>3421</v>
      </c>
      <c r="C65" s="135">
        <v>3121</v>
      </c>
      <c r="D65" s="135" t="s">
        <v>235</v>
      </c>
      <c r="E65" s="58"/>
      <c r="F65" s="215"/>
      <c r="G65" s="215">
        <v>0</v>
      </c>
      <c r="H65" s="271" t="e">
        <f t="shared" si="1"/>
        <v>#DIV/0!</v>
      </c>
    </row>
    <row r="66" spans="1:8" ht="15" hidden="1" customHeight="1">
      <c r="A66" s="146"/>
      <c r="B66" s="135">
        <v>3631</v>
      </c>
      <c r="C66" s="135">
        <v>2322</v>
      </c>
      <c r="D66" s="135" t="s">
        <v>236</v>
      </c>
      <c r="E66" s="58"/>
      <c r="F66" s="215"/>
      <c r="G66" s="215">
        <v>0</v>
      </c>
      <c r="H66" s="271" t="e">
        <f t="shared" si="1"/>
        <v>#DIV/0!</v>
      </c>
    </row>
    <row r="67" spans="1:8" ht="15" customHeight="1">
      <c r="A67" s="146"/>
      <c r="B67" s="135">
        <v>3421</v>
      </c>
      <c r="C67" s="135">
        <v>2324</v>
      </c>
      <c r="D67" s="135" t="s">
        <v>237</v>
      </c>
      <c r="E67" s="58">
        <v>0</v>
      </c>
      <c r="F67" s="215">
        <v>0</v>
      </c>
      <c r="G67" s="215">
        <v>3.9</v>
      </c>
      <c r="H67" s="271" t="e">
        <f t="shared" si="1"/>
        <v>#DIV/0!</v>
      </c>
    </row>
    <row r="68" spans="1:8" ht="15" customHeight="1">
      <c r="A68" s="147"/>
      <c r="B68" s="139">
        <v>3631</v>
      </c>
      <c r="C68" s="135">
        <v>2324</v>
      </c>
      <c r="D68" s="135" t="s">
        <v>238</v>
      </c>
      <c r="E68" s="58">
        <v>0</v>
      </c>
      <c r="F68" s="215">
        <v>0</v>
      </c>
      <c r="G68" s="215">
        <v>33.9</v>
      </c>
      <c r="H68" s="271" t="e">
        <f t="shared" si="1"/>
        <v>#DIV/0!</v>
      </c>
    </row>
    <row r="69" spans="1:8" ht="15" hidden="1" customHeight="1">
      <c r="A69" s="143"/>
      <c r="B69" s="144">
        <v>3322</v>
      </c>
      <c r="C69" s="145">
        <v>2324</v>
      </c>
      <c r="D69" s="142" t="s">
        <v>239</v>
      </c>
      <c r="E69" s="92"/>
      <c r="F69" s="222"/>
      <c r="G69" s="215">
        <v>0</v>
      </c>
      <c r="H69" s="271" t="e">
        <f t="shared" si="1"/>
        <v>#DIV/0!</v>
      </c>
    </row>
    <row r="70" spans="1:8" ht="15" hidden="1">
      <c r="A70" s="146"/>
      <c r="B70" s="135">
        <v>3412</v>
      </c>
      <c r="C70" s="135">
        <v>2321</v>
      </c>
      <c r="D70" s="135" t="s">
        <v>240</v>
      </c>
      <c r="E70" s="58"/>
      <c r="F70" s="215"/>
      <c r="G70" s="215">
        <v>0</v>
      </c>
      <c r="H70" s="271" t="e">
        <f t="shared" si="1"/>
        <v>#DIV/0!</v>
      </c>
    </row>
    <row r="71" spans="1:8" ht="15" hidden="1">
      <c r="A71" s="143"/>
      <c r="B71" s="144">
        <v>3635</v>
      </c>
      <c r="C71" s="139">
        <v>3122</v>
      </c>
      <c r="D71" s="142" t="s">
        <v>241</v>
      </c>
      <c r="E71" s="92"/>
      <c r="F71" s="222"/>
      <c r="G71" s="215">
        <v>0</v>
      </c>
      <c r="H71" s="271" t="e">
        <f t="shared" si="1"/>
        <v>#DIV/0!</v>
      </c>
    </row>
    <row r="72" spans="1:8" ht="15">
      <c r="A72" s="143"/>
      <c r="B72" s="144">
        <v>3699</v>
      </c>
      <c r="C72" s="139">
        <v>2111</v>
      </c>
      <c r="D72" s="142" t="s">
        <v>242</v>
      </c>
      <c r="E72" s="92">
        <v>0</v>
      </c>
      <c r="F72" s="222">
        <v>0</v>
      </c>
      <c r="G72" s="215">
        <v>12.1</v>
      </c>
      <c r="H72" s="271" t="e">
        <f t="shared" si="1"/>
        <v>#DIV/0!</v>
      </c>
    </row>
    <row r="73" spans="1:8" ht="15" hidden="1">
      <c r="A73" s="147"/>
      <c r="B73" s="139">
        <v>3725</v>
      </c>
      <c r="C73" s="135">
        <v>2321</v>
      </c>
      <c r="D73" s="135" t="s">
        <v>243</v>
      </c>
      <c r="E73" s="58"/>
      <c r="F73" s="215"/>
      <c r="G73" s="215">
        <v>0</v>
      </c>
      <c r="H73" s="271" t="e">
        <f t="shared" si="1"/>
        <v>#DIV/0!</v>
      </c>
    </row>
    <row r="74" spans="1:8" ht="15">
      <c r="A74" s="147"/>
      <c r="B74" s="139">
        <v>3725</v>
      </c>
      <c r="C74" s="135">
        <v>2324</v>
      </c>
      <c r="D74" s="135" t="s">
        <v>244</v>
      </c>
      <c r="E74" s="58">
        <v>2000</v>
      </c>
      <c r="F74" s="215">
        <v>2000</v>
      </c>
      <c r="G74" s="215">
        <v>2946.2</v>
      </c>
      <c r="H74" s="271">
        <f t="shared" ref="H74:H75" si="2">(G74/F74)*100</f>
        <v>147.30999999999997</v>
      </c>
    </row>
    <row r="75" spans="1:8" ht="15" hidden="1">
      <c r="A75" s="137"/>
      <c r="B75" s="138">
        <v>6399</v>
      </c>
      <c r="C75" s="139">
        <v>2222</v>
      </c>
      <c r="D75" s="142" t="s">
        <v>245</v>
      </c>
      <c r="E75" s="91"/>
      <c r="F75" s="215"/>
      <c r="G75" s="215">
        <v>0</v>
      </c>
      <c r="H75" s="271" t="e">
        <f t="shared" si="2"/>
        <v>#DIV/0!</v>
      </c>
    </row>
    <row r="76" spans="1:8" ht="15.75" thickBot="1">
      <c r="A76" s="148"/>
      <c r="B76" s="149"/>
      <c r="C76" s="149"/>
      <c r="D76" s="149"/>
      <c r="E76" s="150"/>
      <c r="F76" s="239"/>
      <c r="G76" s="239"/>
      <c r="H76" s="272"/>
    </row>
    <row r="77" spans="1:8" s="116" customFormat="1" ht="21.75" customHeight="1" thickTop="1" thickBot="1">
      <c r="A77" s="151"/>
      <c r="B77" s="152"/>
      <c r="C77" s="152"/>
      <c r="D77" s="153" t="s">
        <v>246</v>
      </c>
      <c r="E77" s="154">
        <f t="shared" ref="E77:G77" si="3">SUM(E10:E76)</f>
        <v>2431</v>
      </c>
      <c r="F77" s="240">
        <f t="shared" si="3"/>
        <v>5561</v>
      </c>
      <c r="G77" s="240">
        <f t="shared" si="3"/>
        <v>6608.6</v>
      </c>
      <c r="H77" s="273">
        <f>(G77/F77)*100</f>
        <v>118.83833842834024</v>
      </c>
    </row>
    <row r="78" spans="1:8" ht="15" customHeight="1">
      <c r="A78" s="155"/>
      <c r="B78" s="155"/>
      <c r="C78" s="155"/>
      <c r="D78" s="121"/>
      <c r="E78" s="156"/>
      <c r="F78" s="241"/>
      <c r="G78" s="233"/>
      <c r="H78" s="263"/>
    </row>
    <row r="79" spans="1:8" ht="15" hidden="1" customHeight="1">
      <c r="A79" s="155"/>
      <c r="B79" s="155"/>
      <c r="C79" s="155"/>
      <c r="D79" s="121"/>
      <c r="E79" s="156"/>
      <c r="F79" s="241"/>
      <c r="G79" s="241"/>
      <c r="H79" s="274"/>
    </row>
    <row r="80" spans="1:8" ht="15" customHeight="1" thickBot="1">
      <c r="A80" s="155"/>
      <c r="B80" s="155"/>
      <c r="C80" s="155"/>
      <c r="D80" s="121"/>
      <c r="E80" s="156"/>
      <c r="F80" s="241"/>
      <c r="G80" s="241"/>
      <c r="H80" s="274"/>
    </row>
    <row r="81" spans="1:8" ht="15.75">
      <c r="A81" s="124" t="s">
        <v>27</v>
      </c>
      <c r="B81" s="124" t="s">
        <v>28</v>
      </c>
      <c r="C81" s="124" t="s">
        <v>201</v>
      </c>
      <c r="D81" s="125" t="s">
        <v>29</v>
      </c>
      <c r="E81" s="43" t="s">
        <v>30</v>
      </c>
      <c r="F81" s="210" t="s">
        <v>30</v>
      </c>
      <c r="G81" s="210" t="s">
        <v>8</v>
      </c>
      <c r="H81" s="268" t="s">
        <v>202</v>
      </c>
    </row>
    <row r="82" spans="1:8" ht="15.75" customHeight="1" thickBot="1">
      <c r="A82" s="126"/>
      <c r="B82" s="126"/>
      <c r="C82" s="126"/>
      <c r="D82" s="127"/>
      <c r="E82" s="128" t="s">
        <v>32</v>
      </c>
      <c r="F82" s="238" t="s">
        <v>33</v>
      </c>
      <c r="G82" s="212" t="s">
        <v>34</v>
      </c>
      <c r="H82" s="269" t="s">
        <v>11</v>
      </c>
    </row>
    <row r="83" spans="1:8" ht="16.5" customHeight="1" thickTop="1">
      <c r="A83" s="129">
        <v>30</v>
      </c>
      <c r="B83" s="130"/>
      <c r="C83" s="130"/>
      <c r="D83" s="50" t="s">
        <v>85</v>
      </c>
      <c r="E83" s="157"/>
      <c r="F83" s="242"/>
      <c r="G83" s="242"/>
      <c r="H83" s="275"/>
    </row>
    <row r="84" spans="1:8" ht="15" customHeight="1">
      <c r="A84" s="158"/>
      <c r="B84" s="74"/>
      <c r="C84" s="74"/>
      <c r="D84" s="74"/>
      <c r="E84" s="91"/>
      <c r="F84" s="215"/>
      <c r="G84" s="215"/>
      <c r="H84" s="271"/>
    </row>
    <row r="85" spans="1:8" ht="15">
      <c r="A85" s="146"/>
      <c r="B85" s="135"/>
      <c r="C85" s="135">
        <v>1361</v>
      </c>
      <c r="D85" s="135" t="s">
        <v>247</v>
      </c>
      <c r="E85" s="159">
        <v>0</v>
      </c>
      <c r="F85" s="243">
        <v>0</v>
      </c>
      <c r="G85" s="243">
        <v>0.8</v>
      </c>
      <c r="H85" s="271" t="e">
        <f t="shared" ref="H85:H123" si="4">(G85/F85)*100</f>
        <v>#DIV/0!</v>
      </c>
    </row>
    <row r="86" spans="1:8" ht="15" hidden="1">
      <c r="A86" s="146"/>
      <c r="B86" s="135"/>
      <c r="C86" s="135">
        <v>2460</v>
      </c>
      <c r="D86" s="135" t="s">
        <v>248</v>
      </c>
      <c r="E86" s="159"/>
      <c r="F86" s="243"/>
      <c r="G86" s="243">
        <v>0</v>
      </c>
      <c r="H86" s="271" t="e">
        <f t="shared" si="4"/>
        <v>#DIV/0!</v>
      </c>
    </row>
    <row r="87" spans="1:8" ht="15" hidden="1">
      <c r="A87" s="146">
        <v>98008</v>
      </c>
      <c r="B87" s="135"/>
      <c r="C87" s="135">
        <v>4111</v>
      </c>
      <c r="D87" s="135" t="s">
        <v>249</v>
      </c>
      <c r="E87" s="58"/>
      <c r="F87" s="215"/>
      <c r="G87" s="243">
        <v>0</v>
      </c>
      <c r="H87" s="271" t="e">
        <f t="shared" si="4"/>
        <v>#DIV/0!</v>
      </c>
    </row>
    <row r="88" spans="1:8" ht="15" hidden="1" customHeight="1">
      <c r="A88" s="146">
        <v>98071</v>
      </c>
      <c r="B88" s="135"/>
      <c r="C88" s="135">
        <v>4111</v>
      </c>
      <c r="D88" s="135" t="s">
        <v>250</v>
      </c>
      <c r="E88" s="159"/>
      <c r="F88" s="243"/>
      <c r="G88" s="243">
        <v>0</v>
      </c>
      <c r="H88" s="271" t="e">
        <f t="shared" si="4"/>
        <v>#DIV/0!</v>
      </c>
    </row>
    <row r="89" spans="1:8" ht="15" customHeight="1">
      <c r="A89" s="146">
        <v>98193</v>
      </c>
      <c r="B89" s="135"/>
      <c r="C89" s="135">
        <v>4111</v>
      </c>
      <c r="D89" s="135" t="s">
        <v>251</v>
      </c>
      <c r="E89" s="159">
        <v>0</v>
      </c>
      <c r="F89" s="243">
        <v>609</v>
      </c>
      <c r="G89" s="243">
        <v>609</v>
      </c>
      <c r="H89" s="271">
        <f t="shared" si="4"/>
        <v>100</v>
      </c>
    </row>
    <row r="90" spans="1:8" ht="15" hidden="1" customHeight="1">
      <c r="A90" s="146">
        <v>98187</v>
      </c>
      <c r="B90" s="135"/>
      <c r="C90" s="135">
        <v>4111</v>
      </c>
      <c r="D90" s="135" t="s">
        <v>252</v>
      </c>
      <c r="E90" s="159"/>
      <c r="F90" s="243"/>
      <c r="G90" s="243">
        <v>0</v>
      </c>
      <c r="H90" s="271" t="e">
        <f t="shared" si="4"/>
        <v>#DIV/0!</v>
      </c>
    </row>
    <row r="91" spans="1:8" ht="15" hidden="1">
      <c r="A91" s="146">
        <v>98348</v>
      </c>
      <c r="B91" s="135"/>
      <c r="C91" s="135">
        <v>4111</v>
      </c>
      <c r="D91" s="135" t="s">
        <v>253</v>
      </c>
      <c r="E91" s="62"/>
      <c r="F91" s="216"/>
      <c r="G91" s="243">
        <v>0</v>
      </c>
      <c r="H91" s="271" t="e">
        <f t="shared" si="4"/>
        <v>#DIV/0!</v>
      </c>
    </row>
    <row r="92" spans="1:8" ht="15">
      <c r="A92" s="146">
        <v>13011</v>
      </c>
      <c r="B92" s="135"/>
      <c r="C92" s="135">
        <v>4116</v>
      </c>
      <c r="D92" s="135" t="s">
        <v>254</v>
      </c>
      <c r="E92" s="159">
        <v>0</v>
      </c>
      <c r="F92" s="243">
        <v>5782.4</v>
      </c>
      <c r="G92" s="243">
        <v>5782.4</v>
      </c>
      <c r="H92" s="271">
        <f t="shared" si="4"/>
        <v>100</v>
      </c>
    </row>
    <row r="93" spans="1:8" ht="15" customHeight="1">
      <c r="A93" s="135">
        <v>13013</v>
      </c>
      <c r="B93" s="135"/>
      <c r="C93" s="135">
        <v>4116</v>
      </c>
      <c r="D93" s="135" t="s">
        <v>255</v>
      </c>
      <c r="E93" s="91">
        <v>0</v>
      </c>
      <c r="F93" s="215">
        <f>28.4+132.5</f>
        <v>160.9</v>
      </c>
      <c r="G93" s="243">
        <v>140.19999999999999</v>
      </c>
      <c r="H93" s="271">
        <f t="shared" si="4"/>
        <v>87.134866376631436</v>
      </c>
    </row>
    <row r="94" spans="1:8" ht="15">
      <c r="A94" s="146">
        <v>13015</v>
      </c>
      <c r="B94" s="135"/>
      <c r="C94" s="135">
        <v>4116</v>
      </c>
      <c r="D94" s="135" t="s">
        <v>256</v>
      </c>
      <c r="E94" s="159">
        <v>0</v>
      </c>
      <c r="F94" s="243">
        <v>703.5</v>
      </c>
      <c r="G94" s="243">
        <v>703.5</v>
      </c>
      <c r="H94" s="271">
        <f t="shared" si="4"/>
        <v>100</v>
      </c>
    </row>
    <row r="95" spans="1:8" ht="14.25" customHeight="1">
      <c r="A95" s="146">
        <v>13101</v>
      </c>
      <c r="B95" s="135"/>
      <c r="C95" s="135">
        <v>4116</v>
      </c>
      <c r="D95" s="135" t="s">
        <v>257</v>
      </c>
      <c r="E95" s="159">
        <v>0</v>
      </c>
      <c r="F95" s="243">
        <v>11</v>
      </c>
      <c r="G95" s="243">
        <v>11</v>
      </c>
      <c r="H95" s="271">
        <f t="shared" si="4"/>
        <v>100</v>
      </c>
    </row>
    <row r="96" spans="1:8" ht="15">
      <c r="A96" s="146">
        <v>14004</v>
      </c>
      <c r="B96" s="135"/>
      <c r="C96" s="135">
        <v>4116</v>
      </c>
      <c r="D96" s="135" t="s">
        <v>258</v>
      </c>
      <c r="E96" s="159">
        <v>0</v>
      </c>
      <c r="F96" s="243">
        <v>4</v>
      </c>
      <c r="G96" s="243">
        <v>4</v>
      </c>
      <c r="H96" s="271">
        <f t="shared" si="4"/>
        <v>100</v>
      </c>
    </row>
    <row r="97" spans="1:8" ht="15">
      <c r="A97" s="146">
        <v>17871</v>
      </c>
      <c r="B97" s="135"/>
      <c r="C97" s="135">
        <v>4116</v>
      </c>
      <c r="D97" s="135" t="s">
        <v>259</v>
      </c>
      <c r="E97" s="159">
        <v>4940</v>
      </c>
      <c r="F97" s="243">
        <v>0</v>
      </c>
      <c r="G97" s="243">
        <v>0</v>
      </c>
      <c r="H97" s="271" t="e">
        <f t="shared" si="4"/>
        <v>#DIV/0!</v>
      </c>
    </row>
    <row r="98" spans="1:8" ht="15" hidden="1" customHeight="1">
      <c r="A98" s="135"/>
      <c r="B98" s="135"/>
      <c r="C98" s="135">
        <v>4116</v>
      </c>
      <c r="D98" s="135" t="s">
        <v>206</v>
      </c>
      <c r="E98" s="91"/>
      <c r="F98" s="215"/>
      <c r="G98" s="243">
        <v>0</v>
      </c>
      <c r="H98" s="271" t="e">
        <f t="shared" si="4"/>
        <v>#DIV/0!</v>
      </c>
    </row>
    <row r="99" spans="1:8" ht="15" hidden="1" customHeight="1">
      <c r="A99" s="135"/>
      <c r="B99" s="135"/>
      <c r="C99" s="135">
        <v>4116</v>
      </c>
      <c r="D99" s="135" t="s">
        <v>206</v>
      </c>
      <c r="E99" s="91"/>
      <c r="F99" s="215"/>
      <c r="G99" s="243">
        <v>0</v>
      </c>
      <c r="H99" s="271" t="e">
        <f t="shared" si="4"/>
        <v>#DIV/0!</v>
      </c>
    </row>
    <row r="100" spans="1:8" ht="15" hidden="1" customHeight="1">
      <c r="A100" s="135"/>
      <c r="B100" s="135"/>
      <c r="C100" s="135">
        <v>4116</v>
      </c>
      <c r="D100" s="135" t="s">
        <v>206</v>
      </c>
      <c r="E100" s="91"/>
      <c r="F100" s="215"/>
      <c r="G100" s="243">
        <v>0</v>
      </c>
      <c r="H100" s="271" t="e">
        <f t="shared" si="4"/>
        <v>#DIV/0!</v>
      </c>
    </row>
    <row r="101" spans="1:8" ht="15" hidden="1" customHeight="1">
      <c r="A101" s="146"/>
      <c r="B101" s="135"/>
      <c r="C101" s="135">
        <v>4132</v>
      </c>
      <c r="D101" s="135" t="s">
        <v>260</v>
      </c>
      <c r="E101" s="159"/>
      <c r="F101" s="243"/>
      <c r="G101" s="243">
        <v>0</v>
      </c>
      <c r="H101" s="271" t="e">
        <f t="shared" si="4"/>
        <v>#DIV/0!</v>
      </c>
    </row>
    <row r="102" spans="1:8" ht="15" hidden="1" customHeight="1">
      <c r="A102" s="146">
        <v>14004</v>
      </c>
      <c r="B102" s="135"/>
      <c r="C102" s="135">
        <v>4122</v>
      </c>
      <c r="D102" s="135" t="s">
        <v>261</v>
      </c>
      <c r="E102" s="91"/>
      <c r="F102" s="215"/>
      <c r="G102" s="243">
        <v>0</v>
      </c>
      <c r="H102" s="271" t="e">
        <f t="shared" si="4"/>
        <v>#DIV/0!</v>
      </c>
    </row>
    <row r="103" spans="1:8" ht="15">
      <c r="A103" s="160">
        <v>17871</v>
      </c>
      <c r="B103" s="140"/>
      <c r="C103" s="140">
        <v>4216</v>
      </c>
      <c r="D103" s="135" t="s">
        <v>262</v>
      </c>
      <c r="E103" s="159">
        <v>0</v>
      </c>
      <c r="F103" s="243">
        <v>4940</v>
      </c>
      <c r="G103" s="243">
        <v>4913.8999999999996</v>
      </c>
      <c r="H103" s="271">
        <f t="shared" si="4"/>
        <v>99.471659919028326</v>
      </c>
    </row>
    <row r="104" spans="1:8" ht="15" hidden="1" customHeight="1">
      <c r="A104" s="135"/>
      <c r="B104" s="135"/>
      <c r="C104" s="135">
        <v>4216</v>
      </c>
      <c r="D104" s="135" t="s">
        <v>263</v>
      </c>
      <c r="E104" s="91"/>
      <c r="F104" s="215"/>
      <c r="G104" s="243">
        <v>0</v>
      </c>
      <c r="H104" s="271" t="e">
        <f t="shared" si="4"/>
        <v>#DIV/0!</v>
      </c>
    </row>
    <row r="105" spans="1:8" ht="15" hidden="1" customHeight="1">
      <c r="A105" s="135"/>
      <c r="B105" s="135"/>
      <c r="C105" s="135">
        <v>4152</v>
      </c>
      <c r="D105" s="140" t="s">
        <v>213</v>
      </c>
      <c r="E105" s="91"/>
      <c r="F105" s="215"/>
      <c r="G105" s="243">
        <v>0</v>
      </c>
      <c r="H105" s="271" t="e">
        <f t="shared" si="4"/>
        <v>#DIV/0!</v>
      </c>
    </row>
    <row r="106" spans="1:8" ht="15" hidden="1" customHeight="1">
      <c r="A106" s="146"/>
      <c r="B106" s="135"/>
      <c r="C106" s="135">
        <v>4222</v>
      </c>
      <c r="D106" s="135" t="s">
        <v>264</v>
      </c>
      <c r="E106" s="159"/>
      <c r="F106" s="243"/>
      <c r="G106" s="243">
        <v>0</v>
      </c>
      <c r="H106" s="271" t="e">
        <f t="shared" si="4"/>
        <v>#DIV/0!</v>
      </c>
    </row>
    <row r="107" spans="1:8" ht="15">
      <c r="A107" s="146"/>
      <c r="B107" s="135">
        <v>3341</v>
      </c>
      <c r="C107" s="135">
        <v>2111</v>
      </c>
      <c r="D107" s="135" t="s">
        <v>265</v>
      </c>
      <c r="E107" s="161">
        <v>1</v>
      </c>
      <c r="F107" s="213">
        <v>1</v>
      </c>
      <c r="G107" s="243">
        <v>0.6</v>
      </c>
      <c r="H107" s="271">
        <f t="shared" si="4"/>
        <v>60</v>
      </c>
    </row>
    <row r="108" spans="1:8" ht="15">
      <c r="A108" s="146"/>
      <c r="B108" s="135">
        <v>3349</v>
      </c>
      <c r="C108" s="135">
        <v>2111</v>
      </c>
      <c r="D108" s="135" t="s">
        <v>266</v>
      </c>
      <c r="E108" s="161">
        <v>650</v>
      </c>
      <c r="F108" s="213">
        <v>650</v>
      </c>
      <c r="G108" s="243">
        <v>733.8</v>
      </c>
      <c r="H108" s="271">
        <f t="shared" si="4"/>
        <v>112.8923076923077</v>
      </c>
    </row>
    <row r="109" spans="1:8" ht="15">
      <c r="A109" s="146"/>
      <c r="B109" s="135">
        <v>5512</v>
      </c>
      <c r="C109" s="135">
        <v>2111</v>
      </c>
      <c r="D109" s="135" t="s">
        <v>267</v>
      </c>
      <c r="E109" s="91">
        <v>0</v>
      </c>
      <c r="F109" s="215">
        <v>0</v>
      </c>
      <c r="G109" s="243">
        <v>6.1</v>
      </c>
      <c r="H109" s="271" t="e">
        <f t="shared" si="4"/>
        <v>#DIV/0!</v>
      </c>
    </row>
    <row r="110" spans="1:8" ht="15" hidden="1">
      <c r="A110" s="146"/>
      <c r="B110" s="135">
        <v>5512</v>
      </c>
      <c r="C110" s="135">
        <v>2322</v>
      </c>
      <c r="D110" s="135" t="s">
        <v>268</v>
      </c>
      <c r="E110" s="91"/>
      <c r="F110" s="215"/>
      <c r="G110" s="243">
        <v>0</v>
      </c>
      <c r="H110" s="271" t="e">
        <f t="shared" si="4"/>
        <v>#DIV/0!</v>
      </c>
    </row>
    <row r="111" spans="1:8" ht="15">
      <c r="A111" s="146"/>
      <c r="B111" s="135">
        <v>5512</v>
      </c>
      <c r="C111" s="135">
        <v>2324</v>
      </c>
      <c r="D111" s="135" t="s">
        <v>269</v>
      </c>
      <c r="E111" s="91">
        <v>0</v>
      </c>
      <c r="F111" s="215">
        <v>0</v>
      </c>
      <c r="G111" s="243">
        <v>61.5</v>
      </c>
      <c r="H111" s="271" t="e">
        <f t="shared" si="4"/>
        <v>#DIV/0!</v>
      </c>
    </row>
    <row r="112" spans="1:8" ht="15" hidden="1">
      <c r="A112" s="146"/>
      <c r="B112" s="135">
        <v>5512</v>
      </c>
      <c r="C112" s="135">
        <v>3113</v>
      </c>
      <c r="D112" s="135" t="s">
        <v>270</v>
      </c>
      <c r="E112" s="91"/>
      <c r="F112" s="215"/>
      <c r="G112" s="243">
        <v>0</v>
      </c>
      <c r="H112" s="271" t="e">
        <f t="shared" si="4"/>
        <v>#DIV/0!</v>
      </c>
    </row>
    <row r="113" spans="1:8" ht="15" hidden="1">
      <c r="A113" s="146"/>
      <c r="B113" s="135">
        <v>5512</v>
      </c>
      <c r="C113" s="135">
        <v>3122</v>
      </c>
      <c r="D113" s="135" t="s">
        <v>271</v>
      </c>
      <c r="E113" s="91"/>
      <c r="F113" s="215"/>
      <c r="G113" s="243">
        <v>0</v>
      </c>
      <c r="H113" s="271" t="e">
        <f t="shared" si="4"/>
        <v>#DIV/0!</v>
      </c>
    </row>
    <row r="114" spans="1:8" ht="15">
      <c r="A114" s="146"/>
      <c r="B114" s="135">
        <v>6171</v>
      </c>
      <c r="C114" s="135">
        <v>2111</v>
      </c>
      <c r="D114" s="135" t="s">
        <v>272</v>
      </c>
      <c r="E114" s="161">
        <v>130</v>
      </c>
      <c r="F114" s="213">
        <v>130</v>
      </c>
      <c r="G114" s="243">
        <v>149</v>
      </c>
      <c r="H114" s="271">
        <f t="shared" si="4"/>
        <v>114.61538461538461</v>
      </c>
    </row>
    <row r="115" spans="1:8" ht="15" hidden="1">
      <c r="A115" s="146"/>
      <c r="B115" s="135">
        <v>6171</v>
      </c>
      <c r="C115" s="135">
        <v>2212</v>
      </c>
      <c r="D115" s="135" t="s">
        <v>273</v>
      </c>
      <c r="E115" s="91"/>
      <c r="F115" s="215"/>
      <c r="G115" s="243">
        <v>0</v>
      </c>
      <c r="H115" s="271" t="e">
        <f t="shared" si="4"/>
        <v>#DIV/0!</v>
      </c>
    </row>
    <row r="116" spans="1:8" ht="15">
      <c r="A116" s="146"/>
      <c r="B116" s="135">
        <v>6171</v>
      </c>
      <c r="C116" s="135">
        <v>2132</v>
      </c>
      <c r="D116" s="135" t="s">
        <v>274</v>
      </c>
      <c r="E116" s="58">
        <v>80</v>
      </c>
      <c r="F116" s="215">
        <v>80</v>
      </c>
      <c r="G116" s="243">
        <v>91.5</v>
      </c>
      <c r="H116" s="271">
        <f t="shared" si="4"/>
        <v>114.375</v>
      </c>
    </row>
    <row r="117" spans="1:8" ht="15" hidden="1">
      <c r="A117" s="146"/>
      <c r="B117" s="135">
        <v>6171</v>
      </c>
      <c r="C117" s="135">
        <v>2133</v>
      </c>
      <c r="D117" s="135" t="s">
        <v>275</v>
      </c>
      <c r="E117" s="51"/>
      <c r="F117" s="213"/>
      <c r="G117" s="243">
        <v>0</v>
      </c>
      <c r="H117" s="271" t="e">
        <f t="shared" si="4"/>
        <v>#DIV/0!</v>
      </c>
    </row>
    <row r="118" spans="1:8" ht="15" hidden="1">
      <c r="A118" s="146"/>
      <c r="B118" s="135">
        <v>6171</v>
      </c>
      <c r="C118" s="135">
        <v>2310</v>
      </c>
      <c r="D118" s="135" t="s">
        <v>276</v>
      </c>
      <c r="E118" s="58"/>
      <c r="F118" s="215"/>
      <c r="G118" s="243">
        <v>0</v>
      </c>
      <c r="H118" s="271" t="e">
        <f t="shared" si="4"/>
        <v>#DIV/0!</v>
      </c>
    </row>
    <row r="119" spans="1:8" ht="15">
      <c r="A119" s="146"/>
      <c r="B119" s="135">
        <v>6171</v>
      </c>
      <c r="C119" s="135">
        <v>2322</v>
      </c>
      <c r="D119" s="135" t="s">
        <v>277</v>
      </c>
      <c r="E119" s="58">
        <v>0</v>
      </c>
      <c r="F119" s="215">
        <v>0</v>
      </c>
      <c r="G119" s="243">
        <v>0</v>
      </c>
      <c r="H119" s="271" t="e">
        <f t="shared" si="4"/>
        <v>#DIV/0!</v>
      </c>
    </row>
    <row r="120" spans="1:8" ht="15">
      <c r="A120" s="146"/>
      <c r="B120" s="135">
        <v>6171</v>
      </c>
      <c r="C120" s="135">
        <v>2324</v>
      </c>
      <c r="D120" s="135" t="s">
        <v>278</v>
      </c>
      <c r="E120" s="58">
        <v>0</v>
      </c>
      <c r="F120" s="215">
        <v>70.3</v>
      </c>
      <c r="G120" s="243">
        <v>643.6</v>
      </c>
      <c r="H120" s="271">
        <f t="shared" si="4"/>
        <v>915.50497866287355</v>
      </c>
    </row>
    <row r="121" spans="1:8" ht="15" hidden="1">
      <c r="A121" s="146"/>
      <c r="B121" s="135">
        <v>6171</v>
      </c>
      <c r="C121" s="135">
        <v>2329</v>
      </c>
      <c r="D121" s="135" t="s">
        <v>279</v>
      </c>
      <c r="E121" s="58"/>
      <c r="F121" s="215"/>
      <c r="G121" s="243">
        <v>0</v>
      </c>
      <c r="H121" s="271" t="e">
        <f t="shared" si="4"/>
        <v>#DIV/0!</v>
      </c>
    </row>
    <row r="122" spans="1:8" ht="15">
      <c r="A122" s="146"/>
      <c r="B122" s="135">
        <v>6409</v>
      </c>
      <c r="C122" s="135">
        <v>2328</v>
      </c>
      <c r="D122" s="135" t="s">
        <v>280</v>
      </c>
      <c r="E122" s="58">
        <v>0</v>
      </c>
      <c r="F122" s="215">
        <v>0</v>
      </c>
      <c r="G122" s="243">
        <v>4.5</v>
      </c>
      <c r="H122" s="271" t="e">
        <f t="shared" si="4"/>
        <v>#DIV/0!</v>
      </c>
    </row>
    <row r="123" spans="1:8" ht="15" hidden="1">
      <c r="A123" s="146"/>
      <c r="B123" s="135"/>
      <c r="C123" s="135"/>
      <c r="D123" s="135"/>
      <c r="E123" s="58"/>
      <c r="F123" s="215"/>
      <c r="G123" s="243">
        <v>0</v>
      </c>
      <c r="H123" s="271" t="e">
        <f t="shared" si="4"/>
        <v>#DIV/0!</v>
      </c>
    </row>
    <row r="124" spans="1:8" ht="15.75" thickBot="1">
      <c r="A124" s="162"/>
      <c r="B124" s="163"/>
      <c r="C124" s="163"/>
      <c r="D124" s="163"/>
      <c r="E124" s="164"/>
      <c r="F124" s="244"/>
      <c r="G124" s="244"/>
      <c r="H124" s="276"/>
    </row>
    <row r="125" spans="1:8" s="116" customFormat="1" ht="21.75" customHeight="1" thickTop="1" thickBot="1">
      <c r="A125" s="165"/>
      <c r="B125" s="166"/>
      <c r="C125" s="166"/>
      <c r="D125" s="167" t="s">
        <v>281</v>
      </c>
      <c r="E125" s="168">
        <f>SUM(E85:E124)</f>
        <v>5801</v>
      </c>
      <c r="F125" s="245">
        <f>SUM(F85:F124)</f>
        <v>13142.099999999999</v>
      </c>
      <c r="G125" s="245">
        <f>SUM(G84:G124)</f>
        <v>13855.4</v>
      </c>
      <c r="H125" s="277">
        <f>(G125/F125)*100</f>
        <v>105.42759528538058</v>
      </c>
    </row>
    <row r="126" spans="1:8" ht="15" customHeight="1">
      <c r="A126" s="155"/>
      <c r="B126" s="155"/>
      <c r="C126" s="155"/>
      <c r="D126" s="121"/>
      <c r="E126" s="156"/>
      <c r="F126" s="241"/>
      <c r="G126" s="241"/>
      <c r="H126" s="274"/>
    </row>
    <row r="127" spans="1:8" ht="15" hidden="1" customHeight="1">
      <c r="A127" s="155"/>
      <c r="B127" s="155"/>
      <c r="C127" s="155"/>
      <c r="D127" s="121"/>
      <c r="E127" s="156"/>
      <c r="F127" s="241"/>
      <c r="G127" s="241"/>
      <c r="H127" s="274"/>
    </row>
    <row r="128" spans="1:8" ht="12.75" hidden="1" customHeight="1">
      <c r="A128" s="155"/>
      <c r="B128" s="155"/>
      <c r="C128" s="155"/>
      <c r="D128" s="121"/>
      <c r="E128" s="156"/>
      <c r="F128" s="241"/>
      <c r="G128" s="241"/>
      <c r="H128" s="274"/>
    </row>
    <row r="129" spans="1:8" ht="15" customHeight="1" thickBot="1">
      <c r="A129" s="155"/>
      <c r="B129" s="155"/>
      <c r="C129" s="155"/>
      <c r="D129" s="121"/>
      <c r="E129" s="156"/>
      <c r="F129" s="241"/>
      <c r="G129" s="241"/>
      <c r="H129" s="274"/>
    </row>
    <row r="130" spans="1:8" ht="15.75">
      <c r="A130" s="124" t="s">
        <v>27</v>
      </c>
      <c r="B130" s="124" t="s">
        <v>28</v>
      </c>
      <c r="C130" s="124" t="s">
        <v>201</v>
      </c>
      <c r="D130" s="125" t="s">
        <v>29</v>
      </c>
      <c r="E130" s="43" t="s">
        <v>30</v>
      </c>
      <c r="F130" s="210" t="s">
        <v>30</v>
      </c>
      <c r="G130" s="210" t="s">
        <v>8</v>
      </c>
      <c r="H130" s="268" t="s">
        <v>202</v>
      </c>
    </row>
    <row r="131" spans="1:8" ht="15.75" customHeight="1" thickBot="1">
      <c r="A131" s="126"/>
      <c r="B131" s="126"/>
      <c r="C131" s="126"/>
      <c r="D131" s="127"/>
      <c r="E131" s="128" t="s">
        <v>32</v>
      </c>
      <c r="F131" s="238" t="s">
        <v>33</v>
      </c>
      <c r="G131" s="212" t="s">
        <v>34</v>
      </c>
      <c r="H131" s="269" t="s">
        <v>11</v>
      </c>
    </row>
    <row r="132" spans="1:8" ht="16.5" customHeight="1" thickTop="1">
      <c r="A132" s="130">
        <v>50</v>
      </c>
      <c r="B132" s="130"/>
      <c r="C132" s="130"/>
      <c r="D132" s="50" t="s">
        <v>282</v>
      </c>
      <c r="E132" s="131"/>
      <c r="F132" s="216"/>
      <c r="G132" s="216"/>
      <c r="H132" s="270"/>
    </row>
    <row r="133" spans="1:8" ht="15" customHeight="1">
      <c r="A133" s="135"/>
      <c r="B133" s="135"/>
      <c r="C133" s="135"/>
      <c r="D133" s="74"/>
      <c r="E133" s="91"/>
      <c r="F133" s="215"/>
      <c r="G133" s="215"/>
      <c r="H133" s="271"/>
    </row>
    <row r="134" spans="1:8" ht="15">
      <c r="A134" s="135"/>
      <c r="B134" s="135"/>
      <c r="C134" s="135">
        <v>1361</v>
      </c>
      <c r="D134" s="135" t="s">
        <v>247</v>
      </c>
      <c r="E134" s="58">
        <v>5</v>
      </c>
      <c r="F134" s="215">
        <v>5</v>
      </c>
      <c r="G134" s="215">
        <v>5.5</v>
      </c>
      <c r="H134" s="271">
        <f t="shared" ref="H134:H165" si="5">(G134/F134)*100</f>
        <v>110.00000000000001</v>
      </c>
    </row>
    <row r="135" spans="1:8" ht="15" hidden="1">
      <c r="A135" s="135"/>
      <c r="B135" s="135"/>
      <c r="C135" s="135">
        <v>2451</v>
      </c>
      <c r="D135" s="135" t="s">
        <v>283</v>
      </c>
      <c r="E135" s="91"/>
      <c r="F135" s="215"/>
      <c r="G135" s="215">
        <v>0</v>
      </c>
      <c r="H135" s="271" t="e">
        <f t="shared" si="5"/>
        <v>#DIV/0!</v>
      </c>
    </row>
    <row r="136" spans="1:8" ht="15" hidden="1">
      <c r="A136" s="135">
        <v>434</v>
      </c>
      <c r="B136" s="135"/>
      <c r="C136" s="135">
        <v>4122</v>
      </c>
      <c r="D136" s="135" t="s">
        <v>284</v>
      </c>
      <c r="E136" s="91"/>
      <c r="F136" s="215"/>
      <c r="G136" s="215">
        <v>0</v>
      </c>
      <c r="H136" s="271" t="e">
        <f t="shared" si="5"/>
        <v>#DIV/0!</v>
      </c>
    </row>
    <row r="137" spans="1:8" ht="15" hidden="1">
      <c r="A137" s="135">
        <v>13305</v>
      </c>
      <c r="B137" s="135"/>
      <c r="C137" s="135">
        <v>4116</v>
      </c>
      <c r="D137" s="135" t="s">
        <v>285</v>
      </c>
      <c r="E137" s="91"/>
      <c r="F137" s="215"/>
      <c r="G137" s="215">
        <v>0</v>
      </c>
      <c r="H137" s="271" t="e">
        <f t="shared" si="5"/>
        <v>#DIV/0!</v>
      </c>
    </row>
    <row r="138" spans="1:8" ht="15" hidden="1">
      <c r="A138" s="135">
        <v>13010</v>
      </c>
      <c r="B138" s="135"/>
      <c r="C138" s="135">
        <v>4116</v>
      </c>
      <c r="D138" s="135" t="s">
        <v>286</v>
      </c>
      <c r="E138" s="91"/>
      <c r="F138" s="215"/>
      <c r="G138" s="215">
        <v>0</v>
      </c>
      <c r="H138" s="271" t="e">
        <f t="shared" si="5"/>
        <v>#DIV/0!</v>
      </c>
    </row>
    <row r="139" spans="1:8" ht="15" hidden="1">
      <c r="A139" s="146">
        <v>13015</v>
      </c>
      <c r="B139" s="135"/>
      <c r="C139" s="135">
        <v>4116</v>
      </c>
      <c r="D139" s="135" t="s">
        <v>287</v>
      </c>
      <c r="E139" s="58"/>
      <c r="F139" s="215"/>
      <c r="G139" s="215">
        <v>0</v>
      </c>
      <c r="H139" s="271" t="e">
        <f t="shared" si="5"/>
        <v>#DIV/0!</v>
      </c>
    </row>
    <row r="140" spans="1:8" ht="15" hidden="1">
      <c r="A140" s="146">
        <v>33058</v>
      </c>
      <c r="B140" s="135"/>
      <c r="C140" s="135">
        <v>4116</v>
      </c>
      <c r="D140" s="135" t="s">
        <v>288</v>
      </c>
      <c r="E140" s="58"/>
      <c r="F140" s="215"/>
      <c r="G140" s="215">
        <v>0</v>
      </c>
      <c r="H140" s="271" t="e">
        <f t="shared" si="5"/>
        <v>#DIV/0!</v>
      </c>
    </row>
    <row r="141" spans="1:8" ht="15" hidden="1">
      <c r="A141" s="135">
        <v>33058</v>
      </c>
      <c r="B141" s="135"/>
      <c r="C141" s="135">
        <v>4116</v>
      </c>
      <c r="D141" s="135" t="s">
        <v>288</v>
      </c>
      <c r="E141" s="58"/>
      <c r="F141" s="215"/>
      <c r="G141" s="215">
        <v>0</v>
      </c>
      <c r="H141" s="271" t="e">
        <f t="shared" si="5"/>
        <v>#DIV/0!</v>
      </c>
    </row>
    <row r="142" spans="1:8" ht="15" hidden="1">
      <c r="A142" s="135">
        <v>33058</v>
      </c>
      <c r="B142" s="135"/>
      <c r="C142" s="135">
        <v>4116</v>
      </c>
      <c r="D142" s="135" t="s">
        <v>288</v>
      </c>
      <c r="E142" s="58"/>
      <c r="F142" s="215"/>
      <c r="G142" s="215">
        <v>0</v>
      </c>
      <c r="H142" s="271" t="e">
        <f t="shared" si="5"/>
        <v>#DIV/0!</v>
      </c>
    </row>
    <row r="143" spans="1:8" ht="15">
      <c r="A143" s="135">
        <v>34053</v>
      </c>
      <c r="B143" s="135"/>
      <c r="C143" s="135">
        <v>4116</v>
      </c>
      <c r="D143" s="135" t="s">
        <v>289</v>
      </c>
      <c r="E143" s="91">
        <v>0</v>
      </c>
      <c r="F143" s="215">
        <v>158</v>
      </c>
      <c r="G143" s="215">
        <v>158</v>
      </c>
      <c r="H143" s="271">
        <f t="shared" si="5"/>
        <v>100</v>
      </c>
    </row>
    <row r="144" spans="1:8" ht="15">
      <c r="A144" s="146">
        <v>34070</v>
      </c>
      <c r="B144" s="135"/>
      <c r="C144" s="135">
        <v>4116</v>
      </c>
      <c r="D144" s="135" t="s">
        <v>290</v>
      </c>
      <c r="E144" s="58">
        <v>0</v>
      </c>
      <c r="F144" s="215">
        <v>15</v>
      </c>
      <c r="G144" s="215">
        <v>15</v>
      </c>
      <c r="H144" s="271">
        <f t="shared" si="5"/>
        <v>100</v>
      </c>
    </row>
    <row r="145" spans="1:8" ht="15">
      <c r="A145" s="135"/>
      <c r="B145" s="135"/>
      <c r="C145" s="135">
        <v>4116</v>
      </c>
      <c r="D145" s="135" t="s">
        <v>291</v>
      </c>
      <c r="E145" s="91">
        <v>0</v>
      </c>
      <c r="F145" s="215">
        <v>120.2</v>
      </c>
      <c r="G145" s="215">
        <v>120.1</v>
      </c>
      <c r="H145" s="271">
        <f t="shared" si="5"/>
        <v>99.916805324459219</v>
      </c>
    </row>
    <row r="146" spans="1:8" ht="15">
      <c r="A146" s="135"/>
      <c r="B146" s="135"/>
      <c r="C146" s="135">
        <v>4121</v>
      </c>
      <c r="D146" s="135" t="s">
        <v>292</v>
      </c>
      <c r="E146" s="91">
        <v>0</v>
      </c>
      <c r="F146" s="215">
        <v>20</v>
      </c>
      <c r="G146" s="215">
        <v>20</v>
      </c>
      <c r="H146" s="271">
        <f t="shared" si="5"/>
        <v>100</v>
      </c>
    </row>
    <row r="147" spans="1:8" ht="15" hidden="1">
      <c r="A147" s="135"/>
      <c r="B147" s="135"/>
      <c r="C147" s="135">
        <v>4122</v>
      </c>
      <c r="D147" s="135" t="s">
        <v>293</v>
      </c>
      <c r="E147" s="58"/>
      <c r="F147" s="215"/>
      <c r="G147" s="215">
        <v>0</v>
      </c>
      <c r="H147" s="271" t="e">
        <f t="shared" si="5"/>
        <v>#DIV/0!</v>
      </c>
    </row>
    <row r="148" spans="1:8" ht="15" hidden="1">
      <c r="A148" s="135"/>
      <c r="B148" s="135"/>
      <c r="C148" s="135">
        <v>4122</v>
      </c>
      <c r="D148" s="135" t="s">
        <v>294</v>
      </c>
      <c r="E148" s="58"/>
      <c r="F148" s="215"/>
      <c r="G148" s="215">
        <v>0</v>
      </c>
      <c r="H148" s="271" t="e">
        <f t="shared" si="5"/>
        <v>#DIV/0!</v>
      </c>
    </row>
    <row r="149" spans="1:8" ht="15" hidden="1">
      <c r="A149" s="135">
        <v>359</v>
      </c>
      <c r="B149" s="135"/>
      <c r="C149" s="135">
        <v>4122</v>
      </c>
      <c r="D149" s="135" t="s">
        <v>295</v>
      </c>
      <c r="E149" s="58"/>
      <c r="F149" s="215"/>
      <c r="G149" s="215">
        <v>0</v>
      </c>
      <c r="H149" s="271" t="e">
        <f t="shared" si="5"/>
        <v>#DIV/0!</v>
      </c>
    </row>
    <row r="150" spans="1:8" ht="15" hidden="1">
      <c r="A150" s="135">
        <v>433</v>
      </c>
      <c r="B150" s="135"/>
      <c r="C150" s="135">
        <v>4122</v>
      </c>
      <c r="D150" s="135" t="s">
        <v>296</v>
      </c>
      <c r="E150" s="91"/>
      <c r="F150" s="215"/>
      <c r="G150" s="215">
        <v>0</v>
      </c>
      <c r="H150" s="271" t="e">
        <f t="shared" si="5"/>
        <v>#DIV/0!</v>
      </c>
    </row>
    <row r="151" spans="1:8" ht="15">
      <c r="A151" s="135">
        <v>214</v>
      </c>
      <c r="B151" s="135"/>
      <c r="C151" s="135">
        <v>4122</v>
      </c>
      <c r="D151" s="135" t="s">
        <v>297</v>
      </c>
      <c r="E151" s="91">
        <v>0</v>
      </c>
      <c r="F151" s="215">
        <v>60</v>
      </c>
      <c r="G151" s="215">
        <v>60</v>
      </c>
      <c r="H151" s="271">
        <f t="shared" si="5"/>
        <v>100</v>
      </c>
    </row>
    <row r="152" spans="1:8" ht="15">
      <c r="A152" s="146">
        <v>331</v>
      </c>
      <c r="B152" s="135"/>
      <c r="C152" s="135">
        <v>4122</v>
      </c>
      <c r="D152" s="135" t="s">
        <v>298</v>
      </c>
      <c r="E152" s="58">
        <v>0</v>
      </c>
      <c r="F152" s="215">
        <v>38</v>
      </c>
      <c r="G152" s="215">
        <v>38</v>
      </c>
      <c r="H152" s="271">
        <f t="shared" si="5"/>
        <v>100</v>
      </c>
    </row>
    <row r="153" spans="1:8" ht="15">
      <c r="A153" s="146">
        <v>331</v>
      </c>
      <c r="B153" s="135"/>
      <c r="C153" s="135">
        <v>4122</v>
      </c>
      <c r="D153" s="135" t="s">
        <v>299</v>
      </c>
      <c r="E153" s="58">
        <v>0</v>
      </c>
      <c r="F153" s="215">
        <v>110</v>
      </c>
      <c r="G153" s="215">
        <v>110</v>
      </c>
      <c r="H153" s="271">
        <f t="shared" si="5"/>
        <v>100</v>
      </c>
    </row>
    <row r="154" spans="1:8" ht="15">
      <c r="A154" s="146">
        <v>341</v>
      </c>
      <c r="B154" s="135"/>
      <c r="C154" s="135">
        <v>4122</v>
      </c>
      <c r="D154" s="135" t="s">
        <v>300</v>
      </c>
      <c r="E154" s="58">
        <v>0</v>
      </c>
      <c r="F154" s="215">
        <v>200</v>
      </c>
      <c r="G154" s="215">
        <v>200</v>
      </c>
      <c r="H154" s="271">
        <f t="shared" si="5"/>
        <v>100</v>
      </c>
    </row>
    <row r="155" spans="1:8" ht="15">
      <c r="A155" s="135">
        <v>435</v>
      </c>
      <c r="B155" s="135"/>
      <c r="C155" s="135">
        <v>4122</v>
      </c>
      <c r="D155" s="135" t="s">
        <v>301</v>
      </c>
      <c r="E155" s="58">
        <v>0</v>
      </c>
      <c r="F155" s="215">
        <v>1974.1</v>
      </c>
      <c r="G155" s="215">
        <v>1966.9</v>
      </c>
      <c r="H155" s="271">
        <f t="shared" si="5"/>
        <v>99.635276835013428</v>
      </c>
    </row>
    <row r="156" spans="1:8" ht="15">
      <c r="A156" s="135">
        <v>13305</v>
      </c>
      <c r="B156" s="135"/>
      <c r="C156" s="135">
        <v>4122</v>
      </c>
      <c r="D156" s="135" t="s">
        <v>302</v>
      </c>
      <c r="E156" s="58">
        <v>0</v>
      </c>
      <c r="F156" s="215">
        <v>19153.599999999999</v>
      </c>
      <c r="G156" s="215">
        <v>18979.400000000001</v>
      </c>
      <c r="H156" s="271">
        <f t="shared" si="5"/>
        <v>99.090510400133667</v>
      </c>
    </row>
    <row r="157" spans="1:8" ht="15">
      <c r="A157" s="135">
        <v>13014</v>
      </c>
      <c r="B157" s="135"/>
      <c r="C157" s="135">
        <v>4122</v>
      </c>
      <c r="D157" s="135" t="s">
        <v>303</v>
      </c>
      <c r="E157" s="58">
        <v>0</v>
      </c>
      <c r="F157" s="215">
        <f>11+16.3</f>
        <v>27.3</v>
      </c>
      <c r="G157" s="215">
        <v>27.1</v>
      </c>
      <c r="H157" s="271">
        <f t="shared" si="5"/>
        <v>99.26739926739927</v>
      </c>
    </row>
    <row r="158" spans="1:8" ht="15" hidden="1">
      <c r="A158" s="146"/>
      <c r="B158" s="135">
        <v>2143</v>
      </c>
      <c r="C158" s="135">
        <v>2111</v>
      </c>
      <c r="D158" s="135" t="s">
        <v>304</v>
      </c>
      <c r="E158" s="58"/>
      <c r="F158" s="215"/>
      <c r="G158" s="215">
        <v>0</v>
      </c>
      <c r="H158" s="271" t="e">
        <f t="shared" si="5"/>
        <v>#DIV/0!</v>
      </c>
    </row>
    <row r="159" spans="1:8" ht="15">
      <c r="A159" s="146"/>
      <c r="B159" s="135">
        <v>3111</v>
      </c>
      <c r="C159" s="135">
        <v>2122</v>
      </c>
      <c r="D159" s="135" t="s">
        <v>305</v>
      </c>
      <c r="E159" s="58">
        <v>0</v>
      </c>
      <c r="F159" s="215">
        <v>92</v>
      </c>
      <c r="G159" s="215">
        <v>92</v>
      </c>
      <c r="H159" s="271">
        <f t="shared" si="5"/>
        <v>100</v>
      </c>
    </row>
    <row r="160" spans="1:8" ht="15">
      <c r="A160" s="135"/>
      <c r="B160" s="135">
        <v>3113</v>
      </c>
      <c r="C160" s="135">
        <v>2119</v>
      </c>
      <c r="D160" s="135" t="s">
        <v>306</v>
      </c>
      <c r="E160" s="58">
        <v>138</v>
      </c>
      <c r="F160" s="215">
        <v>138</v>
      </c>
      <c r="G160" s="215">
        <v>137.19999999999999</v>
      </c>
      <c r="H160" s="271">
        <f t="shared" si="5"/>
        <v>99.420289855072454</v>
      </c>
    </row>
    <row r="161" spans="1:8" ht="15">
      <c r="A161" s="135"/>
      <c r="B161" s="135">
        <v>3113</v>
      </c>
      <c r="C161" s="135">
        <v>2229</v>
      </c>
      <c r="D161" s="135" t="s">
        <v>307</v>
      </c>
      <c r="E161" s="58">
        <v>0</v>
      </c>
      <c r="F161" s="215">
        <v>133.69999999999999</v>
      </c>
      <c r="G161" s="215">
        <v>133.6</v>
      </c>
      <c r="H161" s="271">
        <f t="shared" si="5"/>
        <v>99.925205684367995</v>
      </c>
    </row>
    <row r="162" spans="1:8" ht="15">
      <c r="A162" s="135"/>
      <c r="B162" s="135">
        <v>3313</v>
      </c>
      <c r="C162" s="135">
        <v>2132</v>
      </c>
      <c r="D162" s="135" t="s">
        <v>308</v>
      </c>
      <c r="E162" s="58">
        <v>332</v>
      </c>
      <c r="F162" s="215">
        <v>332</v>
      </c>
      <c r="G162" s="215">
        <v>331.8</v>
      </c>
      <c r="H162" s="271">
        <f t="shared" si="5"/>
        <v>99.939759036144579</v>
      </c>
    </row>
    <row r="163" spans="1:8" ht="15">
      <c r="A163" s="135"/>
      <c r="B163" s="135">
        <v>3313</v>
      </c>
      <c r="C163" s="135">
        <v>2133</v>
      </c>
      <c r="D163" s="135" t="s">
        <v>309</v>
      </c>
      <c r="E163" s="58">
        <v>18</v>
      </c>
      <c r="F163" s="215">
        <v>18</v>
      </c>
      <c r="G163" s="215">
        <v>18.2</v>
      </c>
      <c r="H163" s="271">
        <f t="shared" si="5"/>
        <v>101.11111111111111</v>
      </c>
    </row>
    <row r="164" spans="1:8" ht="15">
      <c r="A164" s="135"/>
      <c r="B164" s="135">
        <v>3313</v>
      </c>
      <c r="C164" s="135">
        <v>2324</v>
      </c>
      <c r="D164" s="135" t="s">
        <v>310</v>
      </c>
      <c r="E164" s="58">
        <v>0</v>
      </c>
      <c r="F164" s="215">
        <v>0</v>
      </c>
      <c r="G164" s="215">
        <v>21.1</v>
      </c>
      <c r="H164" s="271" t="e">
        <f t="shared" si="5"/>
        <v>#DIV/0!</v>
      </c>
    </row>
    <row r="165" spans="1:8" ht="15">
      <c r="A165" s="135"/>
      <c r="B165" s="135">
        <v>3392</v>
      </c>
      <c r="C165" s="135">
        <v>2324</v>
      </c>
      <c r="D165" s="135" t="s">
        <v>311</v>
      </c>
      <c r="E165" s="58">
        <v>0</v>
      </c>
      <c r="F165" s="215">
        <v>0</v>
      </c>
      <c r="G165" s="215">
        <v>7.9</v>
      </c>
      <c r="H165" s="271" t="e">
        <f t="shared" si="5"/>
        <v>#DIV/0!</v>
      </c>
    </row>
    <row r="166" spans="1:8" ht="15" hidden="1">
      <c r="A166" s="135"/>
      <c r="B166" s="135">
        <v>3399</v>
      </c>
      <c r="C166" s="135">
        <v>2133</v>
      </c>
      <c r="D166" s="135" t="s">
        <v>312</v>
      </c>
      <c r="E166" s="58"/>
      <c r="F166" s="215"/>
      <c r="G166" s="215">
        <v>0</v>
      </c>
      <c r="H166" s="271" t="e">
        <f t="shared" ref="H166:H186" si="6">(G166/F166)*100</f>
        <v>#DIV/0!</v>
      </c>
    </row>
    <row r="167" spans="1:8" ht="15">
      <c r="A167" s="135"/>
      <c r="B167" s="135">
        <v>3399</v>
      </c>
      <c r="C167" s="135">
        <v>2310</v>
      </c>
      <c r="D167" s="135" t="s">
        <v>313</v>
      </c>
      <c r="E167" s="58">
        <v>0</v>
      </c>
      <c r="F167" s="215">
        <v>0</v>
      </c>
      <c r="G167" s="215">
        <v>6.4</v>
      </c>
      <c r="H167" s="271" t="e">
        <f t="shared" si="6"/>
        <v>#DIV/0!</v>
      </c>
    </row>
    <row r="168" spans="1:8" ht="15">
      <c r="A168" s="135"/>
      <c r="B168" s="135">
        <v>3412</v>
      </c>
      <c r="C168" s="135">
        <v>2324</v>
      </c>
      <c r="D168" s="135" t="s">
        <v>314</v>
      </c>
      <c r="E168" s="58">
        <v>0</v>
      </c>
      <c r="F168" s="215">
        <v>0</v>
      </c>
      <c r="G168" s="215">
        <v>6.8</v>
      </c>
      <c r="H168" s="271" t="e">
        <f t="shared" si="6"/>
        <v>#DIV/0!</v>
      </c>
    </row>
    <row r="169" spans="1:8" ht="15" customHeight="1">
      <c r="A169" s="135"/>
      <c r="B169" s="135">
        <v>3599</v>
      </c>
      <c r="C169" s="135">
        <v>2324</v>
      </c>
      <c r="D169" s="135" t="s">
        <v>315</v>
      </c>
      <c r="E169" s="91">
        <v>5</v>
      </c>
      <c r="F169" s="215">
        <v>5</v>
      </c>
      <c r="G169" s="215">
        <v>2.8</v>
      </c>
      <c r="H169" s="271">
        <f t="shared" si="6"/>
        <v>55.999999999999993</v>
      </c>
    </row>
    <row r="170" spans="1:8" ht="15" customHeight="1">
      <c r="A170" s="135"/>
      <c r="B170" s="135">
        <v>3612</v>
      </c>
      <c r="C170" s="135">
        <v>2132</v>
      </c>
      <c r="D170" s="135" t="s">
        <v>316</v>
      </c>
      <c r="E170" s="91">
        <v>0</v>
      </c>
      <c r="F170" s="215">
        <v>0</v>
      </c>
      <c r="G170" s="215">
        <v>731.2</v>
      </c>
      <c r="H170" s="271" t="e">
        <f t="shared" si="6"/>
        <v>#DIV/0!</v>
      </c>
    </row>
    <row r="171" spans="1:8" ht="15" customHeight="1">
      <c r="A171" s="135"/>
      <c r="B171" s="135">
        <v>4171</v>
      </c>
      <c r="C171" s="135">
        <v>2229</v>
      </c>
      <c r="D171" s="135" t="s">
        <v>317</v>
      </c>
      <c r="E171" s="91">
        <v>17</v>
      </c>
      <c r="F171" s="215">
        <v>17</v>
      </c>
      <c r="G171" s="215">
        <v>6.3</v>
      </c>
      <c r="H171" s="271">
        <f t="shared" si="6"/>
        <v>37.058823529411768</v>
      </c>
    </row>
    <row r="172" spans="1:8" ht="15" hidden="1" customHeight="1">
      <c r="A172" s="135"/>
      <c r="B172" s="135">
        <v>4179</v>
      </c>
      <c r="C172" s="135">
        <v>2229</v>
      </c>
      <c r="D172" s="135" t="s">
        <v>318</v>
      </c>
      <c r="E172" s="91"/>
      <c r="F172" s="215"/>
      <c r="G172" s="215">
        <v>0</v>
      </c>
      <c r="H172" s="271" t="e">
        <f t="shared" si="6"/>
        <v>#DIV/0!</v>
      </c>
    </row>
    <row r="173" spans="1:8" ht="15">
      <c r="A173" s="135"/>
      <c r="B173" s="135">
        <v>4195</v>
      </c>
      <c r="C173" s="135">
        <v>2229</v>
      </c>
      <c r="D173" s="135" t="s">
        <v>319</v>
      </c>
      <c r="E173" s="91">
        <v>0</v>
      </c>
      <c r="F173" s="215">
        <v>0</v>
      </c>
      <c r="G173" s="215">
        <v>4</v>
      </c>
      <c r="H173" s="271" t="e">
        <f t="shared" si="6"/>
        <v>#DIV/0!</v>
      </c>
    </row>
    <row r="174" spans="1:8" ht="15" hidden="1">
      <c r="A174" s="135"/>
      <c r="B174" s="135">
        <v>4329</v>
      </c>
      <c r="C174" s="135">
        <v>2229</v>
      </c>
      <c r="D174" s="135" t="s">
        <v>320</v>
      </c>
      <c r="E174" s="91"/>
      <c r="F174" s="215"/>
      <c r="G174" s="215">
        <v>0</v>
      </c>
      <c r="H174" s="271" t="e">
        <f t="shared" si="6"/>
        <v>#DIV/0!</v>
      </c>
    </row>
    <row r="175" spans="1:8" ht="15" hidden="1">
      <c r="A175" s="135"/>
      <c r="B175" s="135">
        <v>4329</v>
      </c>
      <c r="C175" s="135">
        <v>2324</v>
      </c>
      <c r="D175" s="135" t="s">
        <v>321</v>
      </c>
      <c r="E175" s="91"/>
      <c r="F175" s="215"/>
      <c r="G175" s="215">
        <v>0</v>
      </c>
      <c r="H175" s="271" t="e">
        <f t="shared" si="6"/>
        <v>#DIV/0!</v>
      </c>
    </row>
    <row r="176" spans="1:8" ht="15" hidden="1">
      <c r="A176" s="135"/>
      <c r="B176" s="135">
        <v>4342</v>
      </c>
      <c r="C176" s="135">
        <v>2324</v>
      </c>
      <c r="D176" s="135" t="s">
        <v>322</v>
      </c>
      <c r="E176" s="91"/>
      <c r="F176" s="215"/>
      <c r="G176" s="215">
        <v>0</v>
      </c>
      <c r="H176" s="271" t="e">
        <f t="shared" si="6"/>
        <v>#DIV/0!</v>
      </c>
    </row>
    <row r="177" spans="1:8" ht="15" hidden="1">
      <c r="A177" s="135"/>
      <c r="B177" s="135">
        <v>4349</v>
      </c>
      <c r="C177" s="135">
        <v>2229</v>
      </c>
      <c r="D177" s="135" t="s">
        <v>323</v>
      </c>
      <c r="E177" s="91"/>
      <c r="F177" s="215"/>
      <c r="G177" s="215">
        <v>0</v>
      </c>
      <c r="H177" s="271" t="e">
        <f t="shared" si="6"/>
        <v>#DIV/0!</v>
      </c>
    </row>
    <row r="178" spans="1:8" ht="15" hidden="1">
      <c r="A178" s="146"/>
      <c r="B178" s="135">
        <v>4357</v>
      </c>
      <c r="C178" s="135">
        <v>2122</v>
      </c>
      <c r="D178" s="135" t="s">
        <v>324</v>
      </c>
      <c r="E178" s="58"/>
      <c r="F178" s="215"/>
      <c r="G178" s="215">
        <v>0</v>
      </c>
      <c r="H178" s="271" t="e">
        <f t="shared" si="6"/>
        <v>#DIV/0!</v>
      </c>
    </row>
    <row r="179" spans="1:8" ht="15">
      <c r="A179" s="135"/>
      <c r="B179" s="135">
        <v>4379</v>
      </c>
      <c r="C179" s="135">
        <v>2212</v>
      </c>
      <c r="D179" s="135" t="s">
        <v>325</v>
      </c>
      <c r="E179" s="91">
        <v>7</v>
      </c>
      <c r="F179" s="215">
        <v>7</v>
      </c>
      <c r="G179" s="215">
        <v>12.9</v>
      </c>
      <c r="H179" s="271">
        <f t="shared" si="6"/>
        <v>184.28571428571431</v>
      </c>
    </row>
    <row r="180" spans="1:8" ht="15" hidden="1">
      <c r="A180" s="135"/>
      <c r="B180" s="135">
        <v>4399</v>
      </c>
      <c r="C180" s="135">
        <v>2111</v>
      </c>
      <c r="D180" s="135" t="s">
        <v>304</v>
      </c>
      <c r="E180" s="91"/>
      <c r="F180" s="215"/>
      <c r="G180" s="215">
        <v>0</v>
      </c>
      <c r="H180" s="271" t="e">
        <f t="shared" si="6"/>
        <v>#DIV/0!</v>
      </c>
    </row>
    <row r="181" spans="1:8" ht="15" hidden="1">
      <c r="A181" s="169"/>
      <c r="B181" s="169">
        <v>4399</v>
      </c>
      <c r="C181" s="169">
        <v>2324</v>
      </c>
      <c r="D181" s="169" t="s">
        <v>326</v>
      </c>
      <c r="E181" s="92"/>
      <c r="F181" s="222"/>
      <c r="G181" s="215">
        <v>0</v>
      </c>
      <c r="H181" s="271" t="e">
        <f t="shared" si="6"/>
        <v>#DIV/0!</v>
      </c>
    </row>
    <row r="182" spans="1:8" ht="15" hidden="1">
      <c r="A182" s="135"/>
      <c r="B182" s="135">
        <v>6171</v>
      </c>
      <c r="C182" s="135">
        <v>2212</v>
      </c>
      <c r="D182" s="135" t="s">
        <v>327</v>
      </c>
      <c r="E182" s="91"/>
      <c r="F182" s="215"/>
      <c r="G182" s="215">
        <v>0</v>
      </c>
      <c r="H182" s="271" t="e">
        <f t="shared" si="6"/>
        <v>#DIV/0!</v>
      </c>
    </row>
    <row r="183" spans="1:8" ht="15">
      <c r="A183" s="169"/>
      <c r="B183" s="135">
        <v>6171</v>
      </c>
      <c r="C183" s="135">
        <v>2324</v>
      </c>
      <c r="D183" s="135" t="s">
        <v>328</v>
      </c>
      <c r="E183" s="91">
        <v>3</v>
      </c>
      <c r="F183" s="215">
        <v>3</v>
      </c>
      <c r="G183" s="215">
        <v>5</v>
      </c>
      <c r="H183" s="271">
        <f t="shared" si="6"/>
        <v>166.66666666666669</v>
      </c>
    </row>
    <row r="184" spans="1:8" ht="15">
      <c r="A184" s="169"/>
      <c r="B184" s="135">
        <v>6402</v>
      </c>
      <c r="C184" s="135">
        <v>2229</v>
      </c>
      <c r="D184" s="135" t="s">
        <v>329</v>
      </c>
      <c r="E184" s="91">
        <v>0</v>
      </c>
      <c r="F184" s="215">
        <v>600</v>
      </c>
      <c r="G184" s="215">
        <v>610.20000000000005</v>
      </c>
      <c r="H184" s="271">
        <f t="shared" si="6"/>
        <v>101.70000000000002</v>
      </c>
    </row>
    <row r="185" spans="1:8" ht="15" hidden="1">
      <c r="A185" s="146"/>
      <c r="B185" s="135"/>
      <c r="C185" s="135"/>
      <c r="D185" s="135"/>
      <c r="E185" s="58"/>
      <c r="F185" s="215"/>
      <c r="G185" s="215">
        <v>0</v>
      </c>
      <c r="H185" s="271" t="e">
        <f t="shared" si="6"/>
        <v>#DIV/0!</v>
      </c>
    </row>
    <row r="186" spans="1:8" ht="15" hidden="1">
      <c r="A186" s="135"/>
      <c r="B186" s="135"/>
      <c r="C186" s="135"/>
      <c r="D186" s="135"/>
      <c r="E186" s="91"/>
      <c r="F186" s="215"/>
      <c r="G186" s="215">
        <v>0</v>
      </c>
      <c r="H186" s="271" t="e">
        <f t="shared" si="6"/>
        <v>#DIV/0!</v>
      </c>
    </row>
    <row r="187" spans="1:8" ht="15" customHeight="1" thickBot="1">
      <c r="A187" s="163"/>
      <c r="B187" s="163"/>
      <c r="C187" s="163"/>
      <c r="D187" s="163"/>
      <c r="E187" s="164"/>
      <c r="F187" s="244"/>
      <c r="G187" s="244"/>
      <c r="H187" s="271"/>
    </row>
    <row r="188" spans="1:8" s="116" customFormat="1" ht="21.75" customHeight="1" thickTop="1" thickBot="1">
      <c r="A188" s="166"/>
      <c r="B188" s="166"/>
      <c r="C188" s="166"/>
      <c r="D188" s="167" t="s">
        <v>330</v>
      </c>
      <c r="E188" s="168">
        <f>SUM(E133:E187)</f>
        <v>525</v>
      </c>
      <c r="F188" s="245">
        <f>SUM(F133:F187)</f>
        <v>23226.899999999998</v>
      </c>
      <c r="G188" s="245">
        <f t="shared" ref="G188" si="7">SUM(G133:G187)</f>
        <v>23827.4</v>
      </c>
      <c r="H188" s="273">
        <f>(G188/F188)*100</f>
        <v>102.58536438353806</v>
      </c>
    </row>
    <row r="189" spans="1:8" ht="15" customHeight="1">
      <c r="A189" s="155"/>
      <c r="B189" s="116"/>
      <c r="C189" s="155"/>
      <c r="D189" s="170"/>
      <c r="E189" s="156"/>
      <c r="F189" s="241"/>
      <c r="G189" s="233"/>
      <c r="H189" s="263"/>
    </row>
    <row r="190" spans="1:8" ht="14.25" hidden="1" customHeight="1">
      <c r="A190" s="116"/>
      <c r="B190" s="116"/>
      <c r="C190" s="116"/>
      <c r="D190" s="116"/>
      <c r="E190" s="117"/>
      <c r="F190" s="237"/>
      <c r="G190" s="237"/>
      <c r="H190" s="267"/>
    </row>
    <row r="191" spans="1:8" ht="14.25" hidden="1" customHeight="1">
      <c r="A191" s="116"/>
      <c r="B191" s="116"/>
      <c r="C191" s="116"/>
      <c r="D191" s="116"/>
      <c r="E191" s="117"/>
      <c r="F191" s="237"/>
      <c r="G191" s="237"/>
      <c r="H191" s="267"/>
    </row>
    <row r="192" spans="1:8" ht="13.5" hidden="1" customHeight="1">
      <c r="A192" s="116"/>
      <c r="B192" s="116"/>
      <c r="C192" s="116"/>
      <c r="D192" s="116"/>
      <c r="E192" s="117"/>
      <c r="F192" s="237"/>
      <c r="G192" s="237"/>
      <c r="H192" s="267"/>
    </row>
    <row r="193" spans="1:8" ht="13.5" hidden="1" customHeight="1">
      <c r="A193" s="116"/>
      <c r="B193" s="116"/>
      <c r="C193" s="116"/>
      <c r="D193" s="116"/>
      <c r="E193" s="117"/>
      <c r="F193" s="237"/>
      <c r="G193" s="237"/>
      <c r="H193" s="267"/>
    </row>
    <row r="194" spans="1:8" ht="13.5" customHeight="1" thickBot="1">
      <c r="A194" s="116"/>
      <c r="B194" s="116"/>
      <c r="C194" s="116"/>
      <c r="D194" s="116"/>
      <c r="E194" s="117"/>
      <c r="F194" s="237"/>
      <c r="G194" s="237"/>
      <c r="H194" s="267"/>
    </row>
    <row r="195" spans="1:8" ht="15.75">
      <c r="A195" s="124" t="s">
        <v>27</v>
      </c>
      <c r="B195" s="124" t="s">
        <v>28</v>
      </c>
      <c r="C195" s="124" t="s">
        <v>201</v>
      </c>
      <c r="D195" s="125" t="s">
        <v>29</v>
      </c>
      <c r="E195" s="43" t="s">
        <v>30</v>
      </c>
      <c r="F195" s="210" t="s">
        <v>30</v>
      </c>
      <c r="G195" s="210" t="s">
        <v>8</v>
      </c>
      <c r="H195" s="268" t="s">
        <v>202</v>
      </c>
    </row>
    <row r="196" spans="1:8" ht="15.75" customHeight="1" thickBot="1">
      <c r="A196" s="126"/>
      <c r="B196" s="126"/>
      <c r="C196" s="126"/>
      <c r="D196" s="127"/>
      <c r="E196" s="128" t="s">
        <v>32</v>
      </c>
      <c r="F196" s="238" t="s">
        <v>33</v>
      </c>
      <c r="G196" s="212" t="s">
        <v>34</v>
      </c>
      <c r="H196" s="269" t="s">
        <v>11</v>
      </c>
    </row>
    <row r="197" spans="1:8" ht="15.75" customHeight="1" thickTop="1">
      <c r="A197" s="130">
        <v>60</v>
      </c>
      <c r="B197" s="130"/>
      <c r="C197" s="130"/>
      <c r="D197" s="50" t="s">
        <v>145</v>
      </c>
      <c r="E197" s="131"/>
      <c r="F197" s="216"/>
      <c r="G197" s="216"/>
      <c r="H197" s="270"/>
    </row>
    <row r="198" spans="1:8" ht="14.25" customHeight="1">
      <c r="A198" s="74"/>
      <c r="B198" s="74"/>
      <c r="C198" s="74"/>
      <c r="D198" s="74"/>
      <c r="E198" s="91"/>
      <c r="F198" s="215"/>
      <c r="G198" s="215"/>
      <c r="H198" s="271"/>
    </row>
    <row r="199" spans="1:8" ht="15" hidden="1">
      <c r="A199" s="135"/>
      <c r="B199" s="135"/>
      <c r="C199" s="135">
        <v>1332</v>
      </c>
      <c r="D199" s="135" t="s">
        <v>331</v>
      </c>
      <c r="E199" s="91"/>
      <c r="F199" s="215"/>
      <c r="G199" s="215">
        <v>0</v>
      </c>
      <c r="H199" s="271" t="e">
        <f t="shared" ref="H199:H215" si="8">(G199/F199)*100</f>
        <v>#DIV/0!</v>
      </c>
    </row>
    <row r="200" spans="1:8" ht="15">
      <c r="A200" s="135"/>
      <c r="B200" s="135"/>
      <c r="C200" s="135">
        <v>1333</v>
      </c>
      <c r="D200" s="135" t="s">
        <v>332</v>
      </c>
      <c r="E200" s="91">
        <v>550</v>
      </c>
      <c r="F200" s="215">
        <v>550</v>
      </c>
      <c r="G200" s="215">
        <v>744.5</v>
      </c>
      <c r="H200" s="271">
        <f t="shared" si="8"/>
        <v>135.36363636363635</v>
      </c>
    </row>
    <row r="201" spans="1:8" ht="15">
      <c r="A201" s="135"/>
      <c r="B201" s="135"/>
      <c r="C201" s="135">
        <v>1334</v>
      </c>
      <c r="D201" s="135" t="s">
        <v>333</v>
      </c>
      <c r="E201" s="91">
        <v>60</v>
      </c>
      <c r="F201" s="215">
        <v>60</v>
      </c>
      <c r="G201" s="215">
        <v>156.5</v>
      </c>
      <c r="H201" s="271">
        <f t="shared" si="8"/>
        <v>260.83333333333331</v>
      </c>
    </row>
    <row r="202" spans="1:8" ht="15">
      <c r="A202" s="135"/>
      <c r="B202" s="135"/>
      <c r="C202" s="135">
        <v>1335</v>
      </c>
      <c r="D202" s="135" t="s">
        <v>334</v>
      </c>
      <c r="E202" s="91">
        <v>25</v>
      </c>
      <c r="F202" s="215">
        <v>25</v>
      </c>
      <c r="G202" s="215">
        <v>186.3</v>
      </c>
      <c r="H202" s="271">
        <f t="shared" si="8"/>
        <v>745.2</v>
      </c>
    </row>
    <row r="203" spans="1:8" ht="15">
      <c r="A203" s="135"/>
      <c r="B203" s="135"/>
      <c r="C203" s="135">
        <v>1361</v>
      </c>
      <c r="D203" s="135" t="s">
        <v>247</v>
      </c>
      <c r="E203" s="91">
        <v>240</v>
      </c>
      <c r="F203" s="215">
        <v>240</v>
      </c>
      <c r="G203" s="215">
        <v>391.9</v>
      </c>
      <c r="H203" s="271">
        <f t="shared" si="8"/>
        <v>163.29166666666666</v>
      </c>
    </row>
    <row r="204" spans="1:8" ht="15" customHeight="1">
      <c r="A204" s="135">
        <v>29004</v>
      </c>
      <c r="B204" s="135"/>
      <c r="C204" s="135">
        <v>4116</v>
      </c>
      <c r="D204" s="135" t="s">
        <v>335</v>
      </c>
      <c r="E204" s="91">
        <v>0</v>
      </c>
      <c r="F204" s="215">
        <v>117.2</v>
      </c>
      <c r="G204" s="215">
        <v>117.1</v>
      </c>
      <c r="H204" s="271">
        <f t="shared" si="8"/>
        <v>99.914675767918084</v>
      </c>
    </row>
    <row r="205" spans="1:8" ht="15">
      <c r="A205" s="135">
        <v>29008</v>
      </c>
      <c r="B205" s="135"/>
      <c r="C205" s="135">
        <v>4116</v>
      </c>
      <c r="D205" s="135" t="s">
        <v>336</v>
      </c>
      <c r="E205" s="91">
        <v>0</v>
      </c>
      <c r="F205" s="215">
        <v>151.4</v>
      </c>
      <c r="G205" s="215">
        <v>151.30000000000001</v>
      </c>
      <c r="H205" s="271">
        <f t="shared" si="8"/>
        <v>99.933949801849408</v>
      </c>
    </row>
    <row r="206" spans="1:8" ht="15" hidden="1" customHeight="1">
      <c r="A206" s="135">
        <v>29516</v>
      </c>
      <c r="B206" s="135"/>
      <c r="C206" s="135">
        <v>4216</v>
      </c>
      <c r="D206" s="135" t="s">
        <v>337</v>
      </c>
      <c r="E206" s="91"/>
      <c r="F206" s="215"/>
      <c r="G206" s="215">
        <v>0</v>
      </c>
      <c r="H206" s="271" t="e">
        <f t="shared" si="8"/>
        <v>#DIV/0!</v>
      </c>
    </row>
    <row r="207" spans="1:8" ht="15" customHeight="1">
      <c r="A207" s="169">
        <v>331</v>
      </c>
      <c r="B207" s="169"/>
      <c r="C207" s="169">
        <v>4122</v>
      </c>
      <c r="D207" s="169" t="s">
        <v>338</v>
      </c>
      <c r="E207" s="92">
        <v>0</v>
      </c>
      <c r="F207" s="222">
        <v>30</v>
      </c>
      <c r="G207" s="215">
        <v>30</v>
      </c>
      <c r="H207" s="271">
        <f t="shared" si="8"/>
        <v>100</v>
      </c>
    </row>
    <row r="208" spans="1:8" ht="15">
      <c r="A208" s="169"/>
      <c r="B208" s="169">
        <v>1014</v>
      </c>
      <c r="C208" s="169">
        <v>2132</v>
      </c>
      <c r="D208" s="169" t="s">
        <v>339</v>
      </c>
      <c r="E208" s="92">
        <v>24</v>
      </c>
      <c r="F208" s="222">
        <v>24</v>
      </c>
      <c r="G208" s="215">
        <v>25.3</v>
      </c>
      <c r="H208" s="271">
        <f t="shared" si="8"/>
        <v>105.41666666666667</v>
      </c>
    </row>
    <row r="209" spans="1:8" ht="15">
      <c r="A209" s="169"/>
      <c r="B209" s="169">
        <v>1070</v>
      </c>
      <c r="C209" s="169">
        <v>2212</v>
      </c>
      <c r="D209" s="135" t="s">
        <v>340</v>
      </c>
      <c r="E209" s="92">
        <v>40</v>
      </c>
      <c r="F209" s="222">
        <v>40</v>
      </c>
      <c r="G209" s="215">
        <v>41.1</v>
      </c>
      <c r="H209" s="271">
        <f t="shared" si="8"/>
        <v>102.75000000000001</v>
      </c>
    </row>
    <row r="210" spans="1:8" ht="15">
      <c r="A210" s="169"/>
      <c r="B210" s="169">
        <v>2119</v>
      </c>
      <c r="C210" s="169">
        <v>2343</v>
      </c>
      <c r="D210" s="169" t="s">
        <v>341</v>
      </c>
      <c r="E210" s="92">
        <v>15000</v>
      </c>
      <c r="F210" s="222">
        <v>15000</v>
      </c>
      <c r="G210" s="215">
        <v>12252.9</v>
      </c>
      <c r="H210" s="271">
        <f t="shared" si="8"/>
        <v>81.686000000000007</v>
      </c>
    </row>
    <row r="211" spans="1:8" ht="15">
      <c r="A211" s="169"/>
      <c r="B211" s="169">
        <v>2369</v>
      </c>
      <c r="C211" s="169">
        <v>2212</v>
      </c>
      <c r="D211" s="135" t="s">
        <v>342</v>
      </c>
      <c r="E211" s="92">
        <v>10</v>
      </c>
      <c r="F211" s="222">
        <v>10</v>
      </c>
      <c r="G211" s="215">
        <v>82</v>
      </c>
      <c r="H211" s="271">
        <f t="shared" si="8"/>
        <v>819.99999999999989</v>
      </c>
    </row>
    <row r="212" spans="1:8" ht="15">
      <c r="A212" s="169"/>
      <c r="B212" s="169">
        <v>3322</v>
      </c>
      <c r="C212" s="169">
        <v>2212</v>
      </c>
      <c r="D212" s="135" t="s">
        <v>343</v>
      </c>
      <c r="E212" s="92">
        <v>20</v>
      </c>
      <c r="F212" s="222">
        <v>20</v>
      </c>
      <c r="G212" s="215">
        <v>36</v>
      </c>
      <c r="H212" s="271">
        <f t="shared" si="8"/>
        <v>180</v>
      </c>
    </row>
    <row r="213" spans="1:8" ht="15">
      <c r="A213" s="169"/>
      <c r="B213" s="169">
        <v>3749</v>
      </c>
      <c r="C213" s="169">
        <v>2212</v>
      </c>
      <c r="D213" s="135" t="s">
        <v>344</v>
      </c>
      <c r="E213" s="92">
        <v>8</v>
      </c>
      <c r="F213" s="222">
        <v>8</v>
      </c>
      <c r="G213" s="215">
        <v>8.5</v>
      </c>
      <c r="H213" s="271">
        <f t="shared" si="8"/>
        <v>106.25</v>
      </c>
    </row>
    <row r="214" spans="1:8" ht="15">
      <c r="A214" s="135"/>
      <c r="B214" s="135">
        <v>6171</v>
      </c>
      <c r="C214" s="135">
        <v>2212</v>
      </c>
      <c r="D214" s="135" t="s">
        <v>345</v>
      </c>
      <c r="E214" s="91">
        <v>3</v>
      </c>
      <c r="F214" s="215">
        <v>3</v>
      </c>
      <c r="G214" s="215">
        <v>284.10000000000002</v>
      </c>
      <c r="H214" s="271">
        <f t="shared" si="8"/>
        <v>9470</v>
      </c>
    </row>
    <row r="215" spans="1:8" ht="15">
      <c r="A215" s="135"/>
      <c r="B215" s="135">
        <v>6171</v>
      </c>
      <c r="C215" s="135">
        <v>2324</v>
      </c>
      <c r="D215" s="135" t="s">
        <v>346</v>
      </c>
      <c r="E215" s="91">
        <v>8</v>
      </c>
      <c r="F215" s="215">
        <v>8</v>
      </c>
      <c r="G215" s="215">
        <v>17.600000000000001</v>
      </c>
      <c r="H215" s="271">
        <f t="shared" si="8"/>
        <v>220.00000000000003</v>
      </c>
    </row>
    <row r="216" spans="1:8" ht="15" hidden="1">
      <c r="A216" s="135"/>
      <c r="B216" s="135">
        <v>6171</v>
      </c>
      <c r="C216" s="135">
        <v>2329</v>
      </c>
      <c r="D216" s="135" t="s">
        <v>347</v>
      </c>
      <c r="E216" s="91"/>
      <c r="F216" s="215"/>
      <c r="G216" s="215"/>
      <c r="H216" s="271"/>
    </row>
    <row r="217" spans="1:8" ht="15" customHeight="1" thickBot="1">
      <c r="A217" s="163"/>
      <c r="B217" s="163"/>
      <c r="C217" s="163"/>
      <c r="D217" s="163"/>
      <c r="E217" s="164"/>
      <c r="F217" s="244"/>
      <c r="G217" s="244"/>
      <c r="H217" s="276"/>
    </row>
    <row r="218" spans="1:8" s="116" customFormat="1" ht="21.75" customHeight="1" thickTop="1" thickBot="1">
      <c r="A218" s="166"/>
      <c r="B218" s="166"/>
      <c r="C218" s="166"/>
      <c r="D218" s="167" t="s">
        <v>348</v>
      </c>
      <c r="E218" s="168">
        <f t="shared" ref="E218:G218" si="9">SUM(E198:E217)</f>
        <v>15988</v>
      </c>
      <c r="F218" s="245">
        <f t="shared" si="9"/>
        <v>16286.6</v>
      </c>
      <c r="G218" s="245">
        <f t="shared" si="9"/>
        <v>14525.1</v>
      </c>
      <c r="H218" s="273">
        <f>(G218/F218)*100</f>
        <v>89.184360148834003</v>
      </c>
    </row>
    <row r="219" spans="1:8" ht="14.25" customHeight="1">
      <c r="A219" s="155"/>
      <c r="B219" s="155"/>
      <c r="C219" s="155"/>
      <c r="D219" s="121"/>
      <c r="E219" s="156"/>
      <c r="F219" s="241"/>
      <c r="G219" s="241"/>
      <c r="H219" s="274"/>
    </row>
    <row r="220" spans="1:8" ht="14.25" hidden="1" customHeight="1">
      <c r="A220" s="155"/>
      <c r="B220" s="155"/>
      <c r="C220" s="155"/>
      <c r="D220" s="121"/>
      <c r="E220" s="156"/>
      <c r="F220" s="241"/>
      <c r="G220" s="241"/>
      <c r="H220" s="274"/>
    </row>
    <row r="221" spans="1:8" ht="14.25" hidden="1" customHeight="1">
      <c r="A221" s="155"/>
      <c r="B221" s="155"/>
      <c r="C221" s="155"/>
      <c r="D221" s="121"/>
      <c r="E221" s="156"/>
      <c r="F221" s="241"/>
      <c r="G221" s="241"/>
      <c r="H221" s="274"/>
    </row>
    <row r="222" spans="1:8" ht="14.25" hidden="1" customHeight="1">
      <c r="A222" s="155"/>
      <c r="B222" s="155"/>
      <c r="C222" s="155"/>
      <c r="D222" s="121"/>
      <c r="E222" s="156"/>
      <c r="F222" s="241"/>
      <c r="G222" s="241"/>
      <c r="H222" s="274"/>
    </row>
    <row r="223" spans="1:8" ht="15" hidden="1" customHeight="1">
      <c r="A223" s="155"/>
      <c r="B223" s="155"/>
      <c r="C223" s="155"/>
      <c r="D223" s="121"/>
      <c r="E223" s="156"/>
      <c r="F223" s="241"/>
      <c r="G223" s="241"/>
      <c r="H223" s="274"/>
    </row>
    <row r="224" spans="1:8" ht="15" customHeight="1" thickBot="1">
      <c r="A224" s="155"/>
      <c r="B224" s="155"/>
      <c r="C224" s="155"/>
      <c r="D224" s="121"/>
      <c r="E224" s="156"/>
      <c r="F224" s="241"/>
      <c r="G224" s="241"/>
      <c r="H224" s="274"/>
    </row>
    <row r="225" spans="1:8" ht="15.75">
      <c r="A225" s="124" t="s">
        <v>27</v>
      </c>
      <c r="B225" s="124" t="s">
        <v>28</v>
      </c>
      <c r="C225" s="124" t="s">
        <v>201</v>
      </c>
      <c r="D225" s="125" t="s">
        <v>29</v>
      </c>
      <c r="E225" s="43" t="s">
        <v>30</v>
      </c>
      <c r="F225" s="210" t="s">
        <v>30</v>
      </c>
      <c r="G225" s="210" t="s">
        <v>8</v>
      </c>
      <c r="H225" s="268" t="s">
        <v>202</v>
      </c>
    </row>
    <row r="226" spans="1:8" ht="15.75" customHeight="1" thickBot="1">
      <c r="A226" s="126"/>
      <c r="B226" s="126"/>
      <c r="C226" s="126"/>
      <c r="D226" s="127"/>
      <c r="E226" s="128" t="s">
        <v>32</v>
      </c>
      <c r="F226" s="238" t="s">
        <v>33</v>
      </c>
      <c r="G226" s="212" t="s">
        <v>34</v>
      </c>
      <c r="H226" s="269" t="s">
        <v>11</v>
      </c>
    </row>
    <row r="227" spans="1:8" ht="15.75" customHeight="1" thickTop="1">
      <c r="A227" s="130">
        <v>80</v>
      </c>
      <c r="B227" s="130"/>
      <c r="C227" s="130"/>
      <c r="D227" s="50" t="s">
        <v>158</v>
      </c>
      <c r="E227" s="131"/>
      <c r="F227" s="216"/>
      <c r="G227" s="216"/>
      <c r="H227" s="270"/>
    </row>
    <row r="228" spans="1:8" ht="15">
      <c r="A228" s="135"/>
      <c r="B228" s="135"/>
      <c r="C228" s="135"/>
      <c r="D228" s="135"/>
      <c r="E228" s="91"/>
      <c r="F228" s="215"/>
      <c r="G228" s="215"/>
      <c r="H228" s="271"/>
    </row>
    <row r="229" spans="1:8" ht="15">
      <c r="A229" s="135"/>
      <c r="B229" s="135"/>
      <c r="C229" s="135">
        <v>1353</v>
      </c>
      <c r="D229" s="135" t="s">
        <v>349</v>
      </c>
      <c r="E229" s="91">
        <v>700</v>
      </c>
      <c r="F229" s="215">
        <v>700</v>
      </c>
      <c r="G229" s="215">
        <v>719.2</v>
      </c>
      <c r="H229" s="271">
        <f t="shared" ref="H229:H241" si="10">(G229/F229)*100</f>
        <v>102.74285714285716</v>
      </c>
    </row>
    <row r="230" spans="1:8" ht="15">
      <c r="A230" s="135"/>
      <c r="B230" s="135"/>
      <c r="C230" s="135">
        <v>1359</v>
      </c>
      <c r="D230" s="135" t="s">
        <v>350</v>
      </c>
      <c r="E230" s="91">
        <v>0</v>
      </c>
      <c r="F230" s="215">
        <v>0</v>
      </c>
      <c r="G230" s="215">
        <v>14</v>
      </c>
      <c r="H230" s="271" t="e">
        <f t="shared" si="10"/>
        <v>#DIV/0!</v>
      </c>
    </row>
    <row r="231" spans="1:8" ht="15">
      <c r="A231" s="135"/>
      <c r="B231" s="135"/>
      <c r="C231" s="135">
        <v>1361</v>
      </c>
      <c r="D231" s="135" t="s">
        <v>247</v>
      </c>
      <c r="E231" s="91">
        <v>6200</v>
      </c>
      <c r="F231" s="215">
        <v>6201</v>
      </c>
      <c r="G231" s="215">
        <v>7681.4</v>
      </c>
      <c r="H231" s="271">
        <f t="shared" si="10"/>
        <v>123.87356877922915</v>
      </c>
    </row>
    <row r="232" spans="1:8" ht="15">
      <c r="A232" s="135"/>
      <c r="B232" s="135"/>
      <c r="C232" s="135">
        <v>4121</v>
      </c>
      <c r="D232" s="135" t="s">
        <v>351</v>
      </c>
      <c r="E232" s="92">
        <v>280</v>
      </c>
      <c r="F232" s="222">
        <v>274</v>
      </c>
      <c r="G232" s="215">
        <v>274</v>
      </c>
      <c r="H232" s="271">
        <f t="shared" si="10"/>
        <v>100</v>
      </c>
    </row>
    <row r="233" spans="1:8" ht="15" hidden="1">
      <c r="A233" s="135">
        <v>222</v>
      </c>
      <c r="B233" s="135"/>
      <c r="C233" s="135">
        <v>4122</v>
      </c>
      <c r="D233" s="135" t="s">
        <v>352</v>
      </c>
      <c r="E233" s="92"/>
      <c r="F233" s="222"/>
      <c r="G233" s="215">
        <v>0</v>
      </c>
      <c r="H233" s="271" t="e">
        <f t="shared" si="10"/>
        <v>#DIV/0!</v>
      </c>
    </row>
    <row r="234" spans="1:8" ht="15">
      <c r="A234" s="135"/>
      <c r="B234" s="135">
        <v>2219</v>
      </c>
      <c r="C234" s="135">
        <v>2324</v>
      </c>
      <c r="D234" s="135" t="s">
        <v>353</v>
      </c>
      <c r="E234" s="91">
        <v>0</v>
      </c>
      <c r="F234" s="215">
        <v>25</v>
      </c>
      <c r="G234" s="215">
        <v>25</v>
      </c>
      <c r="H234" s="271">
        <f t="shared" si="10"/>
        <v>100</v>
      </c>
    </row>
    <row r="235" spans="1:8" ht="15" hidden="1">
      <c r="A235" s="135"/>
      <c r="B235" s="135">
        <v>2219</v>
      </c>
      <c r="C235" s="135">
        <v>2329</v>
      </c>
      <c r="D235" s="135" t="s">
        <v>354</v>
      </c>
      <c r="E235" s="91"/>
      <c r="F235" s="215"/>
      <c r="G235" s="215">
        <v>0</v>
      </c>
      <c r="H235" s="271" t="e">
        <f t="shared" si="10"/>
        <v>#DIV/0!</v>
      </c>
    </row>
    <row r="236" spans="1:8" ht="15">
      <c r="A236" s="135"/>
      <c r="B236" s="135">
        <v>2229</v>
      </c>
      <c r="C236" s="135">
        <v>2212</v>
      </c>
      <c r="D236" s="135" t="s">
        <v>355</v>
      </c>
      <c r="E236" s="92">
        <v>150</v>
      </c>
      <c r="F236" s="222">
        <v>150</v>
      </c>
      <c r="G236" s="215">
        <v>281.10000000000002</v>
      </c>
      <c r="H236" s="271">
        <f t="shared" si="10"/>
        <v>187.4</v>
      </c>
    </row>
    <row r="237" spans="1:8" ht="15">
      <c r="A237" s="135"/>
      <c r="B237" s="135">
        <v>2229</v>
      </c>
      <c r="C237" s="135">
        <v>2324</v>
      </c>
      <c r="D237" s="135" t="s">
        <v>356</v>
      </c>
      <c r="E237" s="92">
        <v>0</v>
      </c>
      <c r="F237" s="222">
        <v>0</v>
      </c>
      <c r="G237" s="215">
        <v>0</v>
      </c>
      <c r="H237" s="271" t="e">
        <f t="shared" si="10"/>
        <v>#DIV/0!</v>
      </c>
    </row>
    <row r="238" spans="1:8" ht="15">
      <c r="A238" s="135"/>
      <c r="B238" s="135">
        <v>2299</v>
      </c>
      <c r="C238" s="135">
        <v>2212</v>
      </c>
      <c r="D238" s="135" t="s">
        <v>357</v>
      </c>
      <c r="E238" s="91">
        <v>2500</v>
      </c>
      <c r="F238" s="215">
        <v>2625</v>
      </c>
      <c r="G238" s="215">
        <v>3632</v>
      </c>
      <c r="H238" s="271">
        <f t="shared" si="10"/>
        <v>138.36190476190475</v>
      </c>
    </row>
    <row r="239" spans="1:8" ht="15">
      <c r="A239" s="135"/>
      <c r="B239" s="135">
        <v>2299</v>
      </c>
      <c r="C239" s="135">
        <v>2324</v>
      </c>
      <c r="D239" s="135" t="s">
        <v>358</v>
      </c>
      <c r="E239" s="92">
        <v>0</v>
      </c>
      <c r="F239" s="222">
        <v>0</v>
      </c>
      <c r="G239" s="215">
        <v>2</v>
      </c>
      <c r="H239" s="271" t="e">
        <f t="shared" si="10"/>
        <v>#DIV/0!</v>
      </c>
    </row>
    <row r="240" spans="1:8" ht="15">
      <c r="A240" s="169"/>
      <c r="B240" s="169">
        <v>6171</v>
      </c>
      <c r="C240" s="169">
        <v>2324</v>
      </c>
      <c r="D240" s="169" t="s">
        <v>359</v>
      </c>
      <c r="E240" s="92">
        <v>350</v>
      </c>
      <c r="F240" s="222">
        <v>350</v>
      </c>
      <c r="G240" s="215">
        <v>361</v>
      </c>
      <c r="H240" s="271">
        <f t="shared" si="10"/>
        <v>103.14285714285714</v>
      </c>
    </row>
    <row r="241" spans="1:8" ht="15">
      <c r="A241" s="135"/>
      <c r="B241" s="135">
        <v>6171</v>
      </c>
      <c r="C241" s="135">
        <v>2329</v>
      </c>
      <c r="D241" s="135" t="s">
        <v>360</v>
      </c>
      <c r="E241" s="92">
        <v>0</v>
      </c>
      <c r="F241" s="222">
        <v>0</v>
      </c>
      <c r="G241" s="215">
        <v>65</v>
      </c>
      <c r="H241" s="271" t="e">
        <f t="shared" si="10"/>
        <v>#DIV/0!</v>
      </c>
    </row>
    <row r="242" spans="1:8" ht="15.75" thickBot="1">
      <c r="A242" s="163"/>
      <c r="B242" s="163"/>
      <c r="C242" s="163"/>
      <c r="D242" s="163"/>
      <c r="E242" s="164"/>
      <c r="F242" s="244"/>
      <c r="G242" s="244"/>
      <c r="H242" s="276"/>
    </row>
    <row r="243" spans="1:8" s="116" customFormat="1" ht="21.75" customHeight="1" thickTop="1" thickBot="1">
      <c r="A243" s="166"/>
      <c r="B243" s="166"/>
      <c r="C243" s="166"/>
      <c r="D243" s="167" t="s">
        <v>361</v>
      </c>
      <c r="E243" s="168">
        <f t="shared" ref="E243:F243" si="11">SUM(E228:E242)</f>
        <v>10180</v>
      </c>
      <c r="F243" s="245">
        <f t="shared" si="11"/>
        <v>10325</v>
      </c>
      <c r="G243" s="245">
        <f t="shared" ref="G243" si="12">SUM(G228:G242)</f>
        <v>13054.7</v>
      </c>
      <c r="H243" s="273">
        <f>(G243/F243)*100</f>
        <v>126.43777239709443</v>
      </c>
    </row>
    <row r="244" spans="1:8" ht="15" customHeight="1">
      <c r="A244" s="155"/>
      <c r="B244" s="155"/>
      <c r="C244" s="155"/>
      <c r="D244" s="121"/>
      <c r="E244" s="156"/>
      <c r="F244" s="241"/>
      <c r="G244" s="241"/>
      <c r="H244" s="274"/>
    </row>
    <row r="245" spans="1:8" ht="15" hidden="1" customHeight="1">
      <c r="A245" s="155"/>
      <c r="B245" s="155"/>
      <c r="C245" s="155"/>
      <c r="D245" s="121"/>
      <c r="E245" s="156"/>
      <c r="F245" s="241"/>
      <c r="G245" s="241"/>
      <c r="H245" s="274"/>
    </row>
    <row r="246" spans="1:8" ht="15" hidden="1" customHeight="1">
      <c r="A246" s="155"/>
      <c r="B246" s="155"/>
      <c r="C246" s="155"/>
      <c r="D246" s="121"/>
      <c r="E246" s="156"/>
      <c r="F246" s="241"/>
      <c r="G246" s="241"/>
      <c r="H246" s="274"/>
    </row>
    <row r="247" spans="1:8" ht="15" customHeight="1" thickBot="1">
      <c r="A247" s="155"/>
      <c r="B247" s="155"/>
      <c r="C247" s="155"/>
      <c r="D247" s="121"/>
      <c r="E247" s="156"/>
      <c r="F247" s="241"/>
      <c r="G247" s="241"/>
      <c r="H247" s="274"/>
    </row>
    <row r="248" spans="1:8" ht="15.75">
      <c r="A248" s="124" t="s">
        <v>27</v>
      </c>
      <c r="B248" s="124" t="s">
        <v>28</v>
      </c>
      <c r="C248" s="124" t="s">
        <v>201</v>
      </c>
      <c r="D248" s="125" t="s">
        <v>29</v>
      </c>
      <c r="E248" s="43" t="s">
        <v>30</v>
      </c>
      <c r="F248" s="210" t="s">
        <v>30</v>
      </c>
      <c r="G248" s="210" t="s">
        <v>8</v>
      </c>
      <c r="H248" s="268" t="s">
        <v>202</v>
      </c>
    </row>
    <row r="249" spans="1:8" ht="15.75" customHeight="1" thickBot="1">
      <c r="A249" s="126"/>
      <c r="B249" s="126"/>
      <c r="C249" s="126"/>
      <c r="D249" s="127"/>
      <c r="E249" s="128" t="s">
        <v>32</v>
      </c>
      <c r="F249" s="238" t="s">
        <v>33</v>
      </c>
      <c r="G249" s="212" t="s">
        <v>34</v>
      </c>
      <c r="H249" s="269" t="s">
        <v>11</v>
      </c>
    </row>
    <row r="250" spans="1:8" ht="16.5" customHeight="1" thickTop="1">
      <c r="A250" s="130">
        <v>90</v>
      </c>
      <c r="B250" s="130"/>
      <c r="C250" s="130"/>
      <c r="D250" s="50" t="s">
        <v>167</v>
      </c>
      <c r="E250" s="131"/>
      <c r="F250" s="216"/>
      <c r="G250" s="216"/>
      <c r="H250" s="270"/>
    </row>
    <row r="251" spans="1:8" ht="15.75">
      <c r="A251" s="130"/>
      <c r="B251" s="130"/>
      <c r="C251" s="130"/>
      <c r="D251" s="50"/>
      <c r="E251" s="131"/>
      <c r="F251" s="216"/>
      <c r="G251" s="216"/>
      <c r="H251" s="270"/>
    </row>
    <row r="252" spans="1:8" ht="15">
      <c r="A252" s="135">
        <v>14018</v>
      </c>
      <c r="B252" s="135"/>
      <c r="C252" s="135">
        <v>4116</v>
      </c>
      <c r="D252" s="135" t="s">
        <v>362</v>
      </c>
      <c r="E252" s="171">
        <v>0</v>
      </c>
      <c r="F252" s="246">
        <v>776</v>
      </c>
      <c r="G252" s="246">
        <v>776</v>
      </c>
      <c r="H252" s="271">
        <f t="shared" ref="H252:H268" si="13">(G252/F252)*100</f>
        <v>100</v>
      </c>
    </row>
    <row r="253" spans="1:8" ht="15">
      <c r="A253" s="135">
        <v>14018</v>
      </c>
      <c r="B253" s="135"/>
      <c r="C253" s="135">
        <v>4116</v>
      </c>
      <c r="D253" s="135" t="s">
        <v>363</v>
      </c>
      <c r="E253" s="171">
        <v>0</v>
      </c>
      <c r="F253" s="246">
        <v>214</v>
      </c>
      <c r="G253" s="246">
        <v>214</v>
      </c>
      <c r="H253" s="271">
        <f t="shared" si="13"/>
        <v>100</v>
      </c>
    </row>
    <row r="254" spans="1:8" ht="15">
      <c r="A254" s="146">
        <v>14018</v>
      </c>
      <c r="B254" s="135"/>
      <c r="C254" s="135">
        <v>4116</v>
      </c>
      <c r="D254" s="135" t="s">
        <v>364</v>
      </c>
      <c r="E254" s="58">
        <v>0</v>
      </c>
      <c r="F254" s="215">
        <v>100</v>
      </c>
      <c r="G254" s="246">
        <v>100</v>
      </c>
      <c r="H254" s="271">
        <f t="shared" si="13"/>
        <v>100</v>
      </c>
    </row>
    <row r="255" spans="1:8" ht="15">
      <c r="A255" s="149">
        <v>14018</v>
      </c>
      <c r="B255" s="149"/>
      <c r="C255" s="149">
        <v>4121</v>
      </c>
      <c r="D255" s="135" t="s">
        <v>365</v>
      </c>
      <c r="E255" s="172">
        <v>400</v>
      </c>
      <c r="F255" s="246">
        <v>400</v>
      </c>
      <c r="G255" s="246">
        <v>400</v>
      </c>
      <c r="H255" s="271">
        <f t="shared" si="13"/>
        <v>100</v>
      </c>
    </row>
    <row r="256" spans="1:8" ht="15">
      <c r="A256" s="135">
        <v>539</v>
      </c>
      <c r="B256" s="135"/>
      <c r="C256" s="135">
        <v>4122</v>
      </c>
      <c r="D256" s="135" t="s">
        <v>366</v>
      </c>
      <c r="E256" s="173">
        <v>0</v>
      </c>
      <c r="F256" s="247">
        <v>160</v>
      </c>
      <c r="G256" s="246">
        <v>160</v>
      </c>
      <c r="H256" s="271">
        <f t="shared" si="13"/>
        <v>100</v>
      </c>
    </row>
    <row r="257" spans="1:8" ht="15">
      <c r="A257" s="135">
        <v>539</v>
      </c>
      <c r="B257" s="135"/>
      <c r="C257" s="135">
        <v>4122</v>
      </c>
      <c r="D257" s="135" t="s">
        <v>367</v>
      </c>
      <c r="E257" s="173">
        <v>0</v>
      </c>
      <c r="F257" s="247">
        <v>33</v>
      </c>
      <c r="G257" s="246">
        <v>33</v>
      </c>
      <c r="H257" s="271">
        <f t="shared" si="13"/>
        <v>100</v>
      </c>
    </row>
    <row r="258" spans="1:8" ht="15" hidden="1">
      <c r="A258" s="135"/>
      <c r="B258" s="135"/>
      <c r="C258" s="135">
        <v>4216</v>
      </c>
      <c r="D258" s="149" t="s">
        <v>368</v>
      </c>
      <c r="E258" s="173">
        <v>0</v>
      </c>
      <c r="F258" s="247">
        <v>0</v>
      </c>
      <c r="G258" s="246">
        <v>0</v>
      </c>
      <c r="H258" s="271" t="e">
        <f t="shared" si="13"/>
        <v>#DIV/0!</v>
      </c>
    </row>
    <row r="259" spans="1:8" ht="15">
      <c r="A259" s="135"/>
      <c r="B259" s="135">
        <v>2219</v>
      </c>
      <c r="C259" s="135">
        <v>2111</v>
      </c>
      <c r="D259" s="135" t="s">
        <v>369</v>
      </c>
      <c r="E259" s="173">
        <v>5800</v>
      </c>
      <c r="F259" s="247">
        <v>5800</v>
      </c>
      <c r="G259" s="246">
        <v>7347.7</v>
      </c>
      <c r="H259" s="271">
        <f t="shared" si="13"/>
        <v>126.68448275862067</v>
      </c>
    </row>
    <row r="260" spans="1:8" ht="15">
      <c r="A260" s="135"/>
      <c r="B260" s="135">
        <v>2219</v>
      </c>
      <c r="C260" s="135">
        <v>2329</v>
      </c>
      <c r="D260" s="135" t="s">
        <v>370</v>
      </c>
      <c r="E260" s="91">
        <v>0</v>
      </c>
      <c r="F260" s="247">
        <v>0</v>
      </c>
      <c r="G260" s="246">
        <v>0</v>
      </c>
      <c r="H260" s="271" t="e">
        <f t="shared" si="13"/>
        <v>#DIV/0!</v>
      </c>
    </row>
    <row r="261" spans="1:8" ht="15">
      <c r="A261" s="135" t="s">
        <v>371</v>
      </c>
      <c r="B261" s="135">
        <v>5311</v>
      </c>
      <c r="C261" s="135">
        <v>2111</v>
      </c>
      <c r="D261" s="135" t="s">
        <v>372</v>
      </c>
      <c r="E261" s="173">
        <v>470</v>
      </c>
      <c r="F261" s="247">
        <v>470</v>
      </c>
      <c r="G261" s="246">
        <v>455.6</v>
      </c>
      <c r="H261" s="271">
        <f t="shared" si="13"/>
        <v>96.936170212765958</v>
      </c>
    </row>
    <row r="262" spans="1:8" ht="15">
      <c r="A262" s="135"/>
      <c r="B262" s="135">
        <v>5311</v>
      </c>
      <c r="C262" s="135">
        <v>2212</v>
      </c>
      <c r="D262" s="135" t="s">
        <v>373</v>
      </c>
      <c r="E262" s="174">
        <v>1200</v>
      </c>
      <c r="F262" s="248">
        <v>1200</v>
      </c>
      <c r="G262" s="246">
        <v>1359.8</v>
      </c>
      <c r="H262" s="271">
        <f t="shared" si="13"/>
        <v>113.31666666666666</v>
      </c>
    </row>
    <row r="263" spans="1:8" ht="15" hidden="1">
      <c r="A263" s="169"/>
      <c r="B263" s="169">
        <v>5311</v>
      </c>
      <c r="C263" s="169">
        <v>2310</v>
      </c>
      <c r="D263" s="169" t="s">
        <v>374</v>
      </c>
      <c r="E263" s="92"/>
      <c r="F263" s="222"/>
      <c r="G263" s="246">
        <v>0</v>
      </c>
      <c r="H263" s="271" t="e">
        <f t="shared" si="13"/>
        <v>#DIV/0!</v>
      </c>
    </row>
    <row r="264" spans="1:8" ht="15" hidden="1">
      <c r="A264" s="169"/>
      <c r="B264" s="169">
        <v>5311</v>
      </c>
      <c r="C264" s="169">
        <v>2322</v>
      </c>
      <c r="D264" s="169" t="s">
        <v>375</v>
      </c>
      <c r="E264" s="92"/>
      <c r="F264" s="222"/>
      <c r="G264" s="246">
        <v>0</v>
      </c>
      <c r="H264" s="271" t="e">
        <f t="shared" si="13"/>
        <v>#DIV/0!</v>
      </c>
    </row>
    <row r="265" spans="1:8" ht="15">
      <c r="A265" s="135"/>
      <c r="B265" s="135">
        <v>5311</v>
      </c>
      <c r="C265" s="135">
        <v>2324</v>
      </c>
      <c r="D265" s="135" t="s">
        <v>376</v>
      </c>
      <c r="E265" s="91">
        <v>0</v>
      </c>
      <c r="F265" s="215">
        <v>0</v>
      </c>
      <c r="G265" s="246">
        <v>9</v>
      </c>
      <c r="H265" s="271" t="e">
        <f t="shared" si="13"/>
        <v>#DIV/0!</v>
      </c>
    </row>
    <row r="266" spans="1:8" ht="15">
      <c r="A266" s="169"/>
      <c r="B266" s="169">
        <v>5311</v>
      </c>
      <c r="C266" s="169">
        <v>2329</v>
      </c>
      <c r="D266" s="169" t="s">
        <v>347</v>
      </c>
      <c r="E266" s="92">
        <v>0</v>
      </c>
      <c r="F266" s="222">
        <v>0</v>
      </c>
      <c r="G266" s="246">
        <v>10.4</v>
      </c>
      <c r="H266" s="271" t="e">
        <f t="shared" si="13"/>
        <v>#DIV/0!</v>
      </c>
    </row>
    <row r="267" spans="1:8" ht="15">
      <c r="A267" s="169"/>
      <c r="B267" s="169">
        <v>5311</v>
      </c>
      <c r="C267" s="169">
        <v>3113</v>
      </c>
      <c r="D267" s="169" t="s">
        <v>374</v>
      </c>
      <c r="E267" s="92">
        <v>0</v>
      </c>
      <c r="F267" s="222">
        <v>0</v>
      </c>
      <c r="G267" s="246">
        <v>53</v>
      </c>
      <c r="H267" s="271" t="e">
        <f t="shared" si="13"/>
        <v>#DIV/0!</v>
      </c>
    </row>
    <row r="268" spans="1:8" ht="15">
      <c r="A268" s="169"/>
      <c r="B268" s="169">
        <v>6409</v>
      </c>
      <c r="C268" s="169">
        <v>2328</v>
      </c>
      <c r="D268" s="169" t="s">
        <v>377</v>
      </c>
      <c r="E268" s="92">
        <v>0</v>
      </c>
      <c r="F268" s="222">
        <v>0</v>
      </c>
      <c r="G268" s="246">
        <v>3</v>
      </c>
      <c r="H268" s="271" t="e">
        <f t="shared" si="13"/>
        <v>#DIV/0!</v>
      </c>
    </row>
    <row r="269" spans="1:8" ht="15.75" thickBot="1">
      <c r="A269" s="163"/>
      <c r="B269" s="163"/>
      <c r="C269" s="163"/>
      <c r="D269" s="163"/>
      <c r="E269" s="164"/>
      <c r="F269" s="244"/>
      <c r="G269" s="244"/>
      <c r="H269" s="276"/>
    </row>
    <row r="270" spans="1:8" s="116" customFormat="1" ht="21.75" customHeight="1" thickTop="1" thickBot="1">
      <c r="A270" s="166"/>
      <c r="B270" s="166"/>
      <c r="C270" s="166"/>
      <c r="D270" s="167" t="s">
        <v>378</v>
      </c>
      <c r="E270" s="168">
        <f t="shared" ref="E270:G270" si="14">SUM(E252:E269)</f>
        <v>7870</v>
      </c>
      <c r="F270" s="245">
        <f t="shared" si="14"/>
        <v>9153</v>
      </c>
      <c r="G270" s="245">
        <f t="shared" si="14"/>
        <v>10921.5</v>
      </c>
      <c r="H270" s="273">
        <f>(G270/F270)*100</f>
        <v>119.32153392330382</v>
      </c>
    </row>
    <row r="271" spans="1:8" ht="15" customHeight="1">
      <c r="A271" s="155"/>
      <c r="B271" s="155"/>
      <c r="C271" s="155"/>
      <c r="D271" s="121"/>
      <c r="E271" s="156"/>
      <c r="F271" s="241"/>
      <c r="G271" s="241"/>
      <c r="H271" s="274"/>
    </row>
    <row r="272" spans="1:8" ht="15" hidden="1" customHeight="1">
      <c r="A272" s="155"/>
      <c r="B272" s="155"/>
      <c r="C272" s="155"/>
      <c r="D272" s="121"/>
      <c r="E272" s="156"/>
      <c r="F272" s="241"/>
      <c r="G272" s="241"/>
      <c r="H272" s="274"/>
    </row>
    <row r="273" spans="1:8" ht="15" hidden="1" customHeight="1">
      <c r="A273" s="155"/>
      <c r="B273" s="155"/>
      <c r="C273" s="155"/>
      <c r="D273" s="121"/>
      <c r="E273" s="156"/>
      <c r="F273" s="241"/>
      <c r="G273" s="241"/>
      <c r="H273" s="274"/>
    </row>
    <row r="274" spans="1:8" ht="15" hidden="1" customHeight="1">
      <c r="A274" s="155"/>
      <c r="B274" s="155"/>
      <c r="C274" s="155"/>
      <c r="D274" s="121"/>
      <c r="E274" s="156"/>
      <c r="F274" s="241"/>
      <c r="G274" s="241"/>
      <c r="H274" s="274"/>
    </row>
    <row r="275" spans="1:8" ht="15" hidden="1" customHeight="1">
      <c r="A275" s="155"/>
      <c r="B275" s="155"/>
      <c r="C275" s="155"/>
      <c r="D275" s="121"/>
      <c r="E275" s="156"/>
      <c r="F275" s="241"/>
      <c r="G275" s="241"/>
      <c r="H275" s="274"/>
    </row>
    <row r="276" spans="1:8" ht="15" hidden="1" customHeight="1">
      <c r="A276" s="155"/>
      <c r="B276" s="155"/>
      <c r="C276" s="155"/>
      <c r="D276" s="121"/>
      <c r="E276" s="156"/>
      <c r="F276" s="241"/>
      <c r="G276" s="241"/>
      <c r="H276" s="274"/>
    </row>
    <row r="277" spans="1:8" ht="15" hidden="1" customHeight="1">
      <c r="A277" s="155"/>
      <c r="B277" s="155"/>
      <c r="C277" s="155"/>
      <c r="D277" s="121"/>
      <c r="E277" s="156"/>
      <c r="F277" s="241"/>
      <c r="G277" s="241"/>
      <c r="H277" s="274"/>
    </row>
    <row r="278" spans="1:8" ht="15" hidden="1" customHeight="1">
      <c r="A278" s="155"/>
      <c r="B278" s="155"/>
      <c r="C278" s="155"/>
      <c r="D278" s="121"/>
      <c r="E278" s="156"/>
      <c r="F278" s="241"/>
      <c r="G278" s="233"/>
      <c r="H278" s="263"/>
    </row>
    <row r="279" spans="1:8" ht="15" customHeight="1" thickBot="1">
      <c r="A279" s="155"/>
      <c r="B279" s="155"/>
      <c r="C279" s="155"/>
      <c r="D279" s="121"/>
      <c r="E279" s="156"/>
      <c r="F279" s="241"/>
      <c r="G279" s="241"/>
      <c r="H279" s="274"/>
    </row>
    <row r="280" spans="1:8" ht="15.75">
      <c r="A280" s="124" t="s">
        <v>27</v>
      </c>
      <c r="B280" s="124" t="s">
        <v>28</v>
      </c>
      <c r="C280" s="124" t="s">
        <v>201</v>
      </c>
      <c r="D280" s="125" t="s">
        <v>29</v>
      </c>
      <c r="E280" s="43" t="s">
        <v>30</v>
      </c>
      <c r="F280" s="210" t="s">
        <v>30</v>
      </c>
      <c r="G280" s="210" t="s">
        <v>8</v>
      </c>
      <c r="H280" s="268" t="s">
        <v>202</v>
      </c>
    </row>
    <row r="281" spans="1:8" ht="15.75" customHeight="1" thickBot="1">
      <c r="A281" s="126"/>
      <c r="B281" s="126"/>
      <c r="C281" s="126"/>
      <c r="D281" s="127"/>
      <c r="E281" s="128" t="s">
        <v>32</v>
      </c>
      <c r="F281" s="238" t="s">
        <v>33</v>
      </c>
      <c r="G281" s="212" t="s">
        <v>34</v>
      </c>
      <c r="H281" s="269" t="s">
        <v>11</v>
      </c>
    </row>
    <row r="282" spans="1:8" ht="15.75" customHeight="1" thickTop="1">
      <c r="A282" s="130">
        <v>100</v>
      </c>
      <c r="B282" s="130"/>
      <c r="C282" s="130"/>
      <c r="D282" s="52" t="s">
        <v>173</v>
      </c>
      <c r="E282" s="131"/>
      <c r="F282" s="216"/>
      <c r="G282" s="216"/>
      <c r="H282" s="270"/>
    </row>
    <row r="283" spans="1:8" ht="15">
      <c r="A283" s="135"/>
      <c r="B283" s="135"/>
      <c r="C283" s="135"/>
      <c r="D283" s="135"/>
      <c r="E283" s="58"/>
      <c r="F283" s="215"/>
      <c r="G283" s="215"/>
      <c r="H283" s="278"/>
    </row>
    <row r="284" spans="1:8" ht="15">
      <c r="A284" s="135"/>
      <c r="B284" s="135"/>
      <c r="C284" s="135">
        <v>1361</v>
      </c>
      <c r="D284" s="135" t="s">
        <v>247</v>
      </c>
      <c r="E284" s="58">
        <v>2800</v>
      </c>
      <c r="F284" s="215">
        <v>2800</v>
      </c>
      <c r="G284" s="215">
        <v>3283.4</v>
      </c>
      <c r="H284" s="271">
        <f>(G284/F284)*100</f>
        <v>117.26428571428571</v>
      </c>
    </row>
    <row r="285" spans="1:8" ht="15">
      <c r="A285" s="135"/>
      <c r="B285" s="135">
        <v>2169</v>
      </c>
      <c r="C285" s="135">
        <v>2212</v>
      </c>
      <c r="D285" s="135" t="s">
        <v>379</v>
      </c>
      <c r="E285" s="58">
        <v>400</v>
      </c>
      <c r="F285" s="215">
        <v>400</v>
      </c>
      <c r="G285" s="215">
        <v>328.6</v>
      </c>
      <c r="H285" s="271">
        <f>(G285/F285)*100</f>
        <v>82.15</v>
      </c>
    </row>
    <row r="286" spans="1:8" ht="15">
      <c r="A286" s="169"/>
      <c r="B286" s="169">
        <v>2169</v>
      </c>
      <c r="C286" s="169">
        <v>2324</v>
      </c>
      <c r="D286" s="135" t="s">
        <v>239</v>
      </c>
      <c r="E286" s="58">
        <v>0</v>
      </c>
      <c r="F286" s="215">
        <v>0</v>
      </c>
      <c r="G286" s="215">
        <v>23.5</v>
      </c>
      <c r="H286" s="271" t="e">
        <f>(G286/F286)*100</f>
        <v>#DIV/0!</v>
      </c>
    </row>
    <row r="287" spans="1:8" ht="15">
      <c r="A287" s="169"/>
      <c r="B287" s="169">
        <v>6171</v>
      </c>
      <c r="C287" s="169">
        <v>2324</v>
      </c>
      <c r="D287" s="135" t="s">
        <v>239</v>
      </c>
      <c r="E287" s="175">
        <v>50</v>
      </c>
      <c r="F287" s="239">
        <v>50</v>
      </c>
      <c r="G287" s="215">
        <v>70</v>
      </c>
      <c r="H287" s="271">
        <f>(G287/F287)*100</f>
        <v>140</v>
      </c>
    </row>
    <row r="288" spans="1:8" ht="15" customHeight="1" thickBot="1">
      <c r="A288" s="163"/>
      <c r="B288" s="163"/>
      <c r="C288" s="163"/>
      <c r="D288" s="163"/>
      <c r="E288" s="164"/>
      <c r="F288" s="244"/>
      <c r="G288" s="244"/>
      <c r="H288" s="276"/>
    </row>
    <row r="289" spans="1:8" s="116" customFormat="1" ht="21.75" customHeight="1" thickTop="1" thickBot="1">
      <c r="A289" s="166"/>
      <c r="B289" s="166"/>
      <c r="C289" s="166"/>
      <c r="D289" s="167" t="s">
        <v>380</v>
      </c>
      <c r="E289" s="168">
        <f t="shared" ref="E289:G289" si="15">SUM(E282:E287)</f>
        <v>3250</v>
      </c>
      <c r="F289" s="245">
        <f t="shared" si="15"/>
        <v>3250</v>
      </c>
      <c r="G289" s="245">
        <f t="shared" si="15"/>
        <v>3705.5</v>
      </c>
      <c r="H289" s="273">
        <f>(G289/F289)*100</f>
        <v>114.0153846153846</v>
      </c>
    </row>
    <row r="290" spans="1:8" ht="15" hidden="1" customHeight="1">
      <c r="A290" s="155"/>
      <c r="B290" s="155"/>
      <c r="C290" s="155"/>
      <c r="D290" s="121"/>
      <c r="E290" s="156"/>
      <c r="F290" s="241"/>
      <c r="G290" s="241"/>
      <c r="H290" s="274"/>
    </row>
    <row r="291" spans="1:8" ht="15" hidden="1" customHeight="1">
      <c r="A291" s="155"/>
      <c r="B291" s="155"/>
      <c r="C291" s="155"/>
      <c r="D291" s="121"/>
      <c r="E291" s="156"/>
      <c r="F291" s="241"/>
      <c r="G291" s="241"/>
      <c r="H291" s="274"/>
    </row>
    <row r="292" spans="1:8" ht="15" customHeight="1">
      <c r="A292" s="155"/>
      <c r="B292" s="155"/>
      <c r="C292" s="155"/>
      <c r="D292" s="121"/>
      <c r="E292" s="156"/>
      <c r="F292" s="241"/>
      <c r="G292" s="241"/>
      <c r="H292" s="274"/>
    </row>
    <row r="293" spans="1:8" ht="15" customHeight="1" thickBot="1">
      <c r="A293" s="155"/>
      <c r="B293" s="155"/>
      <c r="C293" s="155"/>
      <c r="D293" s="121"/>
      <c r="E293" s="156"/>
      <c r="F293" s="241"/>
      <c r="G293" s="241"/>
      <c r="H293" s="274"/>
    </row>
    <row r="294" spans="1:8" ht="15.75">
      <c r="A294" s="124" t="s">
        <v>27</v>
      </c>
      <c r="B294" s="124" t="s">
        <v>28</v>
      </c>
      <c r="C294" s="124" t="s">
        <v>201</v>
      </c>
      <c r="D294" s="125" t="s">
        <v>29</v>
      </c>
      <c r="E294" s="43" t="s">
        <v>30</v>
      </c>
      <c r="F294" s="210" t="s">
        <v>30</v>
      </c>
      <c r="G294" s="210" t="s">
        <v>8</v>
      </c>
      <c r="H294" s="268" t="s">
        <v>202</v>
      </c>
    </row>
    <row r="295" spans="1:8" ht="15.75" customHeight="1" thickBot="1">
      <c r="A295" s="126"/>
      <c r="B295" s="126"/>
      <c r="C295" s="126"/>
      <c r="D295" s="127"/>
      <c r="E295" s="128" t="s">
        <v>32</v>
      </c>
      <c r="F295" s="238" t="s">
        <v>33</v>
      </c>
      <c r="G295" s="212" t="s">
        <v>34</v>
      </c>
      <c r="H295" s="269" t="s">
        <v>11</v>
      </c>
    </row>
    <row r="296" spans="1:8" ht="15.75" customHeight="1" thickTop="1">
      <c r="A296" s="176">
        <v>110</v>
      </c>
      <c r="B296" s="74"/>
      <c r="C296" s="74"/>
      <c r="D296" s="74" t="s">
        <v>177</v>
      </c>
      <c r="E296" s="131"/>
      <c r="F296" s="216"/>
      <c r="G296" s="216"/>
      <c r="H296" s="270"/>
    </row>
    <row r="297" spans="1:8" ht="15.75">
      <c r="A297" s="176"/>
      <c r="B297" s="74"/>
      <c r="C297" s="74"/>
      <c r="D297" s="74"/>
      <c r="E297" s="131"/>
      <c r="F297" s="216"/>
      <c r="G297" s="216"/>
      <c r="H297" s="270"/>
    </row>
    <row r="298" spans="1:8" ht="15">
      <c r="A298" s="135"/>
      <c r="B298" s="135"/>
      <c r="C298" s="135">
        <v>1111</v>
      </c>
      <c r="D298" s="135" t="s">
        <v>381</v>
      </c>
      <c r="E298" s="51">
        <v>66500</v>
      </c>
      <c r="F298" s="213">
        <v>66500</v>
      </c>
      <c r="G298" s="213">
        <v>64361.1</v>
      </c>
      <c r="H298" s="271">
        <f t="shared" ref="H298:H323" si="16">(G298/F298)*100</f>
        <v>96.783609022556391</v>
      </c>
    </row>
    <row r="299" spans="1:8" ht="15">
      <c r="A299" s="135"/>
      <c r="B299" s="135"/>
      <c r="C299" s="135">
        <v>1112</v>
      </c>
      <c r="D299" s="135" t="s">
        <v>382</v>
      </c>
      <c r="E299" s="159">
        <v>4250</v>
      </c>
      <c r="F299" s="243">
        <v>4250</v>
      </c>
      <c r="G299" s="213">
        <v>4535.2</v>
      </c>
      <c r="H299" s="271">
        <f t="shared" si="16"/>
        <v>106.71058823529411</v>
      </c>
    </row>
    <row r="300" spans="1:8" ht="15">
      <c r="A300" s="135"/>
      <c r="B300" s="135"/>
      <c r="C300" s="135">
        <v>1113</v>
      </c>
      <c r="D300" s="135" t="s">
        <v>383</v>
      </c>
      <c r="E300" s="159">
        <v>6200</v>
      </c>
      <c r="F300" s="243">
        <v>6200</v>
      </c>
      <c r="G300" s="213">
        <v>6575.1</v>
      </c>
      <c r="H300" s="271">
        <f t="shared" si="16"/>
        <v>106.05</v>
      </c>
    </row>
    <row r="301" spans="1:8" ht="15">
      <c r="A301" s="135"/>
      <c r="B301" s="135"/>
      <c r="C301" s="135">
        <v>1121</v>
      </c>
      <c r="D301" s="135" t="s">
        <v>384</v>
      </c>
      <c r="E301" s="159">
        <v>61700</v>
      </c>
      <c r="F301" s="243">
        <v>61700</v>
      </c>
      <c r="G301" s="213">
        <v>67945.8</v>
      </c>
      <c r="H301" s="271">
        <f t="shared" si="16"/>
        <v>110.12285251215559</v>
      </c>
    </row>
    <row r="302" spans="1:8" ht="15">
      <c r="A302" s="135"/>
      <c r="B302" s="135"/>
      <c r="C302" s="135">
        <v>1122</v>
      </c>
      <c r="D302" s="135" t="s">
        <v>385</v>
      </c>
      <c r="E302" s="51">
        <v>10000</v>
      </c>
      <c r="F302" s="213">
        <v>8870</v>
      </c>
      <c r="G302" s="213">
        <v>8869</v>
      </c>
      <c r="H302" s="271">
        <f t="shared" si="16"/>
        <v>99.988726042841037</v>
      </c>
    </row>
    <row r="303" spans="1:8" ht="15">
      <c r="A303" s="135"/>
      <c r="B303" s="135"/>
      <c r="C303" s="135">
        <v>1211</v>
      </c>
      <c r="D303" s="135" t="s">
        <v>386</v>
      </c>
      <c r="E303" s="51">
        <v>120000</v>
      </c>
      <c r="F303" s="213">
        <v>120000</v>
      </c>
      <c r="G303" s="213">
        <v>124521.60000000001</v>
      </c>
      <c r="H303" s="271">
        <f t="shared" si="16"/>
        <v>103.76800000000001</v>
      </c>
    </row>
    <row r="304" spans="1:8" ht="15">
      <c r="A304" s="135"/>
      <c r="B304" s="135"/>
      <c r="C304" s="135">
        <v>1340</v>
      </c>
      <c r="D304" s="135" t="s">
        <v>387</v>
      </c>
      <c r="E304" s="51">
        <v>13500</v>
      </c>
      <c r="F304" s="213">
        <v>13500</v>
      </c>
      <c r="G304" s="213">
        <v>13573.1</v>
      </c>
      <c r="H304" s="271">
        <f t="shared" si="16"/>
        <v>100.54148148148147</v>
      </c>
    </row>
    <row r="305" spans="1:8" ht="15">
      <c r="A305" s="135"/>
      <c r="B305" s="135"/>
      <c r="C305" s="135">
        <v>1341</v>
      </c>
      <c r="D305" s="135" t="s">
        <v>388</v>
      </c>
      <c r="E305" s="54">
        <v>900</v>
      </c>
      <c r="F305" s="214">
        <v>900</v>
      </c>
      <c r="G305" s="213">
        <v>870.1</v>
      </c>
      <c r="H305" s="271">
        <f t="shared" si="16"/>
        <v>96.677777777777791</v>
      </c>
    </row>
    <row r="306" spans="1:8" ht="15" customHeight="1">
      <c r="A306" s="158"/>
      <c r="B306" s="74"/>
      <c r="C306" s="55">
        <v>1342</v>
      </c>
      <c r="D306" s="55" t="s">
        <v>389</v>
      </c>
      <c r="E306" s="62">
        <v>100</v>
      </c>
      <c r="F306" s="216">
        <v>100</v>
      </c>
      <c r="G306" s="213">
        <v>203.8</v>
      </c>
      <c r="H306" s="271">
        <f t="shared" si="16"/>
        <v>203.8</v>
      </c>
    </row>
    <row r="307" spans="1:8" ht="15">
      <c r="A307" s="57"/>
      <c r="B307" s="55"/>
      <c r="C307" s="55">
        <v>1343</v>
      </c>
      <c r="D307" s="55" t="s">
        <v>390</v>
      </c>
      <c r="E307" s="62">
        <v>1250</v>
      </c>
      <c r="F307" s="216">
        <v>1250</v>
      </c>
      <c r="G307" s="213">
        <v>1309.3</v>
      </c>
      <c r="H307" s="271">
        <f t="shared" si="16"/>
        <v>104.744</v>
      </c>
    </row>
    <row r="308" spans="1:8" ht="15">
      <c r="A308" s="146"/>
      <c r="B308" s="135"/>
      <c r="C308" s="135">
        <v>1345</v>
      </c>
      <c r="D308" s="135" t="s">
        <v>391</v>
      </c>
      <c r="E308" s="177">
        <v>200</v>
      </c>
      <c r="F308" s="243">
        <v>200</v>
      </c>
      <c r="G308" s="213">
        <v>308.60000000000002</v>
      </c>
      <c r="H308" s="271">
        <f t="shared" si="16"/>
        <v>154.30000000000001</v>
      </c>
    </row>
    <row r="309" spans="1:8" ht="15">
      <c r="A309" s="135"/>
      <c r="B309" s="135"/>
      <c r="C309" s="135">
        <v>1351</v>
      </c>
      <c r="D309" s="135" t="s">
        <v>392</v>
      </c>
      <c r="E309" s="54">
        <v>0</v>
      </c>
      <c r="F309" s="214">
        <v>1274</v>
      </c>
      <c r="G309" s="213">
        <v>1274.5999999999999</v>
      </c>
      <c r="H309" s="271">
        <f t="shared" si="16"/>
        <v>100.04709576138147</v>
      </c>
    </row>
    <row r="310" spans="1:8" ht="15">
      <c r="A310" s="135"/>
      <c r="B310" s="135"/>
      <c r="C310" s="135">
        <v>1355</v>
      </c>
      <c r="D310" s="135" t="s">
        <v>393</v>
      </c>
      <c r="E310" s="51">
        <v>5000</v>
      </c>
      <c r="F310" s="213">
        <v>7776</v>
      </c>
      <c r="G310" s="213">
        <v>7778.3</v>
      </c>
      <c r="H310" s="271">
        <f t="shared" si="16"/>
        <v>100.02957818930041</v>
      </c>
    </row>
    <row r="311" spans="1:8" ht="15">
      <c r="A311" s="135"/>
      <c r="B311" s="135"/>
      <c r="C311" s="135">
        <v>1361</v>
      </c>
      <c r="D311" s="135" t="s">
        <v>394</v>
      </c>
      <c r="E311" s="54">
        <v>0</v>
      </c>
      <c r="F311" s="214">
        <v>0</v>
      </c>
      <c r="G311" s="213">
        <v>0.8</v>
      </c>
      <c r="H311" s="271" t="e">
        <f t="shared" si="16"/>
        <v>#DIV/0!</v>
      </c>
    </row>
    <row r="312" spans="1:8" ht="15">
      <c r="A312" s="135"/>
      <c r="B312" s="135"/>
      <c r="C312" s="135">
        <v>1511</v>
      </c>
      <c r="D312" s="135" t="s">
        <v>395</v>
      </c>
      <c r="E312" s="91">
        <v>22500</v>
      </c>
      <c r="F312" s="215">
        <v>22500</v>
      </c>
      <c r="G312" s="213">
        <v>23955.599999999999</v>
      </c>
      <c r="H312" s="271">
        <f t="shared" si="16"/>
        <v>106.46933333333332</v>
      </c>
    </row>
    <row r="313" spans="1:8" ht="15">
      <c r="A313" s="135"/>
      <c r="B313" s="135"/>
      <c r="C313" s="135">
        <v>4112</v>
      </c>
      <c r="D313" s="135" t="s">
        <v>396</v>
      </c>
      <c r="E313" s="91">
        <v>34500</v>
      </c>
      <c r="F313" s="215">
        <v>35180.9</v>
      </c>
      <c r="G313" s="213">
        <v>35180.9</v>
      </c>
      <c r="H313" s="271">
        <f t="shared" si="16"/>
        <v>100</v>
      </c>
    </row>
    <row r="314" spans="1:8" ht="15">
      <c r="A314" s="135"/>
      <c r="B314" s="135">
        <v>6171</v>
      </c>
      <c r="C314" s="135">
        <v>2212</v>
      </c>
      <c r="D314" s="135" t="s">
        <v>397</v>
      </c>
      <c r="E314" s="98">
        <v>10</v>
      </c>
      <c r="F314" s="249">
        <v>10</v>
      </c>
      <c r="G314" s="213">
        <v>0</v>
      </c>
      <c r="H314" s="271">
        <f t="shared" si="16"/>
        <v>0</v>
      </c>
    </row>
    <row r="315" spans="1:8" ht="15" hidden="1">
      <c r="A315" s="135"/>
      <c r="B315" s="135">
        <v>6171</v>
      </c>
      <c r="C315" s="135">
        <v>2324</v>
      </c>
      <c r="D315" s="135" t="s">
        <v>398</v>
      </c>
      <c r="E315" s="98"/>
      <c r="F315" s="249"/>
      <c r="G315" s="213">
        <v>0</v>
      </c>
      <c r="H315" s="271" t="e">
        <f t="shared" si="16"/>
        <v>#DIV/0!</v>
      </c>
    </row>
    <row r="316" spans="1:8" ht="15">
      <c r="A316" s="135"/>
      <c r="B316" s="135">
        <v>6310</v>
      </c>
      <c r="C316" s="135">
        <v>2141</v>
      </c>
      <c r="D316" s="135" t="s">
        <v>399</v>
      </c>
      <c r="E316" s="91">
        <v>30</v>
      </c>
      <c r="F316" s="215">
        <v>30</v>
      </c>
      <c r="G316" s="213">
        <v>5.7</v>
      </c>
      <c r="H316" s="271">
        <f t="shared" si="16"/>
        <v>19</v>
      </c>
    </row>
    <row r="317" spans="1:8" ht="15" hidden="1">
      <c r="A317" s="135"/>
      <c r="B317" s="135">
        <v>6310</v>
      </c>
      <c r="C317" s="135">
        <v>2324</v>
      </c>
      <c r="D317" s="135" t="s">
        <v>398</v>
      </c>
      <c r="E317" s="98"/>
      <c r="F317" s="249"/>
      <c r="G317" s="213">
        <v>0</v>
      </c>
      <c r="H317" s="271" t="e">
        <f t="shared" si="16"/>
        <v>#DIV/0!</v>
      </c>
    </row>
    <row r="318" spans="1:8" ht="15">
      <c r="A318" s="135"/>
      <c r="B318" s="135">
        <v>6310</v>
      </c>
      <c r="C318" s="135">
        <v>2142</v>
      </c>
      <c r="D318" s="135" t="s">
        <v>400</v>
      </c>
      <c r="E318" s="98">
        <v>0</v>
      </c>
      <c r="F318" s="249">
        <v>2041.8</v>
      </c>
      <c r="G318" s="213">
        <v>2041.8</v>
      </c>
      <c r="H318" s="271">
        <f t="shared" si="16"/>
        <v>100</v>
      </c>
    </row>
    <row r="319" spans="1:8" ht="15" hidden="1">
      <c r="A319" s="135"/>
      <c r="B319" s="135">
        <v>6310</v>
      </c>
      <c r="C319" s="135">
        <v>2143</v>
      </c>
      <c r="D319" s="135" t="s">
        <v>401</v>
      </c>
      <c r="E319" s="98"/>
      <c r="F319" s="249"/>
      <c r="G319" s="213">
        <v>0</v>
      </c>
      <c r="H319" s="271" t="e">
        <f t="shared" si="16"/>
        <v>#DIV/0!</v>
      </c>
    </row>
    <row r="320" spans="1:8" ht="15">
      <c r="A320" s="135"/>
      <c r="B320" s="135">
        <v>6310</v>
      </c>
      <c r="C320" s="135">
        <v>2212</v>
      </c>
      <c r="D320" s="135" t="s">
        <v>402</v>
      </c>
      <c r="E320" s="98">
        <v>0</v>
      </c>
      <c r="F320" s="249">
        <v>511.4</v>
      </c>
      <c r="G320" s="213">
        <v>511.4</v>
      </c>
      <c r="H320" s="271">
        <f t="shared" si="16"/>
        <v>100</v>
      </c>
    </row>
    <row r="321" spans="1:8" ht="15" hidden="1">
      <c r="A321" s="135"/>
      <c r="B321" s="135">
        <v>6310</v>
      </c>
      <c r="C321" s="135">
        <v>2329</v>
      </c>
      <c r="D321" s="135" t="s">
        <v>403</v>
      </c>
      <c r="E321" s="98"/>
      <c r="F321" s="249"/>
      <c r="G321" s="213">
        <v>0</v>
      </c>
      <c r="H321" s="271" t="e">
        <f t="shared" si="16"/>
        <v>#DIV/0!</v>
      </c>
    </row>
    <row r="322" spans="1:8" ht="15">
      <c r="A322" s="135"/>
      <c r="B322" s="135">
        <v>6330</v>
      </c>
      <c r="C322" s="135">
        <v>4132</v>
      </c>
      <c r="D322" s="135" t="s">
        <v>404</v>
      </c>
      <c r="E322" s="91">
        <v>0</v>
      </c>
      <c r="F322" s="215">
        <v>0</v>
      </c>
      <c r="G322" s="213">
        <v>68.3</v>
      </c>
      <c r="H322" s="271" t="e">
        <f t="shared" si="16"/>
        <v>#DIV/0!</v>
      </c>
    </row>
    <row r="323" spans="1:8" ht="15">
      <c r="A323" s="135"/>
      <c r="B323" s="135">
        <v>6409</v>
      </c>
      <c r="C323" s="135">
        <v>2328</v>
      </c>
      <c r="D323" s="135" t="s">
        <v>405</v>
      </c>
      <c r="E323" s="98">
        <v>0</v>
      </c>
      <c r="F323" s="249">
        <v>0</v>
      </c>
      <c r="G323" s="213">
        <v>0</v>
      </c>
      <c r="H323" s="271" t="e">
        <f t="shared" si="16"/>
        <v>#DIV/0!</v>
      </c>
    </row>
    <row r="324" spans="1:8" ht="15.75" customHeight="1" thickBot="1">
      <c r="A324" s="163"/>
      <c r="B324" s="163"/>
      <c r="C324" s="163"/>
      <c r="D324" s="163"/>
      <c r="E324" s="178"/>
      <c r="F324" s="250"/>
      <c r="G324" s="250"/>
      <c r="H324" s="279"/>
    </row>
    <row r="325" spans="1:8" s="116" customFormat="1" ht="21.75" customHeight="1" thickTop="1" thickBot="1">
      <c r="A325" s="166"/>
      <c r="B325" s="166"/>
      <c r="C325" s="166"/>
      <c r="D325" s="167" t="s">
        <v>406</v>
      </c>
      <c r="E325" s="168">
        <f t="shared" ref="E325:G325" si="17">SUM(E298:E324)</f>
        <v>346640</v>
      </c>
      <c r="F325" s="245">
        <f t="shared" si="17"/>
        <v>352794.10000000003</v>
      </c>
      <c r="G325" s="245">
        <f t="shared" si="17"/>
        <v>363890.09999999992</v>
      </c>
      <c r="H325" s="273">
        <f>(G325/F325)*100</f>
        <v>103.14517731447319</v>
      </c>
    </row>
    <row r="326" spans="1:8" ht="15" customHeight="1">
      <c r="A326" s="155"/>
      <c r="B326" s="155"/>
      <c r="C326" s="155"/>
      <c r="D326" s="121"/>
      <c r="E326" s="156"/>
      <c r="F326" s="241"/>
      <c r="G326" s="241"/>
      <c r="H326" s="274"/>
    </row>
    <row r="327" spans="1:8" ht="15" hidden="1">
      <c r="A327" s="116"/>
      <c r="B327" s="155"/>
      <c r="C327" s="155"/>
      <c r="D327" s="155"/>
      <c r="E327" s="179"/>
      <c r="F327" s="251"/>
      <c r="G327" s="251"/>
      <c r="H327" s="280"/>
    </row>
    <row r="328" spans="1:8" ht="15" hidden="1">
      <c r="A328" s="116"/>
      <c r="B328" s="155"/>
      <c r="C328" s="155"/>
      <c r="D328" s="155"/>
      <c r="E328" s="179"/>
      <c r="F328" s="251"/>
      <c r="G328" s="251"/>
      <c r="H328" s="280"/>
    </row>
    <row r="329" spans="1:8" ht="15" customHeight="1" thickBot="1">
      <c r="A329" s="116"/>
      <c r="B329" s="155"/>
      <c r="C329" s="155"/>
      <c r="D329" s="155"/>
      <c r="E329" s="179"/>
      <c r="F329" s="251"/>
      <c r="G329" s="251"/>
      <c r="H329" s="280"/>
    </row>
    <row r="330" spans="1:8" ht="15.75">
      <c r="A330" s="124" t="s">
        <v>27</v>
      </c>
      <c r="B330" s="124" t="s">
        <v>28</v>
      </c>
      <c r="C330" s="124" t="s">
        <v>201</v>
      </c>
      <c r="D330" s="125" t="s">
        <v>29</v>
      </c>
      <c r="E330" s="43" t="s">
        <v>30</v>
      </c>
      <c r="F330" s="210" t="s">
        <v>30</v>
      </c>
      <c r="G330" s="210" t="s">
        <v>8</v>
      </c>
      <c r="H330" s="268" t="s">
        <v>202</v>
      </c>
    </row>
    <row r="331" spans="1:8" ht="15.75" customHeight="1" thickBot="1">
      <c r="A331" s="126"/>
      <c r="B331" s="126"/>
      <c r="C331" s="126"/>
      <c r="D331" s="127"/>
      <c r="E331" s="128" t="s">
        <v>32</v>
      </c>
      <c r="F331" s="238" t="s">
        <v>33</v>
      </c>
      <c r="G331" s="212" t="s">
        <v>34</v>
      </c>
      <c r="H331" s="269" t="s">
        <v>11</v>
      </c>
    </row>
    <row r="332" spans="1:8" ht="16.5" customHeight="1" thickTop="1">
      <c r="A332" s="130">
        <v>120</v>
      </c>
      <c r="B332" s="130"/>
      <c r="C332" s="130"/>
      <c r="D332" s="74" t="s">
        <v>184</v>
      </c>
      <c r="E332" s="131"/>
      <c r="F332" s="216"/>
      <c r="G332" s="216"/>
      <c r="H332" s="270"/>
    </row>
    <row r="333" spans="1:8" ht="15.75">
      <c r="A333" s="74"/>
      <c r="B333" s="74"/>
      <c r="C333" s="74"/>
      <c r="D333" s="74"/>
      <c r="E333" s="91"/>
      <c r="F333" s="215"/>
      <c r="G333" s="215"/>
      <c r="H333" s="271"/>
    </row>
    <row r="334" spans="1:8" ht="15">
      <c r="A334" s="135"/>
      <c r="B334" s="135"/>
      <c r="C334" s="135">
        <v>1361</v>
      </c>
      <c r="D334" s="135" t="s">
        <v>247</v>
      </c>
      <c r="E334" s="180">
        <v>0</v>
      </c>
      <c r="F334" s="252">
        <v>0</v>
      </c>
      <c r="G334" s="252">
        <v>3.4</v>
      </c>
      <c r="H334" s="271" t="e">
        <f t="shared" ref="H334:H368" si="18">(G334/F334)*100</f>
        <v>#DIV/0!</v>
      </c>
    </row>
    <row r="335" spans="1:8" ht="15">
      <c r="A335" s="135"/>
      <c r="B335" s="135">
        <v>2219</v>
      </c>
      <c r="C335" s="135">
        <v>2131</v>
      </c>
      <c r="D335" s="135" t="s">
        <v>407</v>
      </c>
      <c r="E335" s="91">
        <v>0</v>
      </c>
      <c r="F335" s="215">
        <v>0</v>
      </c>
      <c r="G335" s="252">
        <v>0.5</v>
      </c>
      <c r="H335" s="271" t="e">
        <f t="shared" si="18"/>
        <v>#DIV/0!</v>
      </c>
    </row>
    <row r="336" spans="1:8" ht="15">
      <c r="A336" s="135"/>
      <c r="B336" s="135">
        <v>3612</v>
      </c>
      <c r="C336" s="135">
        <v>2111</v>
      </c>
      <c r="D336" s="135" t="s">
        <v>408</v>
      </c>
      <c r="E336" s="180">
        <v>3700</v>
      </c>
      <c r="F336" s="252">
        <v>3700</v>
      </c>
      <c r="G336" s="252">
        <v>2445.3000000000002</v>
      </c>
      <c r="H336" s="271">
        <f t="shared" si="18"/>
        <v>66.089189189189185</v>
      </c>
    </row>
    <row r="337" spans="1:8" ht="15">
      <c r="A337" s="135"/>
      <c r="B337" s="135">
        <v>3612</v>
      </c>
      <c r="C337" s="135">
        <v>2132</v>
      </c>
      <c r="D337" s="135" t="s">
        <v>409</v>
      </c>
      <c r="E337" s="180">
        <v>7760</v>
      </c>
      <c r="F337" s="252">
        <v>7760</v>
      </c>
      <c r="G337" s="252">
        <v>7997.8</v>
      </c>
      <c r="H337" s="271">
        <f t="shared" si="18"/>
        <v>103.06443298969073</v>
      </c>
    </row>
    <row r="338" spans="1:8" ht="15">
      <c r="A338" s="135"/>
      <c r="B338" s="135">
        <v>3612</v>
      </c>
      <c r="C338" s="135">
        <v>2322</v>
      </c>
      <c r="D338" s="135" t="s">
        <v>375</v>
      </c>
      <c r="E338" s="180">
        <v>0</v>
      </c>
      <c r="F338" s="252">
        <v>0</v>
      </c>
      <c r="G338" s="252">
        <v>3</v>
      </c>
      <c r="H338" s="271" t="e">
        <f t="shared" si="18"/>
        <v>#DIV/0!</v>
      </c>
    </row>
    <row r="339" spans="1:8" ht="15">
      <c r="A339" s="135"/>
      <c r="B339" s="135">
        <v>3612</v>
      </c>
      <c r="C339" s="135">
        <v>2324</v>
      </c>
      <c r="D339" s="135" t="s">
        <v>410</v>
      </c>
      <c r="E339" s="91">
        <v>0</v>
      </c>
      <c r="F339" s="215">
        <v>0</v>
      </c>
      <c r="G339" s="252">
        <v>599.6</v>
      </c>
      <c r="H339" s="271" t="e">
        <f t="shared" si="18"/>
        <v>#DIV/0!</v>
      </c>
    </row>
    <row r="340" spans="1:8" ht="15" hidden="1">
      <c r="A340" s="135"/>
      <c r="B340" s="135">
        <v>3612</v>
      </c>
      <c r="C340" s="135">
        <v>2329</v>
      </c>
      <c r="D340" s="135" t="s">
        <v>411</v>
      </c>
      <c r="E340" s="91"/>
      <c r="F340" s="215"/>
      <c r="G340" s="252">
        <v>0</v>
      </c>
      <c r="H340" s="271" t="e">
        <f t="shared" si="18"/>
        <v>#DIV/0!</v>
      </c>
    </row>
    <row r="341" spans="1:8" ht="15">
      <c r="A341" s="135"/>
      <c r="B341" s="135">
        <v>3612</v>
      </c>
      <c r="C341" s="135">
        <v>3112</v>
      </c>
      <c r="D341" s="135" t="s">
        <v>412</v>
      </c>
      <c r="E341" s="91">
        <v>12600</v>
      </c>
      <c r="F341" s="215">
        <v>12600</v>
      </c>
      <c r="G341" s="252">
        <v>1822</v>
      </c>
      <c r="H341" s="271">
        <f t="shared" si="18"/>
        <v>14.460317460317459</v>
      </c>
    </row>
    <row r="342" spans="1:8" ht="15">
      <c r="A342" s="135"/>
      <c r="B342" s="135">
        <v>3613</v>
      </c>
      <c r="C342" s="135">
        <v>2111</v>
      </c>
      <c r="D342" s="135" t="s">
        <v>413</v>
      </c>
      <c r="E342" s="180">
        <v>2200</v>
      </c>
      <c r="F342" s="252">
        <v>2312</v>
      </c>
      <c r="G342" s="252">
        <v>2437</v>
      </c>
      <c r="H342" s="271">
        <f t="shared" si="18"/>
        <v>105.40657439446366</v>
      </c>
    </row>
    <row r="343" spans="1:8" ht="15">
      <c r="A343" s="135"/>
      <c r="B343" s="135">
        <v>3613</v>
      </c>
      <c r="C343" s="135">
        <v>2132</v>
      </c>
      <c r="D343" s="135" t="s">
        <v>414</v>
      </c>
      <c r="E343" s="180">
        <v>4700</v>
      </c>
      <c r="F343" s="252">
        <v>5624</v>
      </c>
      <c r="G343" s="252">
        <v>5409.1</v>
      </c>
      <c r="H343" s="271">
        <f t="shared" si="18"/>
        <v>96.17887624466573</v>
      </c>
    </row>
    <row r="344" spans="1:8" ht="15" hidden="1">
      <c r="A344" s="169"/>
      <c r="B344" s="135">
        <v>3613</v>
      </c>
      <c r="C344" s="135">
        <v>2133</v>
      </c>
      <c r="D344" s="135" t="s">
        <v>415</v>
      </c>
      <c r="E344" s="91"/>
      <c r="F344" s="215"/>
      <c r="G344" s="252">
        <v>0</v>
      </c>
      <c r="H344" s="271" t="e">
        <f t="shared" si="18"/>
        <v>#DIV/0!</v>
      </c>
    </row>
    <row r="345" spans="1:8" ht="15" hidden="1">
      <c r="A345" s="169"/>
      <c r="B345" s="135">
        <v>3613</v>
      </c>
      <c r="C345" s="135">
        <v>2310</v>
      </c>
      <c r="D345" s="135" t="s">
        <v>416</v>
      </c>
      <c r="E345" s="91"/>
      <c r="F345" s="215"/>
      <c r="G345" s="252">
        <v>0</v>
      </c>
      <c r="H345" s="271" t="e">
        <f t="shared" si="18"/>
        <v>#DIV/0!</v>
      </c>
    </row>
    <row r="346" spans="1:8" ht="15" hidden="1">
      <c r="A346" s="169"/>
      <c r="B346" s="135">
        <v>3613</v>
      </c>
      <c r="C346" s="135">
        <v>2322</v>
      </c>
      <c r="D346" s="135" t="s">
        <v>417</v>
      </c>
      <c r="E346" s="91"/>
      <c r="F346" s="215"/>
      <c r="G346" s="252">
        <v>0</v>
      </c>
      <c r="H346" s="271" t="e">
        <f t="shared" si="18"/>
        <v>#DIV/0!</v>
      </c>
    </row>
    <row r="347" spans="1:8" ht="15">
      <c r="A347" s="169"/>
      <c r="B347" s="135">
        <v>3613</v>
      </c>
      <c r="C347" s="135">
        <v>2324</v>
      </c>
      <c r="D347" s="135" t="s">
        <v>418</v>
      </c>
      <c r="E347" s="91">
        <v>0</v>
      </c>
      <c r="F347" s="215">
        <v>0</v>
      </c>
      <c r="G347" s="252">
        <v>782.2</v>
      </c>
      <c r="H347" s="271" t="e">
        <f t="shared" si="18"/>
        <v>#DIV/0!</v>
      </c>
    </row>
    <row r="348" spans="1:8" ht="15">
      <c r="A348" s="169"/>
      <c r="B348" s="135">
        <v>3613</v>
      </c>
      <c r="C348" s="135">
        <v>3112</v>
      </c>
      <c r="D348" s="135" t="s">
        <v>419</v>
      </c>
      <c r="E348" s="91">
        <v>300</v>
      </c>
      <c r="F348" s="215">
        <v>300</v>
      </c>
      <c r="G348" s="252">
        <v>0</v>
      </c>
      <c r="H348" s="271">
        <f t="shared" si="18"/>
        <v>0</v>
      </c>
    </row>
    <row r="349" spans="1:8" ht="15">
      <c r="A349" s="169"/>
      <c r="B349" s="135">
        <v>3631</v>
      </c>
      <c r="C349" s="135">
        <v>2133</v>
      </c>
      <c r="D349" s="135" t="s">
        <v>420</v>
      </c>
      <c r="E349" s="91">
        <v>0</v>
      </c>
      <c r="F349" s="215">
        <v>0</v>
      </c>
      <c r="G349" s="252">
        <v>3.6</v>
      </c>
      <c r="H349" s="271" t="e">
        <f t="shared" si="18"/>
        <v>#DIV/0!</v>
      </c>
    </row>
    <row r="350" spans="1:8" ht="15">
      <c r="A350" s="169"/>
      <c r="B350" s="135">
        <v>3632</v>
      </c>
      <c r="C350" s="135">
        <v>2111</v>
      </c>
      <c r="D350" s="135" t="s">
        <v>421</v>
      </c>
      <c r="E350" s="91">
        <v>450</v>
      </c>
      <c r="F350" s="215">
        <v>450</v>
      </c>
      <c r="G350" s="252">
        <v>703.1</v>
      </c>
      <c r="H350" s="271">
        <f t="shared" si="18"/>
        <v>156.24444444444444</v>
      </c>
    </row>
    <row r="351" spans="1:8" ht="15">
      <c r="A351" s="169"/>
      <c r="B351" s="135">
        <v>3632</v>
      </c>
      <c r="C351" s="135">
        <v>2132</v>
      </c>
      <c r="D351" s="135" t="s">
        <v>422</v>
      </c>
      <c r="E351" s="91">
        <v>20</v>
      </c>
      <c r="F351" s="215">
        <v>20</v>
      </c>
      <c r="G351" s="252">
        <v>20</v>
      </c>
      <c r="H351" s="271">
        <f t="shared" si="18"/>
        <v>100</v>
      </c>
    </row>
    <row r="352" spans="1:8" ht="15">
      <c r="A352" s="169"/>
      <c r="B352" s="135">
        <v>3632</v>
      </c>
      <c r="C352" s="135">
        <v>2133</v>
      </c>
      <c r="D352" s="135" t="s">
        <v>423</v>
      </c>
      <c r="E352" s="91">
        <v>5</v>
      </c>
      <c r="F352" s="215">
        <v>5</v>
      </c>
      <c r="G352" s="252">
        <v>5</v>
      </c>
      <c r="H352" s="271">
        <f t="shared" si="18"/>
        <v>100</v>
      </c>
    </row>
    <row r="353" spans="1:8" ht="15">
      <c r="A353" s="169"/>
      <c r="B353" s="135">
        <v>3632</v>
      </c>
      <c r="C353" s="135">
        <v>2324</v>
      </c>
      <c r="D353" s="135" t="s">
        <v>424</v>
      </c>
      <c r="E353" s="91">
        <v>0</v>
      </c>
      <c r="F353" s="215">
        <v>0</v>
      </c>
      <c r="G353" s="252">
        <v>66</v>
      </c>
      <c r="H353" s="271" t="e">
        <f t="shared" si="18"/>
        <v>#DIV/0!</v>
      </c>
    </row>
    <row r="354" spans="1:8" ht="15">
      <c r="A354" s="169"/>
      <c r="B354" s="135">
        <v>3632</v>
      </c>
      <c r="C354" s="135">
        <v>2329</v>
      </c>
      <c r="D354" s="135" t="s">
        <v>425</v>
      </c>
      <c r="E354" s="91">
        <v>0</v>
      </c>
      <c r="F354" s="215">
        <v>0</v>
      </c>
      <c r="G354" s="252">
        <v>78</v>
      </c>
      <c r="H354" s="271" t="e">
        <f t="shared" si="18"/>
        <v>#DIV/0!</v>
      </c>
    </row>
    <row r="355" spans="1:8" ht="15">
      <c r="A355" s="169"/>
      <c r="B355" s="135">
        <v>3634</v>
      </c>
      <c r="C355" s="135">
        <v>2132</v>
      </c>
      <c r="D355" s="135" t="s">
        <v>426</v>
      </c>
      <c r="E355" s="91">
        <v>4654</v>
      </c>
      <c r="F355" s="215">
        <v>4654</v>
      </c>
      <c r="G355" s="252">
        <v>4653.6000000000004</v>
      </c>
      <c r="H355" s="271">
        <f t="shared" si="18"/>
        <v>99.991405242801903</v>
      </c>
    </row>
    <row r="356" spans="1:8" ht="15" hidden="1">
      <c r="A356" s="169"/>
      <c r="B356" s="135">
        <v>3636</v>
      </c>
      <c r="C356" s="135">
        <v>2131</v>
      </c>
      <c r="D356" s="135" t="s">
        <v>427</v>
      </c>
      <c r="E356" s="91"/>
      <c r="F356" s="215"/>
      <c r="G356" s="252">
        <v>0</v>
      </c>
      <c r="H356" s="271" t="e">
        <f t="shared" si="18"/>
        <v>#DIV/0!</v>
      </c>
    </row>
    <row r="357" spans="1:8" ht="15">
      <c r="A357" s="146"/>
      <c r="B357" s="135">
        <v>3639</v>
      </c>
      <c r="C357" s="135">
        <v>2111</v>
      </c>
      <c r="D357" s="135" t="s">
        <v>428</v>
      </c>
      <c r="E357" s="58">
        <v>28</v>
      </c>
      <c r="F357" s="215">
        <v>28</v>
      </c>
      <c r="G357" s="252">
        <v>33.799999999999997</v>
      </c>
      <c r="H357" s="271">
        <f t="shared" si="18"/>
        <v>120.71428571428571</v>
      </c>
    </row>
    <row r="358" spans="1:8" ht="15">
      <c r="A358" s="169"/>
      <c r="B358" s="135">
        <v>3639</v>
      </c>
      <c r="C358" s="135">
        <v>2119</v>
      </c>
      <c r="D358" s="135" t="s">
        <v>429</v>
      </c>
      <c r="E358" s="91">
        <v>300</v>
      </c>
      <c r="F358" s="215">
        <v>300</v>
      </c>
      <c r="G358" s="252">
        <v>1846.2</v>
      </c>
      <c r="H358" s="271">
        <f t="shared" si="18"/>
        <v>615.4</v>
      </c>
    </row>
    <row r="359" spans="1:8" ht="15">
      <c r="A359" s="135"/>
      <c r="B359" s="135">
        <v>3639</v>
      </c>
      <c r="C359" s="135">
        <v>2131</v>
      </c>
      <c r="D359" s="135" t="s">
        <v>407</v>
      </c>
      <c r="E359" s="91">
        <v>2700</v>
      </c>
      <c r="F359" s="215">
        <v>2700</v>
      </c>
      <c r="G359" s="252">
        <v>2809.5</v>
      </c>
      <c r="H359" s="271">
        <f t="shared" si="18"/>
        <v>104.05555555555554</v>
      </c>
    </row>
    <row r="360" spans="1:8" ht="15">
      <c r="A360" s="135"/>
      <c r="B360" s="135">
        <v>3639</v>
      </c>
      <c r="C360" s="135">
        <v>2132</v>
      </c>
      <c r="D360" s="135" t="s">
        <v>430</v>
      </c>
      <c r="E360" s="91">
        <v>28</v>
      </c>
      <c r="F360" s="215">
        <v>28</v>
      </c>
      <c r="G360" s="252">
        <v>18.100000000000001</v>
      </c>
      <c r="H360" s="271">
        <f t="shared" si="18"/>
        <v>64.642857142857153</v>
      </c>
    </row>
    <row r="361" spans="1:8" ht="15" customHeight="1">
      <c r="A361" s="135"/>
      <c r="B361" s="135">
        <v>3639</v>
      </c>
      <c r="C361" s="135">
        <v>2212</v>
      </c>
      <c r="D361" s="135" t="s">
        <v>273</v>
      </c>
      <c r="E361" s="91">
        <v>181</v>
      </c>
      <c r="F361" s="215">
        <v>181</v>
      </c>
      <c r="G361" s="252">
        <v>517.5</v>
      </c>
      <c r="H361" s="271">
        <f t="shared" si="18"/>
        <v>285.91160220994476</v>
      </c>
    </row>
    <row r="362" spans="1:8" ht="15">
      <c r="A362" s="135"/>
      <c r="B362" s="135">
        <v>3639</v>
      </c>
      <c r="C362" s="135">
        <v>2324</v>
      </c>
      <c r="D362" s="135" t="s">
        <v>431</v>
      </c>
      <c r="E362" s="91">
        <v>582</v>
      </c>
      <c r="F362" s="215">
        <v>582</v>
      </c>
      <c r="G362" s="252">
        <v>325.10000000000002</v>
      </c>
      <c r="H362" s="271">
        <f t="shared" si="18"/>
        <v>55.859106529209626</v>
      </c>
    </row>
    <row r="363" spans="1:8" ht="15" hidden="1">
      <c r="A363" s="135"/>
      <c r="B363" s="135">
        <v>3639</v>
      </c>
      <c r="C363" s="135">
        <v>2328</v>
      </c>
      <c r="D363" s="135" t="s">
        <v>432</v>
      </c>
      <c r="E363" s="91"/>
      <c r="F363" s="215"/>
      <c r="G363" s="252">
        <v>0</v>
      </c>
      <c r="H363" s="271" t="e">
        <f t="shared" si="18"/>
        <v>#DIV/0!</v>
      </c>
    </row>
    <row r="364" spans="1:8" ht="15" hidden="1" customHeight="1">
      <c r="A364" s="140"/>
      <c r="B364" s="140">
        <v>3639</v>
      </c>
      <c r="C364" s="140">
        <v>2329</v>
      </c>
      <c r="D364" s="140" t="s">
        <v>347</v>
      </c>
      <c r="E364" s="91"/>
      <c r="F364" s="215"/>
      <c r="G364" s="252">
        <v>0</v>
      </c>
      <c r="H364" s="271" t="e">
        <f t="shared" si="18"/>
        <v>#DIV/0!</v>
      </c>
    </row>
    <row r="365" spans="1:8" ht="15">
      <c r="A365" s="135"/>
      <c r="B365" s="135">
        <v>3639</v>
      </c>
      <c r="C365" s="135">
        <v>3111</v>
      </c>
      <c r="D365" s="135" t="s">
        <v>433</v>
      </c>
      <c r="E365" s="91">
        <v>1944</v>
      </c>
      <c r="F365" s="215">
        <v>1944</v>
      </c>
      <c r="G365" s="252">
        <v>3342.9</v>
      </c>
      <c r="H365" s="271">
        <f t="shared" si="18"/>
        <v>171.95987654320987</v>
      </c>
    </row>
    <row r="366" spans="1:8" ht="15">
      <c r="A366" s="135"/>
      <c r="B366" s="135">
        <v>3639</v>
      </c>
      <c r="C366" s="135">
        <v>3112</v>
      </c>
      <c r="D366" s="135" t="s">
        <v>434</v>
      </c>
      <c r="E366" s="91">
        <v>0</v>
      </c>
      <c r="F366" s="215">
        <v>0</v>
      </c>
      <c r="G366" s="252">
        <v>1993.3</v>
      </c>
      <c r="H366" s="271" t="e">
        <f t="shared" si="18"/>
        <v>#DIV/0!</v>
      </c>
    </row>
    <row r="367" spans="1:8" ht="15" customHeight="1">
      <c r="A367" s="140"/>
      <c r="B367" s="140">
        <v>6409</v>
      </c>
      <c r="C367" s="140">
        <v>2328</v>
      </c>
      <c r="D367" s="140" t="s">
        <v>435</v>
      </c>
      <c r="E367" s="91">
        <v>0</v>
      </c>
      <c r="F367" s="215">
        <v>0</v>
      </c>
      <c r="G367" s="252">
        <v>0</v>
      </c>
      <c r="H367" s="271" t="e">
        <f t="shared" si="18"/>
        <v>#DIV/0!</v>
      </c>
    </row>
    <row r="368" spans="1:8" ht="15" customHeight="1">
      <c r="A368" s="140"/>
      <c r="B368" s="140">
        <v>6409</v>
      </c>
      <c r="C368" s="140">
        <v>2329</v>
      </c>
      <c r="D368" s="140" t="s">
        <v>436</v>
      </c>
      <c r="E368" s="91">
        <v>0</v>
      </c>
      <c r="F368" s="215">
        <v>0</v>
      </c>
      <c r="G368" s="252">
        <v>7.7</v>
      </c>
      <c r="H368" s="271" t="e">
        <f t="shared" si="18"/>
        <v>#DIV/0!</v>
      </c>
    </row>
    <row r="369" spans="1:8" ht="15.75" customHeight="1" thickBot="1">
      <c r="A369" s="181"/>
      <c r="B369" s="181">
        <v>1070</v>
      </c>
      <c r="C369" s="181">
        <v>2212</v>
      </c>
      <c r="D369" s="181"/>
      <c r="E369" s="182">
        <v>0</v>
      </c>
      <c r="F369" s="226">
        <v>0</v>
      </c>
      <c r="G369" s="226"/>
      <c r="H369" s="281"/>
    </row>
    <row r="370" spans="1:8" s="116" customFormat="1" ht="22.5" customHeight="1" thickTop="1" thickBot="1">
      <c r="A370" s="166"/>
      <c r="B370" s="166"/>
      <c r="C370" s="166"/>
      <c r="D370" s="167" t="s">
        <v>437</v>
      </c>
      <c r="E370" s="168">
        <f t="shared" ref="E370:G370" si="19">SUM(E333:E369)</f>
        <v>42152</v>
      </c>
      <c r="F370" s="245">
        <f t="shared" si="19"/>
        <v>43188</v>
      </c>
      <c r="G370" s="245">
        <f t="shared" si="19"/>
        <v>37923.299999999996</v>
      </c>
      <c r="H370" s="273">
        <f>(G370/F370)*100</f>
        <v>87.809808280077789</v>
      </c>
    </row>
    <row r="371" spans="1:8" ht="15" customHeight="1">
      <c r="A371" s="116"/>
      <c r="B371" s="155"/>
      <c r="C371" s="155"/>
      <c r="D371" s="155"/>
      <c r="E371" s="179"/>
      <c r="F371" s="251"/>
      <c r="G371" s="251"/>
      <c r="H371" s="280"/>
    </row>
    <row r="372" spans="1:8" ht="15" hidden="1" customHeight="1">
      <c r="A372" s="116"/>
      <c r="B372" s="155"/>
      <c r="C372" s="155"/>
      <c r="D372" s="155"/>
      <c r="E372" s="179"/>
      <c r="F372" s="251"/>
      <c r="G372" s="251"/>
      <c r="H372" s="280"/>
    </row>
    <row r="373" spans="1:8" ht="15" hidden="1" customHeight="1">
      <c r="A373" s="116"/>
      <c r="B373" s="155"/>
      <c r="C373" s="155"/>
      <c r="D373" s="155"/>
      <c r="E373" s="179"/>
      <c r="F373" s="251"/>
      <c r="G373" s="251"/>
      <c r="H373" s="280"/>
    </row>
    <row r="374" spans="1:8" ht="15" hidden="1" customHeight="1">
      <c r="A374" s="116"/>
      <c r="B374" s="155"/>
      <c r="C374" s="155"/>
      <c r="D374" s="155"/>
      <c r="E374" s="179"/>
      <c r="F374" s="251"/>
      <c r="G374" s="233"/>
      <c r="H374" s="263"/>
    </row>
    <row r="375" spans="1:8" ht="15" hidden="1" customHeight="1">
      <c r="A375" s="116"/>
      <c r="B375" s="155"/>
      <c r="C375" s="155"/>
      <c r="D375" s="155"/>
      <c r="E375" s="179"/>
      <c r="F375" s="251"/>
      <c r="G375" s="251"/>
      <c r="H375" s="280"/>
    </row>
    <row r="376" spans="1:8" ht="15" hidden="1" customHeight="1">
      <c r="A376" s="116"/>
      <c r="B376" s="155"/>
      <c r="C376" s="155"/>
      <c r="D376" s="155"/>
      <c r="E376" s="179"/>
      <c r="F376" s="251"/>
      <c r="G376" s="251"/>
      <c r="H376" s="280"/>
    </row>
    <row r="377" spans="1:8" ht="15" customHeight="1" thickBot="1">
      <c r="A377" s="116"/>
      <c r="B377" s="155"/>
      <c r="C377" s="155"/>
      <c r="D377" s="155"/>
      <c r="E377" s="179"/>
      <c r="F377" s="251"/>
      <c r="G377" s="251"/>
      <c r="H377" s="280"/>
    </row>
    <row r="378" spans="1:8" ht="15.75">
      <c r="A378" s="124" t="s">
        <v>27</v>
      </c>
      <c r="B378" s="124" t="s">
        <v>28</v>
      </c>
      <c r="C378" s="124" t="s">
        <v>201</v>
      </c>
      <c r="D378" s="125" t="s">
        <v>29</v>
      </c>
      <c r="E378" s="43" t="s">
        <v>30</v>
      </c>
      <c r="F378" s="210" t="s">
        <v>30</v>
      </c>
      <c r="G378" s="210" t="s">
        <v>8</v>
      </c>
      <c r="H378" s="268" t="s">
        <v>202</v>
      </c>
    </row>
    <row r="379" spans="1:8" ht="15.75" customHeight="1" thickBot="1">
      <c r="A379" s="126"/>
      <c r="B379" s="126"/>
      <c r="C379" s="126"/>
      <c r="D379" s="127"/>
      <c r="E379" s="128" t="s">
        <v>32</v>
      </c>
      <c r="F379" s="238" t="s">
        <v>33</v>
      </c>
      <c r="G379" s="212" t="s">
        <v>34</v>
      </c>
      <c r="H379" s="269" t="s">
        <v>11</v>
      </c>
    </row>
    <row r="380" spans="1:8" ht="16.5" thickTop="1">
      <c r="A380" s="130">
        <v>8888</v>
      </c>
      <c r="B380" s="130"/>
      <c r="C380" s="130"/>
      <c r="D380" s="50"/>
      <c r="E380" s="131"/>
      <c r="F380" s="216"/>
      <c r="G380" s="216"/>
      <c r="H380" s="270"/>
    </row>
    <row r="381" spans="1:8" ht="15">
      <c r="A381" s="135"/>
      <c r="B381" s="135">
        <v>6171</v>
      </c>
      <c r="C381" s="135">
        <v>2329</v>
      </c>
      <c r="D381" s="135" t="s">
        <v>438</v>
      </c>
      <c r="E381" s="91">
        <v>0</v>
      </c>
      <c r="F381" s="215">
        <v>0</v>
      </c>
      <c r="G381" s="215">
        <v>0</v>
      </c>
      <c r="H381" s="271" t="e">
        <f>(G381/F381)*100</f>
        <v>#DIV/0!</v>
      </c>
    </row>
    <row r="382" spans="1:8" ht="15">
      <c r="A382" s="135"/>
      <c r="B382" s="135"/>
      <c r="C382" s="135"/>
      <c r="D382" s="135" t="s">
        <v>439</v>
      </c>
      <c r="E382" s="91"/>
      <c r="F382" s="215"/>
      <c r="G382" s="215"/>
      <c r="H382" s="271"/>
    </row>
    <row r="383" spans="1:8" ht="15.75" thickBot="1">
      <c r="A383" s="163"/>
      <c r="B383" s="163"/>
      <c r="C383" s="163"/>
      <c r="D383" s="163" t="s">
        <v>440</v>
      </c>
      <c r="E383" s="164"/>
      <c r="F383" s="244"/>
      <c r="G383" s="244"/>
      <c r="H383" s="276"/>
    </row>
    <row r="384" spans="1:8" s="116" customFormat="1" ht="22.5" customHeight="1" thickTop="1" thickBot="1">
      <c r="A384" s="166"/>
      <c r="B384" s="166"/>
      <c r="C384" s="166"/>
      <c r="D384" s="167" t="s">
        <v>441</v>
      </c>
      <c r="E384" s="168">
        <f t="shared" ref="E384:G384" si="20">SUM(E381:E382)</f>
        <v>0</v>
      </c>
      <c r="F384" s="245">
        <f t="shared" si="20"/>
        <v>0</v>
      </c>
      <c r="G384" s="245">
        <f t="shared" si="20"/>
        <v>0</v>
      </c>
      <c r="H384" s="273" t="e">
        <f>(G384/F384)*100</f>
        <v>#DIV/0!</v>
      </c>
    </row>
    <row r="385" spans="1:8" ht="15">
      <c r="A385" s="116"/>
      <c r="B385" s="155"/>
      <c r="C385" s="155"/>
      <c r="D385" s="155"/>
      <c r="E385" s="179"/>
      <c r="F385" s="251"/>
      <c r="G385" s="251"/>
      <c r="H385" s="280"/>
    </row>
    <row r="386" spans="1:8" ht="15" hidden="1">
      <c r="A386" s="116"/>
      <c r="B386" s="155"/>
      <c r="C386" s="155"/>
      <c r="D386" s="155"/>
      <c r="E386" s="179"/>
      <c r="F386" s="251"/>
      <c r="G386" s="251"/>
      <c r="H386" s="280"/>
    </row>
    <row r="387" spans="1:8" ht="15" hidden="1">
      <c r="A387" s="116"/>
      <c r="B387" s="155"/>
      <c r="C387" s="155"/>
      <c r="D387" s="155"/>
      <c r="E387" s="179"/>
      <c r="F387" s="251"/>
      <c r="G387" s="251"/>
      <c r="H387" s="280"/>
    </row>
    <row r="388" spans="1:8" ht="15" hidden="1">
      <c r="A388" s="116"/>
      <c r="B388" s="155"/>
      <c r="C388" s="155"/>
      <c r="D388" s="155"/>
      <c r="E388" s="179"/>
      <c r="F388" s="251"/>
      <c r="G388" s="251"/>
      <c r="H388" s="280"/>
    </row>
    <row r="389" spans="1:8" ht="15" hidden="1">
      <c r="A389" s="116"/>
      <c r="B389" s="155"/>
      <c r="C389" s="155"/>
      <c r="D389" s="155"/>
      <c r="E389" s="179"/>
      <c r="F389" s="251"/>
      <c r="G389" s="251"/>
      <c r="H389" s="280"/>
    </row>
    <row r="390" spans="1:8" ht="15" hidden="1" customHeight="1">
      <c r="A390" s="116"/>
      <c r="B390" s="155"/>
      <c r="C390" s="155"/>
      <c r="D390" s="155"/>
      <c r="E390" s="179"/>
      <c r="F390" s="251"/>
      <c r="G390" s="251"/>
      <c r="H390" s="280"/>
    </row>
    <row r="391" spans="1:8" ht="15" customHeight="1" thickBot="1">
      <c r="A391" s="116"/>
      <c r="B391" s="116"/>
      <c r="C391" s="116"/>
      <c r="D391" s="116"/>
      <c r="E391" s="117"/>
      <c r="F391" s="237"/>
      <c r="G391" s="237"/>
      <c r="H391" s="267"/>
    </row>
    <row r="392" spans="1:8" ht="15.75">
      <c r="A392" s="124" t="s">
        <v>27</v>
      </c>
      <c r="B392" s="124" t="s">
        <v>28</v>
      </c>
      <c r="C392" s="124" t="s">
        <v>201</v>
      </c>
      <c r="D392" s="125" t="s">
        <v>29</v>
      </c>
      <c r="E392" s="43" t="s">
        <v>30</v>
      </c>
      <c r="F392" s="210" t="s">
        <v>30</v>
      </c>
      <c r="G392" s="210" t="s">
        <v>8</v>
      </c>
      <c r="H392" s="268" t="s">
        <v>202</v>
      </c>
    </row>
    <row r="393" spans="1:8" ht="15.75" customHeight="1" thickBot="1">
      <c r="A393" s="126"/>
      <c r="B393" s="126"/>
      <c r="C393" s="126"/>
      <c r="D393" s="127"/>
      <c r="E393" s="128" t="s">
        <v>32</v>
      </c>
      <c r="F393" s="238" t="s">
        <v>33</v>
      </c>
      <c r="G393" s="212" t="s">
        <v>34</v>
      </c>
      <c r="H393" s="269" t="s">
        <v>11</v>
      </c>
    </row>
    <row r="394" spans="1:8" s="116" customFormat="1" ht="30.75" customHeight="1" thickTop="1" thickBot="1">
      <c r="A394" s="167"/>
      <c r="B394" s="183"/>
      <c r="C394" s="184"/>
      <c r="D394" s="185" t="s">
        <v>442</v>
      </c>
      <c r="E394" s="186">
        <f t="shared" ref="E394:G394" si="21">SUM(E77,E125,E188,E218,E243,E270,E289,E325,E370,E384)</f>
        <v>434837</v>
      </c>
      <c r="F394" s="253">
        <f t="shared" si="21"/>
        <v>476926.70000000007</v>
      </c>
      <c r="G394" s="253">
        <f t="shared" si="21"/>
        <v>488311.59999999992</v>
      </c>
      <c r="H394" s="282">
        <f>(G394/F394)*100</f>
        <v>102.3871383170621</v>
      </c>
    </row>
    <row r="395" spans="1:8" ht="15" customHeight="1">
      <c r="A395" s="121"/>
      <c r="B395" s="187"/>
      <c r="C395" s="188"/>
      <c r="D395" s="189"/>
      <c r="E395" s="190"/>
      <c r="F395" s="254"/>
      <c r="G395" s="254"/>
      <c r="H395" s="283"/>
    </row>
    <row r="396" spans="1:8" ht="15" hidden="1" customHeight="1">
      <c r="A396" s="121"/>
      <c r="B396" s="187"/>
      <c r="C396" s="188"/>
      <c r="D396" s="189"/>
      <c r="E396" s="190"/>
      <c r="F396" s="254"/>
      <c r="G396" s="254"/>
      <c r="H396" s="283"/>
    </row>
    <row r="397" spans="1:8" ht="12.75" hidden="1" customHeight="1">
      <c r="A397" s="121"/>
      <c r="B397" s="187"/>
      <c r="C397" s="188"/>
      <c r="D397" s="189"/>
      <c r="E397" s="190"/>
      <c r="F397" s="254"/>
      <c r="G397" s="254"/>
      <c r="H397" s="283"/>
    </row>
    <row r="398" spans="1:8" ht="12.75" hidden="1" customHeight="1">
      <c r="A398" s="121"/>
      <c r="B398" s="187"/>
      <c r="C398" s="188"/>
      <c r="D398" s="189"/>
      <c r="E398" s="190"/>
      <c r="F398" s="254"/>
      <c r="G398" s="254"/>
      <c r="H398" s="283"/>
    </row>
    <row r="399" spans="1:8" ht="12.75" hidden="1" customHeight="1">
      <c r="A399" s="121"/>
      <c r="B399" s="187"/>
      <c r="C399" s="188"/>
      <c r="D399" s="189"/>
      <c r="E399" s="190"/>
      <c r="F399" s="254"/>
      <c r="G399" s="254"/>
      <c r="H399" s="283"/>
    </row>
    <row r="400" spans="1:8" ht="12.75" hidden="1" customHeight="1">
      <c r="A400" s="121"/>
      <c r="B400" s="187"/>
      <c r="C400" s="188"/>
      <c r="D400" s="189"/>
      <c r="E400" s="190"/>
      <c r="F400" s="254"/>
      <c r="G400" s="254"/>
      <c r="H400" s="283"/>
    </row>
    <row r="401" spans="1:8" ht="12.75" hidden="1" customHeight="1">
      <c r="A401" s="121"/>
      <c r="B401" s="187"/>
      <c r="C401" s="188"/>
      <c r="D401" s="189"/>
      <c r="E401" s="190"/>
      <c r="F401" s="254"/>
      <c r="G401" s="254"/>
      <c r="H401" s="283"/>
    </row>
    <row r="402" spans="1:8" ht="12.75" hidden="1" customHeight="1">
      <c r="A402" s="121"/>
      <c r="B402" s="187"/>
      <c r="C402" s="188"/>
      <c r="D402" s="189"/>
      <c r="E402" s="190"/>
      <c r="F402" s="254"/>
      <c r="G402" s="254"/>
      <c r="H402" s="283"/>
    </row>
    <row r="403" spans="1:8" ht="15" hidden="1" customHeight="1">
      <c r="A403" s="121"/>
      <c r="B403" s="187"/>
      <c r="C403" s="188"/>
      <c r="D403" s="189"/>
      <c r="E403" s="190"/>
      <c r="F403" s="254"/>
      <c r="G403" s="254"/>
      <c r="H403" s="283"/>
    </row>
    <row r="404" spans="1:8" ht="15" customHeight="1" thickBot="1">
      <c r="A404" s="121"/>
      <c r="B404" s="187"/>
      <c r="C404" s="188"/>
      <c r="D404" s="189"/>
      <c r="E404" s="191"/>
      <c r="F404" s="255"/>
      <c r="G404" s="255"/>
      <c r="H404" s="284"/>
    </row>
    <row r="405" spans="1:8" ht="15.75">
      <c r="A405" s="124" t="s">
        <v>27</v>
      </c>
      <c r="B405" s="124" t="s">
        <v>28</v>
      </c>
      <c r="C405" s="124" t="s">
        <v>201</v>
      </c>
      <c r="D405" s="125" t="s">
        <v>29</v>
      </c>
      <c r="E405" s="43" t="s">
        <v>30</v>
      </c>
      <c r="F405" s="210" t="s">
        <v>30</v>
      </c>
      <c r="G405" s="210" t="s">
        <v>8</v>
      </c>
      <c r="H405" s="268" t="s">
        <v>202</v>
      </c>
    </row>
    <row r="406" spans="1:8" ht="15.75" customHeight="1" thickBot="1">
      <c r="A406" s="126"/>
      <c r="B406" s="126"/>
      <c r="C406" s="126"/>
      <c r="D406" s="127"/>
      <c r="E406" s="128" t="s">
        <v>32</v>
      </c>
      <c r="F406" s="238" t="s">
        <v>33</v>
      </c>
      <c r="G406" s="212" t="s">
        <v>34</v>
      </c>
      <c r="H406" s="269" t="s">
        <v>11</v>
      </c>
    </row>
    <row r="407" spans="1:8" ht="16.5" customHeight="1" thickTop="1">
      <c r="A407" s="176">
        <v>110</v>
      </c>
      <c r="B407" s="176"/>
      <c r="C407" s="176"/>
      <c r="D407" s="192" t="s">
        <v>443</v>
      </c>
      <c r="E407" s="193"/>
      <c r="F407" s="256"/>
      <c r="G407" s="256"/>
      <c r="H407" s="285"/>
    </row>
    <row r="408" spans="1:8" ht="14.25" customHeight="1">
      <c r="A408" s="194"/>
      <c r="B408" s="194"/>
      <c r="C408" s="194"/>
      <c r="D408" s="121"/>
      <c r="E408" s="193"/>
      <c r="F408" s="256"/>
      <c r="G408" s="256"/>
      <c r="H408" s="285"/>
    </row>
    <row r="409" spans="1:8" ht="15" customHeight="1">
      <c r="A409" s="135"/>
      <c r="B409" s="135"/>
      <c r="C409" s="135">
        <v>8115</v>
      </c>
      <c r="D409" s="146" t="s">
        <v>444</v>
      </c>
      <c r="E409" s="195">
        <v>25966</v>
      </c>
      <c r="F409" s="257">
        <v>42246</v>
      </c>
      <c r="G409" s="257">
        <v>-12250.2</v>
      </c>
      <c r="H409" s="271">
        <f t="shared" ref="H409:H414" si="22">(G409/F409)*100</f>
        <v>-28.997301519670504</v>
      </c>
    </row>
    <row r="410" spans="1:8" ht="15">
      <c r="A410" s="135"/>
      <c r="B410" s="135"/>
      <c r="C410" s="135">
        <v>8123</v>
      </c>
      <c r="D410" s="196" t="s">
        <v>445</v>
      </c>
      <c r="E410" s="92">
        <v>30000</v>
      </c>
      <c r="F410" s="222">
        <v>30000</v>
      </c>
      <c r="G410" s="239">
        <v>805.5</v>
      </c>
      <c r="H410" s="271">
        <f t="shared" si="22"/>
        <v>2.6850000000000001</v>
      </c>
    </row>
    <row r="411" spans="1:8" ht="14.25" customHeight="1">
      <c r="A411" s="135"/>
      <c r="B411" s="135"/>
      <c r="C411" s="135">
        <v>8124</v>
      </c>
      <c r="D411" s="146" t="s">
        <v>446</v>
      </c>
      <c r="E411" s="91">
        <v>-5040</v>
      </c>
      <c r="F411" s="215">
        <v>-5040</v>
      </c>
      <c r="G411" s="215">
        <v>-5040</v>
      </c>
      <c r="H411" s="271">
        <f t="shared" si="22"/>
        <v>100</v>
      </c>
    </row>
    <row r="412" spans="1:8" ht="15" hidden="1" customHeight="1">
      <c r="A412" s="149"/>
      <c r="B412" s="149"/>
      <c r="C412" s="149">
        <v>8902</v>
      </c>
      <c r="D412" s="197" t="s">
        <v>447</v>
      </c>
      <c r="E412" s="150"/>
      <c r="F412" s="215"/>
      <c r="G412" s="215">
        <v>0</v>
      </c>
      <c r="H412" s="286" t="e">
        <f t="shared" si="22"/>
        <v>#DIV/0!</v>
      </c>
    </row>
    <row r="413" spans="1:8" ht="14.25" hidden="1" customHeight="1">
      <c r="A413" s="135"/>
      <c r="B413" s="135"/>
      <c r="C413" s="135">
        <v>8905</v>
      </c>
      <c r="D413" s="146" t="s">
        <v>448</v>
      </c>
      <c r="E413" s="91"/>
      <c r="F413" s="216"/>
      <c r="G413" s="239">
        <v>0</v>
      </c>
      <c r="H413" s="271" t="e">
        <f t="shared" si="22"/>
        <v>#DIV/0!</v>
      </c>
    </row>
    <row r="414" spans="1:8" ht="15" customHeight="1" thickBot="1">
      <c r="A414" s="163"/>
      <c r="B414" s="163"/>
      <c r="C414" s="163">
        <v>8901</v>
      </c>
      <c r="D414" s="162" t="s">
        <v>449</v>
      </c>
      <c r="E414" s="164">
        <v>0</v>
      </c>
      <c r="F414" s="244">
        <v>0</v>
      </c>
      <c r="G414" s="244">
        <v>-15</v>
      </c>
      <c r="H414" s="276" t="e">
        <f t="shared" si="22"/>
        <v>#DIV/0!</v>
      </c>
    </row>
    <row r="415" spans="1:8" s="116" customFormat="1" ht="22.5" customHeight="1" thickTop="1" thickBot="1">
      <c r="A415" s="166"/>
      <c r="B415" s="166"/>
      <c r="C415" s="166"/>
      <c r="D415" s="198" t="s">
        <v>450</v>
      </c>
      <c r="E415" s="168">
        <f t="shared" ref="E415:G415" si="23">SUM(E409:E414)</f>
        <v>50926</v>
      </c>
      <c r="F415" s="245">
        <f t="shared" si="23"/>
        <v>67206</v>
      </c>
      <c r="G415" s="245">
        <f t="shared" si="23"/>
        <v>-16499.7</v>
      </c>
      <c r="H415" s="277">
        <f>SUM(G415/F409)*100</f>
        <v>-39.056242011077977</v>
      </c>
    </row>
    <row r="416" spans="1:8" s="116" customFormat="1" ht="22.5" customHeight="1">
      <c r="A416" s="155"/>
      <c r="B416" s="155"/>
      <c r="C416" s="155"/>
      <c r="D416" s="121"/>
      <c r="E416" s="156"/>
      <c r="F416" s="258"/>
      <c r="G416" s="241"/>
      <c r="H416" s="274"/>
    </row>
    <row r="417" spans="1:8" ht="15" customHeight="1">
      <c r="A417" s="116" t="s">
        <v>451</v>
      </c>
      <c r="B417" s="116"/>
      <c r="C417" s="116"/>
      <c r="D417" s="121"/>
      <c r="E417" s="156"/>
      <c r="F417" s="258"/>
      <c r="G417" s="241"/>
      <c r="H417" s="274"/>
    </row>
    <row r="418" spans="1:8" ht="16.5" customHeight="1">
      <c r="A418" s="155"/>
      <c r="B418" s="116"/>
      <c r="C418" s="155"/>
      <c r="D418" s="116"/>
      <c r="E418" s="117"/>
      <c r="F418" s="259"/>
      <c r="G418" s="237"/>
      <c r="H418" s="267"/>
    </row>
    <row r="419" spans="1:8" ht="15">
      <c r="A419" s="155"/>
      <c r="B419" s="155"/>
      <c r="C419" s="155"/>
      <c r="D419" s="116"/>
      <c r="E419" s="117"/>
      <c r="F419" s="237"/>
      <c r="G419" s="237"/>
      <c r="H419" s="267"/>
    </row>
    <row r="420" spans="1:8" ht="15">
      <c r="A420" s="35"/>
      <c r="B420" s="35"/>
      <c r="C420" s="35"/>
      <c r="D420" s="36" t="s">
        <v>452</v>
      </c>
      <c r="E420" s="199">
        <f t="shared" ref="E420:G420" si="24">E394+E415</f>
        <v>485763</v>
      </c>
      <c r="F420" s="260">
        <f t="shared" si="24"/>
        <v>544132.70000000007</v>
      </c>
      <c r="G420" s="260">
        <f t="shared" si="24"/>
        <v>471811.89999999991</v>
      </c>
      <c r="H420" s="271">
        <f>(G420/F420)*100</f>
        <v>86.708977424073183</v>
      </c>
    </row>
    <row r="421" spans="1:8" ht="15">
      <c r="A421" s="35"/>
      <c r="B421" s="35"/>
      <c r="C421" s="35"/>
      <c r="D421" s="36"/>
      <c r="E421" s="199"/>
      <c r="F421" s="260"/>
      <c r="G421" s="260"/>
      <c r="H421" s="287"/>
    </row>
    <row r="422" spans="1:8" ht="15">
      <c r="A422" s="39"/>
      <c r="B422" s="39"/>
      <c r="C422" s="39"/>
      <c r="D422" s="39"/>
      <c r="E422" s="200"/>
      <c r="F422" s="261"/>
      <c r="G422" s="261"/>
      <c r="H422" s="288"/>
    </row>
    <row r="423" spans="1:8" ht="15">
      <c r="A423" s="39"/>
      <c r="B423" s="39"/>
      <c r="C423" s="39"/>
      <c r="D423" s="39"/>
      <c r="E423" s="200"/>
      <c r="F423" s="261"/>
      <c r="G423" s="261"/>
      <c r="H423" s="288"/>
    </row>
    <row r="424" spans="1:8" ht="15">
      <c r="A424" s="39"/>
      <c r="B424" s="39"/>
      <c r="C424" s="39"/>
      <c r="D424" s="39"/>
      <c r="E424" s="200"/>
      <c r="F424" s="261"/>
      <c r="G424" s="261"/>
      <c r="H424" s="288"/>
    </row>
    <row r="425" spans="1:8" ht="15">
      <c r="A425" s="39"/>
      <c r="B425" s="39"/>
      <c r="C425" s="39"/>
      <c r="D425" s="39"/>
      <c r="E425" s="200"/>
      <c r="F425" s="261"/>
      <c r="G425" s="261"/>
      <c r="H425" s="288"/>
    </row>
    <row r="426" spans="1:8" ht="15">
      <c r="A426" s="39"/>
      <c r="B426" s="39"/>
      <c r="C426" s="39"/>
      <c r="D426" s="39"/>
      <c r="E426" s="200"/>
      <c r="F426" s="261"/>
      <c r="G426" s="261"/>
      <c r="H426" s="288"/>
    </row>
    <row r="427" spans="1:8" ht="15">
      <c r="A427" s="39"/>
      <c r="B427" s="39"/>
      <c r="C427" s="39"/>
      <c r="D427" s="39"/>
      <c r="E427" s="200"/>
      <c r="F427" s="261"/>
      <c r="G427" s="261"/>
      <c r="H427" s="288"/>
    </row>
    <row r="428" spans="1:8" ht="15">
      <c r="A428" s="39"/>
      <c r="B428" s="39"/>
      <c r="C428" s="39"/>
      <c r="D428" s="39"/>
      <c r="E428" s="200"/>
      <c r="F428" s="261"/>
      <c r="G428" s="261"/>
      <c r="H428" s="288"/>
    </row>
    <row r="429" spans="1:8" ht="15">
      <c r="A429" s="39"/>
      <c r="B429" s="39"/>
      <c r="C429" s="39"/>
      <c r="D429" s="39"/>
      <c r="E429" s="200"/>
      <c r="F429" s="261"/>
      <c r="G429" s="261"/>
      <c r="H429" s="288"/>
    </row>
    <row r="430" spans="1:8" ht="15">
      <c r="A430" s="39"/>
      <c r="B430" s="39"/>
      <c r="C430" s="39"/>
      <c r="D430" s="39"/>
      <c r="E430" s="200"/>
      <c r="F430" s="261"/>
      <c r="G430" s="261"/>
      <c r="H430" s="288"/>
    </row>
    <row r="431" spans="1:8" ht="15">
      <c r="A431" s="39"/>
      <c r="B431" s="39"/>
      <c r="C431" s="39"/>
      <c r="D431" s="39"/>
      <c r="E431" s="200"/>
      <c r="F431" s="261"/>
      <c r="G431" s="261"/>
      <c r="H431" s="288"/>
    </row>
    <row r="432" spans="1:8" ht="15">
      <c r="A432" s="39"/>
      <c r="B432" s="39"/>
      <c r="C432" s="39"/>
      <c r="D432" s="39"/>
      <c r="E432" s="200"/>
      <c r="F432" s="261"/>
      <c r="G432" s="261"/>
      <c r="H432" s="288"/>
    </row>
    <row r="433" spans="1:8" ht="15">
      <c r="A433" s="39"/>
      <c r="B433" s="39"/>
      <c r="C433" s="39"/>
      <c r="D433" s="39"/>
      <c r="E433" s="200"/>
      <c r="F433" s="261"/>
      <c r="G433" s="261"/>
      <c r="H433" s="288"/>
    </row>
    <row r="434" spans="1:8" ht="15">
      <c r="A434" s="39"/>
      <c r="B434" s="39"/>
      <c r="C434" s="39"/>
      <c r="D434" s="39"/>
      <c r="E434" s="200"/>
      <c r="F434" s="261"/>
      <c r="G434" s="261"/>
      <c r="H434" s="288"/>
    </row>
    <row r="435" spans="1:8" ht="15">
      <c r="A435" s="39"/>
      <c r="B435" s="39"/>
      <c r="C435" s="39"/>
      <c r="D435" s="39"/>
      <c r="E435" s="200"/>
      <c r="F435" s="261"/>
      <c r="G435" s="261"/>
      <c r="H435" s="288"/>
    </row>
    <row r="436" spans="1:8" ht="15">
      <c r="A436" s="39"/>
      <c r="B436" s="39"/>
      <c r="C436" s="39"/>
      <c r="D436" s="39"/>
      <c r="E436" s="200"/>
      <c r="F436" s="261"/>
      <c r="G436" s="261"/>
      <c r="H436" s="288"/>
    </row>
    <row r="437" spans="1:8" ht="15">
      <c r="A437" s="39"/>
      <c r="B437" s="39"/>
      <c r="C437" s="39"/>
      <c r="D437" s="39"/>
      <c r="E437" s="200"/>
      <c r="F437" s="261"/>
      <c r="G437" s="261"/>
      <c r="H437" s="288"/>
    </row>
    <row r="438" spans="1:8" ht="15">
      <c r="A438" s="39"/>
      <c r="B438" s="39"/>
      <c r="C438" s="39"/>
      <c r="D438" s="39"/>
      <c r="E438" s="200"/>
      <c r="F438" s="261"/>
      <c r="G438" s="261"/>
      <c r="H438" s="288"/>
    </row>
    <row r="439" spans="1:8" ht="15">
      <c r="A439" s="39"/>
      <c r="B439" s="39"/>
      <c r="C439" s="39"/>
      <c r="D439" s="39"/>
      <c r="E439" s="200"/>
      <c r="F439" s="261"/>
      <c r="G439" s="261"/>
      <c r="H439" s="288"/>
    </row>
    <row r="440" spans="1:8" ht="15">
      <c r="A440" s="39"/>
      <c r="B440" s="39"/>
      <c r="C440" s="39"/>
      <c r="D440" s="39"/>
      <c r="E440" s="200"/>
      <c r="F440" s="261"/>
      <c r="G440" s="261"/>
      <c r="H440" s="288"/>
    </row>
    <row r="441" spans="1:8" ht="15">
      <c r="A441" s="39"/>
      <c r="B441" s="39"/>
      <c r="C441" s="39"/>
      <c r="D441" s="39"/>
      <c r="E441" s="200"/>
      <c r="F441" s="261"/>
      <c r="G441" s="261"/>
      <c r="H441" s="288"/>
    </row>
    <row r="442" spans="1:8" ht="15">
      <c r="A442" s="39"/>
      <c r="B442" s="39"/>
      <c r="C442" s="39"/>
      <c r="D442" s="39"/>
      <c r="E442" s="200"/>
      <c r="F442" s="261"/>
      <c r="G442" s="261"/>
      <c r="H442" s="288"/>
    </row>
    <row r="443" spans="1:8" ht="15">
      <c r="A443" s="39"/>
      <c r="B443" s="39"/>
      <c r="C443" s="39"/>
      <c r="D443" s="39"/>
      <c r="E443" s="200"/>
      <c r="F443" s="261"/>
      <c r="G443" s="261"/>
      <c r="H443" s="288"/>
    </row>
    <row r="444" spans="1:8" ht="15">
      <c r="A444" s="39"/>
      <c r="B444" s="39"/>
      <c r="C444" s="39"/>
      <c r="D444" s="39"/>
      <c r="E444" s="200"/>
      <c r="F444" s="261"/>
      <c r="G444" s="261"/>
      <c r="H444" s="288"/>
    </row>
    <row r="445" spans="1:8" ht="15">
      <c r="A445" s="39"/>
      <c r="B445" s="39"/>
      <c r="C445" s="39"/>
      <c r="D445" s="39"/>
      <c r="E445" s="200"/>
      <c r="F445" s="261"/>
      <c r="G445" s="261"/>
      <c r="H445" s="288"/>
    </row>
    <row r="446" spans="1:8" ht="15">
      <c r="A446" s="39"/>
      <c r="B446" s="39"/>
      <c r="C446" s="39"/>
      <c r="D446" s="39"/>
      <c r="E446" s="200"/>
      <c r="F446" s="261"/>
      <c r="G446" s="261"/>
      <c r="H446" s="288"/>
    </row>
    <row r="447" spans="1:8" ht="15">
      <c r="A447" s="39"/>
      <c r="B447" s="39"/>
      <c r="C447" s="39"/>
      <c r="D447" s="39"/>
      <c r="E447" s="200"/>
      <c r="F447" s="261"/>
      <c r="G447" s="261"/>
      <c r="H447" s="288"/>
    </row>
    <row r="448" spans="1:8" ht="15">
      <c r="A448" s="39"/>
      <c r="B448" s="39"/>
      <c r="C448" s="39"/>
      <c r="D448" s="39"/>
      <c r="E448" s="200"/>
      <c r="F448" s="261"/>
      <c r="G448" s="261"/>
      <c r="H448" s="288"/>
    </row>
    <row r="449" spans="1:8" ht="15">
      <c r="A449" s="39"/>
      <c r="B449" s="39"/>
      <c r="C449" s="39"/>
      <c r="D449" s="39"/>
      <c r="E449" s="200"/>
      <c r="F449" s="261"/>
      <c r="G449" s="261"/>
      <c r="H449" s="288"/>
    </row>
    <row r="450" spans="1:8" ht="15">
      <c r="A450" s="39"/>
      <c r="B450" s="39"/>
      <c r="C450" s="39"/>
      <c r="D450" s="39"/>
      <c r="E450" s="200"/>
      <c r="F450" s="261"/>
      <c r="G450" s="261"/>
      <c r="H450" s="288"/>
    </row>
    <row r="451" spans="1:8" ht="15">
      <c r="A451" s="39"/>
      <c r="B451" s="39"/>
      <c r="C451" s="39"/>
      <c r="D451" s="39"/>
      <c r="E451" s="200"/>
      <c r="F451" s="261"/>
      <c r="G451" s="261"/>
      <c r="H451" s="288"/>
    </row>
    <row r="452" spans="1:8" ht="15">
      <c r="A452" s="39"/>
      <c r="B452" s="39"/>
      <c r="C452" s="39"/>
      <c r="D452" s="39"/>
      <c r="E452" s="200"/>
      <c r="F452" s="261"/>
      <c r="G452" s="261"/>
      <c r="H452" s="288"/>
    </row>
    <row r="453" spans="1:8" ht="15">
      <c r="A453" s="39"/>
      <c r="B453" s="39"/>
      <c r="C453" s="39"/>
      <c r="D453" s="39"/>
      <c r="E453" s="200"/>
      <c r="F453" s="261"/>
      <c r="G453" s="261"/>
      <c r="H453" s="288"/>
    </row>
    <row r="454" spans="1:8" ht="15">
      <c r="A454" s="39"/>
      <c r="B454" s="39"/>
      <c r="C454" s="39"/>
      <c r="D454" s="39"/>
      <c r="E454" s="200"/>
      <c r="F454" s="261"/>
      <c r="G454" s="261"/>
      <c r="H454" s="288"/>
    </row>
    <row r="455" spans="1:8" ht="15">
      <c r="A455" s="39"/>
      <c r="B455" s="39"/>
      <c r="C455" s="39"/>
      <c r="D455" s="39"/>
      <c r="E455" s="200"/>
      <c r="F455" s="261"/>
      <c r="G455" s="261"/>
      <c r="H455" s="288"/>
    </row>
    <row r="456" spans="1:8" ht="15">
      <c r="A456" s="39"/>
      <c r="B456" s="39"/>
      <c r="C456" s="39"/>
      <c r="D456" s="39"/>
      <c r="E456" s="200"/>
      <c r="F456" s="261"/>
      <c r="G456" s="261"/>
      <c r="H456" s="288"/>
    </row>
    <row r="457" spans="1:8" ht="15">
      <c r="A457" s="39"/>
      <c r="B457" s="39"/>
      <c r="C457" s="39"/>
      <c r="D457" s="39"/>
      <c r="E457" s="200"/>
      <c r="F457" s="261"/>
      <c r="G457" s="261"/>
      <c r="H457" s="288"/>
    </row>
  </sheetData>
  <dataConsolidate/>
  <mergeCells count="2">
    <mergeCell ref="A1:C1"/>
    <mergeCell ref="A3:E3"/>
  </mergeCells>
  <pageMargins left="0.27559055118110237" right="0.19685039370078741" top="0.23622047244094491" bottom="0.23622047244094491" header="3.937007874015748E-2" footer="7.874015748031496E-2"/>
  <pageSetup paperSize="9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CD300"/>
  <sheetViews>
    <sheetView topLeftCell="B1" zoomScale="80" zoomScaleNormal="80" zoomScaleSheetLayoutView="100" workbookViewId="0">
      <selection activeCell="G25" sqref="G25"/>
    </sheetView>
  </sheetViews>
  <sheetFormatPr defaultRowHeight="12.75"/>
  <cols>
    <col min="1" max="1" width="13.7109375" style="29" customWidth="1"/>
    <col min="2" max="2" width="12.7109375" style="29" customWidth="1"/>
    <col min="3" max="3" width="79.7109375" style="29" customWidth="1"/>
    <col min="4" max="4" width="15.7109375" style="29" customWidth="1"/>
    <col min="5" max="6" width="15.85546875" style="203" customWidth="1"/>
    <col min="7" max="7" width="13.28515625" style="29" customWidth="1"/>
    <col min="8" max="8" width="9.140625" style="29"/>
    <col min="9" max="9" width="10.140625" style="29" bestFit="1" customWidth="1"/>
    <col min="10" max="236" width="9.140625" style="29"/>
    <col min="237" max="237" width="13.7109375" style="29" customWidth="1"/>
    <col min="238" max="238" width="12.7109375" style="29" customWidth="1"/>
    <col min="239" max="239" width="79.7109375" style="29" customWidth="1"/>
    <col min="240" max="240" width="15.7109375" style="29" customWidth="1"/>
    <col min="241" max="262" width="15.85546875" style="29" customWidth="1"/>
    <col min="263" max="263" width="13.28515625" style="29" customWidth="1"/>
    <col min="264" max="264" width="9.140625" style="29"/>
    <col min="265" max="265" width="10.140625" style="29" bestFit="1" customWidth="1"/>
    <col min="266" max="492" width="9.140625" style="29"/>
    <col min="493" max="493" width="13.7109375" style="29" customWidth="1"/>
    <col min="494" max="494" width="12.7109375" style="29" customWidth="1"/>
    <col min="495" max="495" width="79.7109375" style="29" customWidth="1"/>
    <col min="496" max="496" width="15.7109375" style="29" customWidth="1"/>
    <col min="497" max="518" width="15.85546875" style="29" customWidth="1"/>
    <col min="519" max="519" width="13.28515625" style="29" customWidth="1"/>
    <col min="520" max="520" width="9.140625" style="29"/>
    <col min="521" max="521" width="10.140625" style="29" bestFit="1" customWidth="1"/>
    <col min="522" max="748" width="9.140625" style="29"/>
    <col min="749" max="749" width="13.7109375" style="29" customWidth="1"/>
    <col min="750" max="750" width="12.7109375" style="29" customWidth="1"/>
    <col min="751" max="751" width="79.7109375" style="29" customWidth="1"/>
    <col min="752" max="752" width="15.7109375" style="29" customWidth="1"/>
    <col min="753" max="774" width="15.85546875" style="29" customWidth="1"/>
    <col min="775" max="775" width="13.28515625" style="29" customWidth="1"/>
    <col min="776" max="776" width="9.140625" style="29"/>
    <col min="777" max="777" width="10.140625" style="29" bestFit="1" customWidth="1"/>
    <col min="778" max="1004" width="9.140625" style="29"/>
    <col min="1005" max="1005" width="13.7109375" style="29" customWidth="1"/>
    <col min="1006" max="1006" width="12.7109375" style="29" customWidth="1"/>
    <col min="1007" max="1007" width="79.7109375" style="29" customWidth="1"/>
    <col min="1008" max="1008" width="15.7109375" style="29" customWidth="1"/>
    <col min="1009" max="1030" width="15.85546875" style="29" customWidth="1"/>
    <col min="1031" max="1031" width="13.28515625" style="29" customWidth="1"/>
    <col min="1032" max="1032" width="9.140625" style="29"/>
    <col min="1033" max="1033" width="10.140625" style="29" bestFit="1" customWidth="1"/>
    <col min="1034" max="1260" width="9.140625" style="29"/>
    <col min="1261" max="1261" width="13.7109375" style="29" customWidth="1"/>
    <col min="1262" max="1262" width="12.7109375" style="29" customWidth="1"/>
    <col min="1263" max="1263" width="79.7109375" style="29" customWidth="1"/>
    <col min="1264" max="1264" width="15.7109375" style="29" customWidth="1"/>
    <col min="1265" max="1286" width="15.85546875" style="29" customWidth="1"/>
    <col min="1287" max="1287" width="13.28515625" style="29" customWidth="1"/>
    <col min="1288" max="1288" width="9.140625" style="29"/>
    <col min="1289" max="1289" width="10.140625" style="29" bestFit="1" customWidth="1"/>
    <col min="1290" max="1516" width="9.140625" style="29"/>
    <col min="1517" max="1517" width="13.7109375" style="29" customWidth="1"/>
    <col min="1518" max="1518" width="12.7109375" style="29" customWidth="1"/>
    <col min="1519" max="1519" width="79.7109375" style="29" customWidth="1"/>
    <col min="1520" max="1520" width="15.7109375" style="29" customWidth="1"/>
    <col min="1521" max="1542" width="15.85546875" style="29" customWidth="1"/>
    <col min="1543" max="1543" width="13.28515625" style="29" customWidth="1"/>
    <col min="1544" max="1544" width="9.140625" style="29"/>
    <col min="1545" max="1545" width="10.140625" style="29" bestFit="1" customWidth="1"/>
    <col min="1546" max="1772" width="9.140625" style="29"/>
    <col min="1773" max="1773" width="13.7109375" style="29" customWidth="1"/>
    <col min="1774" max="1774" width="12.7109375" style="29" customWidth="1"/>
    <col min="1775" max="1775" width="79.7109375" style="29" customWidth="1"/>
    <col min="1776" max="1776" width="15.7109375" style="29" customWidth="1"/>
    <col min="1777" max="1798" width="15.85546875" style="29" customWidth="1"/>
    <col min="1799" max="1799" width="13.28515625" style="29" customWidth="1"/>
    <col min="1800" max="1800" width="9.140625" style="29"/>
    <col min="1801" max="1801" width="10.140625" style="29" bestFit="1" customWidth="1"/>
    <col min="1802" max="2028" width="9.140625" style="29"/>
    <col min="2029" max="2029" width="13.7109375" style="29" customWidth="1"/>
    <col min="2030" max="2030" width="12.7109375" style="29" customWidth="1"/>
    <col min="2031" max="2031" width="79.7109375" style="29" customWidth="1"/>
    <col min="2032" max="2032" width="15.7109375" style="29" customWidth="1"/>
    <col min="2033" max="2054" width="15.85546875" style="29" customWidth="1"/>
    <col min="2055" max="2055" width="13.28515625" style="29" customWidth="1"/>
    <col min="2056" max="2056" width="9.140625" style="29"/>
    <col min="2057" max="2057" width="10.140625" style="29" bestFit="1" customWidth="1"/>
    <col min="2058" max="2284" width="9.140625" style="29"/>
    <col min="2285" max="2285" width="13.7109375" style="29" customWidth="1"/>
    <col min="2286" max="2286" width="12.7109375" style="29" customWidth="1"/>
    <col min="2287" max="2287" width="79.7109375" style="29" customWidth="1"/>
    <col min="2288" max="2288" width="15.7109375" style="29" customWidth="1"/>
    <col min="2289" max="2310" width="15.85546875" style="29" customWidth="1"/>
    <col min="2311" max="2311" width="13.28515625" style="29" customWidth="1"/>
    <col min="2312" max="2312" width="9.140625" style="29"/>
    <col min="2313" max="2313" width="10.140625" style="29" bestFit="1" customWidth="1"/>
    <col min="2314" max="2540" width="9.140625" style="29"/>
    <col min="2541" max="2541" width="13.7109375" style="29" customWidth="1"/>
    <col min="2542" max="2542" width="12.7109375" style="29" customWidth="1"/>
    <col min="2543" max="2543" width="79.7109375" style="29" customWidth="1"/>
    <col min="2544" max="2544" width="15.7109375" style="29" customWidth="1"/>
    <col min="2545" max="2566" width="15.85546875" style="29" customWidth="1"/>
    <col min="2567" max="2567" width="13.28515625" style="29" customWidth="1"/>
    <col min="2568" max="2568" width="9.140625" style="29"/>
    <col min="2569" max="2569" width="10.140625" style="29" bestFit="1" customWidth="1"/>
    <col min="2570" max="2796" width="9.140625" style="29"/>
    <col min="2797" max="2797" width="13.7109375" style="29" customWidth="1"/>
    <col min="2798" max="2798" width="12.7109375" style="29" customWidth="1"/>
    <col min="2799" max="2799" width="79.7109375" style="29" customWidth="1"/>
    <col min="2800" max="2800" width="15.7109375" style="29" customWidth="1"/>
    <col min="2801" max="2822" width="15.85546875" style="29" customWidth="1"/>
    <col min="2823" max="2823" width="13.28515625" style="29" customWidth="1"/>
    <col min="2824" max="2824" width="9.140625" style="29"/>
    <col min="2825" max="2825" width="10.140625" style="29" bestFit="1" customWidth="1"/>
    <col min="2826" max="3052" width="9.140625" style="29"/>
    <col min="3053" max="3053" width="13.7109375" style="29" customWidth="1"/>
    <col min="3054" max="3054" width="12.7109375" style="29" customWidth="1"/>
    <col min="3055" max="3055" width="79.7109375" style="29" customWidth="1"/>
    <col min="3056" max="3056" width="15.7109375" style="29" customWidth="1"/>
    <col min="3057" max="3078" width="15.85546875" style="29" customWidth="1"/>
    <col min="3079" max="3079" width="13.28515625" style="29" customWidth="1"/>
    <col min="3080" max="3080" width="9.140625" style="29"/>
    <col min="3081" max="3081" width="10.140625" style="29" bestFit="1" customWidth="1"/>
    <col min="3082" max="3308" width="9.140625" style="29"/>
    <col min="3309" max="3309" width="13.7109375" style="29" customWidth="1"/>
    <col min="3310" max="3310" width="12.7109375" style="29" customWidth="1"/>
    <col min="3311" max="3311" width="79.7109375" style="29" customWidth="1"/>
    <col min="3312" max="3312" width="15.7109375" style="29" customWidth="1"/>
    <col min="3313" max="3334" width="15.85546875" style="29" customWidth="1"/>
    <col min="3335" max="3335" width="13.28515625" style="29" customWidth="1"/>
    <col min="3336" max="3336" width="9.140625" style="29"/>
    <col min="3337" max="3337" width="10.140625" style="29" bestFit="1" customWidth="1"/>
    <col min="3338" max="3564" width="9.140625" style="29"/>
    <col min="3565" max="3565" width="13.7109375" style="29" customWidth="1"/>
    <col min="3566" max="3566" width="12.7109375" style="29" customWidth="1"/>
    <col min="3567" max="3567" width="79.7109375" style="29" customWidth="1"/>
    <col min="3568" max="3568" width="15.7109375" style="29" customWidth="1"/>
    <col min="3569" max="3590" width="15.85546875" style="29" customWidth="1"/>
    <col min="3591" max="3591" width="13.28515625" style="29" customWidth="1"/>
    <col min="3592" max="3592" width="9.140625" style="29"/>
    <col min="3593" max="3593" width="10.140625" style="29" bestFit="1" customWidth="1"/>
    <col min="3594" max="3820" width="9.140625" style="29"/>
    <col min="3821" max="3821" width="13.7109375" style="29" customWidth="1"/>
    <col min="3822" max="3822" width="12.7109375" style="29" customWidth="1"/>
    <col min="3823" max="3823" width="79.7109375" style="29" customWidth="1"/>
    <col min="3824" max="3824" width="15.7109375" style="29" customWidth="1"/>
    <col min="3825" max="3846" width="15.85546875" style="29" customWidth="1"/>
    <col min="3847" max="3847" width="13.28515625" style="29" customWidth="1"/>
    <col min="3848" max="3848" width="9.140625" style="29"/>
    <col min="3849" max="3849" width="10.140625" style="29" bestFit="1" customWidth="1"/>
    <col min="3850" max="4076" width="9.140625" style="29"/>
    <col min="4077" max="4077" width="13.7109375" style="29" customWidth="1"/>
    <col min="4078" max="4078" width="12.7109375" style="29" customWidth="1"/>
    <col min="4079" max="4079" width="79.7109375" style="29" customWidth="1"/>
    <col min="4080" max="4080" width="15.7109375" style="29" customWidth="1"/>
    <col min="4081" max="4102" width="15.85546875" style="29" customWidth="1"/>
    <col min="4103" max="4103" width="13.28515625" style="29" customWidth="1"/>
    <col min="4104" max="4104" width="9.140625" style="29"/>
    <col min="4105" max="4105" width="10.140625" style="29" bestFit="1" customWidth="1"/>
    <col min="4106" max="4332" width="9.140625" style="29"/>
    <col min="4333" max="4333" width="13.7109375" style="29" customWidth="1"/>
    <col min="4334" max="4334" width="12.7109375" style="29" customWidth="1"/>
    <col min="4335" max="4335" width="79.7109375" style="29" customWidth="1"/>
    <col min="4336" max="4336" width="15.7109375" style="29" customWidth="1"/>
    <col min="4337" max="4358" width="15.85546875" style="29" customWidth="1"/>
    <col min="4359" max="4359" width="13.28515625" style="29" customWidth="1"/>
    <col min="4360" max="4360" width="9.140625" style="29"/>
    <col min="4361" max="4361" width="10.140625" style="29" bestFit="1" customWidth="1"/>
    <col min="4362" max="4588" width="9.140625" style="29"/>
    <col min="4589" max="4589" width="13.7109375" style="29" customWidth="1"/>
    <col min="4590" max="4590" width="12.7109375" style="29" customWidth="1"/>
    <col min="4591" max="4591" width="79.7109375" style="29" customWidth="1"/>
    <col min="4592" max="4592" width="15.7109375" style="29" customWidth="1"/>
    <col min="4593" max="4614" width="15.85546875" style="29" customWidth="1"/>
    <col min="4615" max="4615" width="13.28515625" style="29" customWidth="1"/>
    <col min="4616" max="4616" width="9.140625" style="29"/>
    <col min="4617" max="4617" width="10.140625" style="29" bestFit="1" customWidth="1"/>
    <col min="4618" max="4844" width="9.140625" style="29"/>
    <col min="4845" max="4845" width="13.7109375" style="29" customWidth="1"/>
    <col min="4846" max="4846" width="12.7109375" style="29" customWidth="1"/>
    <col min="4847" max="4847" width="79.7109375" style="29" customWidth="1"/>
    <col min="4848" max="4848" width="15.7109375" style="29" customWidth="1"/>
    <col min="4849" max="4870" width="15.85546875" style="29" customWidth="1"/>
    <col min="4871" max="4871" width="13.28515625" style="29" customWidth="1"/>
    <col min="4872" max="4872" width="9.140625" style="29"/>
    <col min="4873" max="4873" width="10.140625" style="29" bestFit="1" customWidth="1"/>
    <col min="4874" max="5100" width="9.140625" style="29"/>
    <col min="5101" max="5101" width="13.7109375" style="29" customWidth="1"/>
    <col min="5102" max="5102" width="12.7109375" style="29" customWidth="1"/>
    <col min="5103" max="5103" width="79.7109375" style="29" customWidth="1"/>
    <col min="5104" max="5104" width="15.7109375" style="29" customWidth="1"/>
    <col min="5105" max="5126" width="15.85546875" style="29" customWidth="1"/>
    <col min="5127" max="5127" width="13.28515625" style="29" customWidth="1"/>
    <col min="5128" max="5128" width="9.140625" style="29"/>
    <col min="5129" max="5129" width="10.140625" style="29" bestFit="1" customWidth="1"/>
    <col min="5130" max="5356" width="9.140625" style="29"/>
    <col min="5357" max="5357" width="13.7109375" style="29" customWidth="1"/>
    <col min="5358" max="5358" width="12.7109375" style="29" customWidth="1"/>
    <col min="5359" max="5359" width="79.7109375" style="29" customWidth="1"/>
    <col min="5360" max="5360" width="15.7109375" style="29" customWidth="1"/>
    <col min="5361" max="5382" width="15.85546875" style="29" customWidth="1"/>
    <col min="5383" max="5383" width="13.28515625" style="29" customWidth="1"/>
    <col min="5384" max="5384" width="9.140625" style="29"/>
    <col min="5385" max="5385" width="10.140625" style="29" bestFit="1" customWidth="1"/>
    <col min="5386" max="5612" width="9.140625" style="29"/>
    <col min="5613" max="5613" width="13.7109375" style="29" customWidth="1"/>
    <col min="5614" max="5614" width="12.7109375" style="29" customWidth="1"/>
    <col min="5615" max="5615" width="79.7109375" style="29" customWidth="1"/>
    <col min="5616" max="5616" width="15.7109375" style="29" customWidth="1"/>
    <col min="5617" max="5638" width="15.85546875" style="29" customWidth="1"/>
    <col min="5639" max="5639" width="13.28515625" style="29" customWidth="1"/>
    <col min="5640" max="5640" width="9.140625" style="29"/>
    <col min="5641" max="5641" width="10.140625" style="29" bestFit="1" customWidth="1"/>
    <col min="5642" max="5868" width="9.140625" style="29"/>
    <col min="5869" max="5869" width="13.7109375" style="29" customWidth="1"/>
    <col min="5870" max="5870" width="12.7109375" style="29" customWidth="1"/>
    <col min="5871" max="5871" width="79.7109375" style="29" customWidth="1"/>
    <col min="5872" max="5872" width="15.7109375" style="29" customWidth="1"/>
    <col min="5873" max="5894" width="15.85546875" style="29" customWidth="1"/>
    <col min="5895" max="5895" width="13.28515625" style="29" customWidth="1"/>
    <col min="5896" max="5896" width="9.140625" style="29"/>
    <col min="5897" max="5897" width="10.140625" style="29" bestFit="1" customWidth="1"/>
    <col min="5898" max="6124" width="9.140625" style="29"/>
    <col min="6125" max="6125" width="13.7109375" style="29" customWidth="1"/>
    <col min="6126" max="6126" width="12.7109375" style="29" customWidth="1"/>
    <col min="6127" max="6127" width="79.7109375" style="29" customWidth="1"/>
    <col min="6128" max="6128" width="15.7109375" style="29" customWidth="1"/>
    <col min="6129" max="6150" width="15.85546875" style="29" customWidth="1"/>
    <col min="6151" max="6151" width="13.28515625" style="29" customWidth="1"/>
    <col min="6152" max="6152" width="9.140625" style="29"/>
    <col min="6153" max="6153" width="10.140625" style="29" bestFit="1" customWidth="1"/>
    <col min="6154" max="6380" width="9.140625" style="29"/>
    <col min="6381" max="6381" width="13.7109375" style="29" customWidth="1"/>
    <col min="6382" max="6382" width="12.7109375" style="29" customWidth="1"/>
    <col min="6383" max="6383" width="79.7109375" style="29" customWidth="1"/>
    <col min="6384" max="6384" width="15.7109375" style="29" customWidth="1"/>
    <col min="6385" max="6406" width="15.85546875" style="29" customWidth="1"/>
    <col min="6407" max="6407" width="13.28515625" style="29" customWidth="1"/>
    <col min="6408" max="6408" width="9.140625" style="29"/>
    <col min="6409" max="6409" width="10.140625" style="29" bestFit="1" customWidth="1"/>
    <col min="6410" max="6636" width="9.140625" style="29"/>
    <col min="6637" max="6637" width="13.7109375" style="29" customWidth="1"/>
    <col min="6638" max="6638" width="12.7109375" style="29" customWidth="1"/>
    <col min="6639" max="6639" width="79.7109375" style="29" customWidth="1"/>
    <col min="6640" max="6640" width="15.7109375" style="29" customWidth="1"/>
    <col min="6641" max="6662" width="15.85546875" style="29" customWidth="1"/>
    <col min="6663" max="6663" width="13.28515625" style="29" customWidth="1"/>
    <col min="6664" max="6664" width="9.140625" style="29"/>
    <col min="6665" max="6665" width="10.140625" style="29" bestFit="1" customWidth="1"/>
    <col min="6666" max="6892" width="9.140625" style="29"/>
    <col min="6893" max="6893" width="13.7109375" style="29" customWidth="1"/>
    <col min="6894" max="6894" width="12.7109375" style="29" customWidth="1"/>
    <col min="6895" max="6895" width="79.7109375" style="29" customWidth="1"/>
    <col min="6896" max="6896" width="15.7109375" style="29" customWidth="1"/>
    <col min="6897" max="6918" width="15.85546875" style="29" customWidth="1"/>
    <col min="6919" max="6919" width="13.28515625" style="29" customWidth="1"/>
    <col min="6920" max="6920" width="9.140625" style="29"/>
    <col min="6921" max="6921" width="10.140625" style="29" bestFit="1" customWidth="1"/>
    <col min="6922" max="7148" width="9.140625" style="29"/>
    <col min="7149" max="7149" width="13.7109375" style="29" customWidth="1"/>
    <col min="7150" max="7150" width="12.7109375" style="29" customWidth="1"/>
    <col min="7151" max="7151" width="79.7109375" style="29" customWidth="1"/>
    <col min="7152" max="7152" width="15.7109375" style="29" customWidth="1"/>
    <col min="7153" max="7174" width="15.85546875" style="29" customWidth="1"/>
    <col min="7175" max="7175" width="13.28515625" style="29" customWidth="1"/>
    <col min="7176" max="7176" width="9.140625" style="29"/>
    <col min="7177" max="7177" width="10.140625" style="29" bestFit="1" customWidth="1"/>
    <col min="7178" max="7404" width="9.140625" style="29"/>
    <col min="7405" max="7405" width="13.7109375" style="29" customWidth="1"/>
    <col min="7406" max="7406" width="12.7109375" style="29" customWidth="1"/>
    <col min="7407" max="7407" width="79.7109375" style="29" customWidth="1"/>
    <col min="7408" max="7408" width="15.7109375" style="29" customWidth="1"/>
    <col min="7409" max="7430" width="15.85546875" style="29" customWidth="1"/>
    <col min="7431" max="7431" width="13.28515625" style="29" customWidth="1"/>
    <col min="7432" max="7432" width="9.140625" style="29"/>
    <col min="7433" max="7433" width="10.140625" style="29" bestFit="1" customWidth="1"/>
    <col min="7434" max="7660" width="9.140625" style="29"/>
    <col min="7661" max="7661" width="13.7109375" style="29" customWidth="1"/>
    <col min="7662" max="7662" width="12.7109375" style="29" customWidth="1"/>
    <col min="7663" max="7663" width="79.7109375" style="29" customWidth="1"/>
    <col min="7664" max="7664" width="15.7109375" style="29" customWidth="1"/>
    <col min="7665" max="7686" width="15.85546875" style="29" customWidth="1"/>
    <col min="7687" max="7687" width="13.28515625" style="29" customWidth="1"/>
    <col min="7688" max="7688" width="9.140625" style="29"/>
    <col min="7689" max="7689" width="10.140625" style="29" bestFit="1" customWidth="1"/>
    <col min="7690" max="7916" width="9.140625" style="29"/>
    <col min="7917" max="7917" width="13.7109375" style="29" customWidth="1"/>
    <col min="7918" max="7918" width="12.7109375" style="29" customWidth="1"/>
    <col min="7919" max="7919" width="79.7109375" style="29" customWidth="1"/>
    <col min="7920" max="7920" width="15.7109375" style="29" customWidth="1"/>
    <col min="7921" max="7942" width="15.85546875" style="29" customWidth="1"/>
    <col min="7943" max="7943" width="13.28515625" style="29" customWidth="1"/>
    <col min="7944" max="7944" width="9.140625" style="29"/>
    <col min="7945" max="7945" width="10.140625" style="29" bestFit="1" customWidth="1"/>
    <col min="7946" max="8172" width="9.140625" style="29"/>
    <col min="8173" max="8173" width="13.7109375" style="29" customWidth="1"/>
    <col min="8174" max="8174" width="12.7109375" style="29" customWidth="1"/>
    <col min="8175" max="8175" width="79.7109375" style="29" customWidth="1"/>
    <col min="8176" max="8176" width="15.7109375" style="29" customWidth="1"/>
    <col min="8177" max="8198" width="15.85546875" style="29" customWidth="1"/>
    <col min="8199" max="8199" width="13.28515625" style="29" customWidth="1"/>
    <col min="8200" max="8200" width="9.140625" style="29"/>
    <col min="8201" max="8201" width="10.140625" style="29" bestFit="1" customWidth="1"/>
    <col min="8202" max="8428" width="9.140625" style="29"/>
    <col min="8429" max="8429" width="13.7109375" style="29" customWidth="1"/>
    <col min="8430" max="8430" width="12.7109375" style="29" customWidth="1"/>
    <col min="8431" max="8431" width="79.7109375" style="29" customWidth="1"/>
    <col min="8432" max="8432" width="15.7109375" style="29" customWidth="1"/>
    <col min="8433" max="8454" width="15.85546875" style="29" customWidth="1"/>
    <col min="8455" max="8455" width="13.28515625" style="29" customWidth="1"/>
    <col min="8456" max="8456" width="9.140625" style="29"/>
    <col min="8457" max="8457" width="10.140625" style="29" bestFit="1" customWidth="1"/>
    <col min="8458" max="8684" width="9.140625" style="29"/>
    <col min="8685" max="8685" width="13.7109375" style="29" customWidth="1"/>
    <col min="8686" max="8686" width="12.7109375" style="29" customWidth="1"/>
    <col min="8687" max="8687" width="79.7109375" style="29" customWidth="1"/>
    <col min="8688" max="8688" width="15.7109375" style="29" customWidth="1"/>
    <col min="8689" max="8710" width="15.85546875" style="29" customWidth="1"/>
    <col min="8711" max="8711" width="13.28515625" style="29" customWidth="1"/>
    <col min="8712" max="8712" width="9.140625" style="29"/>
    <col min="8713" max="8713" width="10.140625" style="29" bestFit="1" customWidth="1"/>
    <col min="8714" max="8940" width="9.140625" style="29"/>
    <col min="8941" max="8941" width="13.7109375" style="29" customWidth="1"/>
    <col min="8942" max="8942" width="12.7109375" style="29" customWidth="1"/>
    <col min="8943" max="8943" width="79.7109375" style="29" customWidth="1"/>
    <col min="8944" max="8944" width="15.7109375" style="29" customWidth="1"/>
    <col min="8945" max="8966" width="15.85546875" style="29" customWidth="1"/>
    <col min="8967" max="8967" width="13.28515625" style="29" customWidth="1"/>
    <col min="8968" max="8968" width="9.140625" style="29"/>
    <col min="8969" max="8969" width="10.140625" style="29" bestFit="1" customWidth="1"/>
    <col min="8970" max="9196" width="9.140625" style="29"/>
    <col min="9197" max="9197" width="13.7109375" style="29" customWidth="1"/>
    <col min="9198" max="9198" width="12.7109375" style="29" customWidth="1"/>
    <col min="9199" max="9199" width="79.7109375" style="29" customWidth="1"/>
    <col min="9200" max="9200" width="15.7109375" style="29" customWidth="1"/>
    <col min="9201" max="9222" width="15.85546875" style="29" customWidth="1"/>
    <col min="9223" max="9223" width="13.28515625" style="29" customWidth="1"/>
    <col min="9224" max="9224" width="9.140625" style="29"/>
    <col min="9225" max="9225" width="10.140625" style="29" bestFit="1" customWidth="1"/>
    <col min="9226" max="9452" width="9.140625" style="29"/>
    <col min="9453" max="9453" width="13.7109375" style="29" customWidth="1"/>
    <col min="9454" max="9454" width="12.7109375" style="29" customWidth="1"/>
    <col min="9455" max="9455" width="79.7109375" style="29" customWidth="1"/>
    <col min="9456" max="9456" width="15.7109375" style="29" customWidth="1"/>
    <col min="9457" max="9478" width="15.85546875" style="29" customWidth="1"/>
    <col min="9479" max="9479" width="13.28515625" style="29" customWidth="1"/>
    <col min="9480" max="9480" width="9.140625" style="29"/>
    <col min="9481" max="9481" width="10.140625" style="29" bestFit="1" customWidth="1"/>
    <col min="9482" max="9708" width="9.140625" style="29"/>
    <col min="9709" max="9709" width="13.7109375" style="29" customWidth="1"/>
    <col min="9710" max="9710" width="12.7109375" style="29" customWidth="1"/>
    <col min="9711" max="9711" width="79.7109375" style="29" customWidth="1"/>
    <col min="9712" max="9712" width="15.7109375" style="29" customWidth="1"/>
    <col min="9713" max="9734" width="15.85546875" style="29" customWidth="1"/>
    <col min="9735" max="9735" width="13.28515625" style="29" customWidth="1"/>
    <col min="9736" max="9736" width="9.140625" style="29"/>
    <col min="9737" max="9737" width="10.140625" style="29" bestFit="1" customWidth="1"/>
    <col min="9738" max="9964" width="9.140625" style="29"/>
    <col min="9965" max="9965" width="13.7109375" style="29" customWidth="1"/>
    <col min="9966" max="9966" width="12.7109375" style="29" customWidth="1"/>
    <col min="9967" max="9967" width="79.7109375" style="29" customWidth="1"/>
    <col min="9968" max="9968" width="15.7109375" style="29" customWidth="1"/>
    <col min="9969" max="9990" width="15.85546875" style="29" customWidth="1"/>
    <col min="9991" max="9991" width="13.28515625" style="29" customWidth="1"/>
    <col min="9992" max="9992" width="9.140625" style="29"/>
    <col min="9993" max="9993" width="10.140625" style="29" bestFit="1" customWidth="1"/>
    <col min="9994" max="10220" width="9.140625" style="29"/>
    <col min="10221" max="10221" width="13.7109375" style="29" customWidth="1"/>
    <col min="10222" max="10222" width="12.7109375" style="29" customWidth="1"/>
    <col min="10223" max="10223" width="79.7109375" style="29" customWidth="1"/>
    <col min="10224" max="10224" width="15.7109375" style="29" customWidth="1"/>
    <col min="10225" max="10246" width="15.85546875" style="29" customWidth="1"/>
    <col min="10247" max="10247" width="13.28515625" style="29" customWidth="1"/>
    <col min="10248" max="10248" width="9.140625" style="29"/>
    <col min="10249" max="10249" width="10.140625" style="29" bestFit="1" customWidth="1"/>
    <col min="10250" max="10476" width="9.140625" style="29"/>
    <col min="10477" max="10477" width="13.7109375" style="29" customWidth="1"/>
    <col min="10478" max="10478" width="12.7109375" style="29" customWidth="1"/>
    <col min="10479" max="10479" width="79.7109375" style="29" customWidth="1"/>
    <col min="10480" max="10480" width="15.7109375" style="29" customWidth="1"/>
    <col min="10481" max="10502" width="15.85546875" style="29" customWidth="1"/>
    <col min="10503" max="10503" width="13.28515625" style="29" customWidth="1"/>
    <col min="10504" max="10504" width="9.140625" style="29"/>
    <col min="10505" max="10505" width="10.140625" style="29" bestFit="1" customWidth="1"/>
    <col min="10506" max="10732" width="9.140625" style="29"/>
    <col min="10733" max="10733" width="13.7109375" style="29" customWidth="1"/>
    <col min="10734" max="10734" width="12.7109375" style="29" customWidth="1"/>
    <col min="10735" max="10735" width="79.7109375" style="29" customWidth="1"/>
    <col min="10736" max="10736" width="15.7109375" style="29" customWidth="1"/>
    <col min="10737" max="10758" width="15.85546875" style="29" customWidth="1"/>
    <col min="10759" max="10759" width="13.28515625" style="29" customWidth="1"/>
    <col min="10760" max="10760" width="9.140625" style="29"/>
    <col min="10761" max="10761" width="10.140625" style="29" bestFit="1" customWidth="1"/>
    <col min="10762" max="10988" width="9.140625" style="29"/>
    <col min="10989" max="10989" width="13.7109375" style="29" customWidth="1"/>
    <col min="10990" max="10990" width="12.7109375" style="29" customWidth="1"/>
    <col min="10991" max="10991" width="79.7109375" style="29" customWidth="1"/>
    <col min="10992" max="10992" width="15.7109375" style="29" customWidth="1"/>
    <col min="10993" max="11014" width="15.85546875" style="29" customWidth="1"/>
    <col min="11015" max="11015" width="13.28515625" style="29" customWidth="1"/>
    <col min="11016" max="11016" width="9.140625" style="29"/>
    <col min="11017" max="11017" width="10.140625" style="29" bestFit="1" customWidth="1"/>
    <col min="11018" max="11244" width="9.140625" style="29"/>
    <col min="11245" max="11245" width="13.7109375" style="29" customWidth="1"/>
    <col min="11246" max="11246" width="12.7109375" style="29" customWidth="1"/>
    <col min="11247" max="11247" width="79.7109375" style="29" customWidth="1"/>
    <col min="11248" max="11248" width="15.7109375" style="29" customWidth="1"/>
    <col min="11249" max="11270" width="15.85546875" style="29" customWidth="1"/>
    <col min="11271" max="11271" width="13.28515625" style="29" customWidth="1"/>
    <col min="11272" max="11272" width="9.140625" style="29"/>
    <col min="11273" max="11273" width="10.140625" style="29" bestFit="1" customWidth="1"/>
    <col min="11274" max="11500" width="9.140625" style="29"/>
    <col min="11501" max="11501" width="13.7109375" style="29" customWidth="1"/>
    <col min="11502" max="11502" width="12.7109375" style="29" customWidth="1"/>
    <col min="11503" max="11503" width="79.7109375" style="29" customWidth="1"/>
    <col min="11504" max="11504" width="15.7109375" style="29" customWidth="1"/>
    <col min="11505" max="11526" width="15.85546875" style="29" customWidth="1"/>
    <col min="11527" max="11527" width="13.28515625" style="29" customWidth="1"/>
    <col min="11528" max="11528" width="9.140625" style="29"/>
    <col min="11529" max="11529" width="10.140625" style="29" bestFit="1" customWidth="1"/>
    <col min="11530" max="11756" width="9.140625" style="29"/>
    <col min="11757" max="11757" width="13.7109375" style="29" customWidth="1"/>
    <col min="11758" max="11758" width="12.7109375" style="29" customWidth="1"/>
    <col min="11759" max="11759" width="79.7109375" style="29" customWidth="1"/>
    <col min="11760" max="11760" width="15.7109375" style="29" customWidth="1"/>
    <col min="11761" max="11782" width="15.85546875" style="29" customWidth="1"/>
    <col min="11783" max="11783" width="13.28515625" style="29" customWidth="1"/>
    <col min="11784" max="11784" width="9.140625" style="29"/>
    <col min="11785" max="11785" width="10.140625" style="29" bestFit="1" customWidth="1"/>
    <col min="11786" max="12012" width="9.140625" style="29"/>
    <col min="12013" max="12013" width="13.7109375" style="29" customWidth="1"/>
    <col min="12014" max="12014" width="12.7109375" style="29" customWidth="1"/>
    <col min="12015" max="12015" width="79.7109375" style="29" customWidth="1"/>
    <col min="12016" max="12016" width="15.7109375" style="29" customWidth="1"/>
    <col min="12017" max="12038" width="15.85546875" style="29" customWidth="1"/>
    <col min="12039" max="12039" width="13.28515625" style="29" customWidth="1"/>
    <col min="12040" max="12040" width="9.140625" style="29"/>
    <col min="12041" max="12041" width="10.140625" style="29" bestFit="1" customWidth="1"/>
    <col min="12042" max="12268" width="9.140625" style="29"/>
    <col min="12269" max="12269" width="13.7109375" style="29" customWidth="1"/>
    <col min="12270" max="12270" width="12.7109375" style="29" customWidth="1"/>
    <col min="12271" max="12271" width="79.7109375" style="29" customWidth="1"/>
    <col min="12272" max="12272" width="15.7109375" style="29" customWidth="1"/>
    <col min="12273" max="12294" width="15.85546875" style="29" customWidth="1"/>
    <col min="12295" max="12295" width="13.28515625" style="29" customWidth="1"/>
    <col min="12296" max="12296" width="9.140625" style="29"/>
    <col min="12297" max="12297" width="10.140625" style="29" bestFit="1" customWidth="1"/>
    <col min="12298" max="12524" width="9.140625" style="29"/>
    <col min="12525" max="12525" width="13.7109375" style="29" customWidth="1"/>
    <col min="12526" max="12526" width="12.7109375" style="29" customWidth="1"/>
    <col min="12527" max="12527" width="79.7109375" style="29" customWidth="1"/>
    <col min="12528" max="12528" width="15.7109375" style="29" customWidth="1"/>
    <col min="12529" max="12550" width="15.85546875" style="29" customWidth="1"/>
    <col min="12551" max="12551" width="13.28515625" style="29" customWidth="1"/>
    <col min="12552" max="12552" width="9.140625" style="29"/>
    <col min="12553" max="12553" width="10.140625" style="29" bestFit="1" customWidth="1"/>
    <col min="12554" max="12780" width="9.140625" style="29"/>
    <col min="12781" max="12781" width="13.7109375" style="29" customWidth="1"/>
    <col min="12782" max="12782" width="12.7109375" style="29" customWidth="1"/>
    <col min="12783" max="12783" width="79.7109375" style="29" customWidth="1"/>
    <col min="12784" max="12784" width="15.7109375" style="29" customWidth="1"/>
    <col min="12785" max="12806" width="15.85546875" style="29" customWidth="1"/>
    <col min="12807" max="12807" width="13.28515625" style="29" customWidth="1"/>
    <col min="12808" max="12808" width="9.140625" style="29"/>
    <col min="12809" max="12809" width="10.140625" style="29" bestFit="1" customWidth="1"/>
    <col min="12810" max="13036" width="9.140625" style="29"/>
    <col min="13037" max="13037" width="13.7109375" style="29" customWidth="1"/>
    <col min="13038" max="13038" width="12.7109375" style="29" customWidth="1"/>
    <col min="13039" max="13039" width="79.7109375" style="29" customWidth="1"/>
    <col min="13040" max="13040" width="15.7109375" style="29" customWidth="1"/>
    <col min="13041" max="13062" width="15.85546875" style="29" customWidth="1"/>
    <col min="13063" max="13063" width="13.28515625" style="29" customWidth="1"/>
    <col min="13064" max="13064" width="9.140625" style="29"/>
    <col min="13065" max="13065" width="10.140625" style="29" bestFit="1" customWidth="1"/>
    <col min="13066" max="13292" width="9.140625" style="29"/>
    <col min="13293" max="13293" width="13.7109375" style="29" customWidth="1"/>
    <col min="13294" max="13294" width="12.7109375" style="29" customWidth="1"/>
    <col min="13295" max="13295" width="79.7109375" style="29" customWidth="1"/>
    <col min="13296" max="13296" width="15.7109375" style="29" customWidth="1"/>
    <col min="13297" max="13318" width="15.85546875" style="29" customWidth="1"/>
    <col min="13319" max="13319" width="13.28515625" style="29" customWidth="1"/>
    <col min="13320" max="13320" width="9.140625" style="29"/>
    <col min="13321" max="13321" width="10.140625" style="29" bestFit="1" customWidth="1"/>
    <col min="13322" max="13548" width="9.140625" style="29"/>
    <col min="13549" max="13549" width="13.7109375" style="29" customWidth="1"/>
    <col min="13550" max="13550" width="12.7109375" style="29" customWidth="1"/>
    <col min="13551" max="13551" width="79.7109375" style="29" customWidth="1"/>
    <col min="13552" max="13552" width="15.7109375" style="29" customWidth="1"/>
    <col min="13553" max="13574" width="15.85546875" style="29" customWidth="1"/>
    <col min="13575" max="13575" width="13.28515625" style="29" customWidth="1"/>
    <col min="13576" max="13576" width="9.140625" style="29"/>
    <col min="13577" max="13577" width="10.140625" style="29" bestFit="1" customWidth="1"/>
    <col min="13578" max="13804" width="9.140625" style="29"/>
    <col min="13805" max="13805" width="13.7109375" style="29" customWidth="1"/>
    <col min="13806" max="13806" width="12.7109375" style="29" customWidth="1"/>
    <col min="13807" max="13807" width="79.7109375" style="29" customWidth="1"/>
    <col min="13808" max="13808" width="15.7109375" style="29" customWidth="1"/>
    <col min="13809" max="13830" width="15.85546875" style="29" customWidth="1"/>
    <col min="13831" max="13831" width="13.28515625" style="29" customWidth="1"/>
    <col min="13832" max="13832" width="9.140625" style="29"/>
    <col min="13833" max="13833" width="10.140625" style="29" bestFit="1" customWidth="1"/>
    <col min="13834" max="14060" width="9.140625" style="29"/>
    <col min="14061" max="14061" width="13.7109375" style="29" customWidth="1"/>
    <col min="14062" max="14062" width="12.7109375" style="29" customWidth="1"/>
    <col min="14063" max="14063" width="79.7109375" style="29" customWidth="1"/>
    <col min="14064" max="14064" width="15.7109375" style="29" customWidth="1"/>
    <col min="14065" max="14086" width="15.85546875" style="29" customWidth="1"/>
    <col min="14087" max="14087" width="13.28515625" style="29" customWidth="1"/>
    <col min="14088" max="14088" width="9.140625" style="29"/>
    <col min="14089" max="14089" width="10.140625" style="29" bestFit="1" customWidth="1"/>
    <col min="14090" max="14316" width="9.140625" style="29"/>
    <col min="14317" max="14317" width="13.7109375" style="29" customWidth="1"/>
    <col min="14318" max="14318" width="12.7109375" style="29" customWidth="1"/>
    <col min="14319" max="14319" width="79.7109375" style="29" customWidth="1"/>
    <col min="14320" max="14320" width="15.7109375" style="29" customWidth="1"/>
    <col min="14321" max="14342" width="15.85546875" style="29" customWidth="1"/>
    <col min="14343" max="14343" width="13.28515625" style="29" customWidth="1"/>
    <col min="14344" max="14344" width="9.140625" style="29"/>
    <col min="14345" max="14345" width="10.140625" style="29" bestFit="1" customWidth="1"/>
    <col min="14346" max="14572" width="9.140625" style="29"/>
    <col min="14573" max="14573" width="13.7109375" style="29" customWidth="1"/>
    <col min="14574" max="14574" width="12.7109375" style="29" customWidth="1"/>
    <col min="14575" max="14575" width="79.7109375" style="29" customWidth="1"/>
    <col min="14576" max="14576" width="15.7109375" style="29" customWidth="1"/>
    <col min="14577" max="14598" width="15.85546875" style="29" customWidth="1"/>
    <col min="14599" max="14599" width="13.28515625" style="29" customWidth="1"/>
    <col min="14600" max="14600" width="9.140625" style="29"/>
    <col min="14601" max="14601" width="10.140625" style="29" bestFit="1" customWidth="1"/>
    <col min="14602" max="14828" width="9.140625" style="29"/>
    <col min="14829" max="14829" width="13.7109375" style="29" customWidth="1"/>
    <col min="14830" max="14830" width="12.7109375" style="29" customWidth="1"/>
    <col min="14831" max="14831" width="79.7109375" style="29" customWidth="1"/>
    <col min="14832" max="14832" width="15.7109375" style="29" customWidth="1"/>
    <col min="14833" max="14854" width="15.85546875" style="29" customWidth="1"/>
    <col min="14855" max="14855" width="13.28515625" style="29" customWidth="1"/>
    <col min="14856" max="14856" width="9.140625" style="29"/>
    <col min="14857" max="14857" width="10.140625" style="29" bestFit="1" customWidth="1"/>
    <col min="14858" max="15084" width="9.140625" style="29"/>
    <col min="15085" max="15085" width="13.7109375" style="29" customWidth="1"/>
    <col min="15086" max="15086" width="12.7109375" style="29" customWidth="1"/>
    <col min="15087" max="15087" width="79.7109375" style="29" customWidth="1"/>
    <col min="15088" max="15088" width="15.7109375" style="29" customWidth="1"/>
    <col min="15089" max="15110" width="15.85546875" style="29" customWidth="1"/>
    <col min="15111" max="15111" width="13.28515625" style="29" customWidth="1"/>
    <col min="15112" max="15112" width="9.140625" style="29"/>
    <col min="15113" max="15113" width="10.140625" style="29" bestFit="1" customWidth="1"/>
    <col min="15114" max="15340" width="9.140625" style="29"/>
    <col min="15341" max="15341" width="13.7109375" style="29" customWidth="1"/>
    <col min="15342" max="15342" width="12.7109375" style="29" customWidth="1"/>
    <col min="15343" max="15343" width="79.7109375" style="29" customWidth="1"/>
    <col min="15344" max="15344" width="15.7109375" style="29" customWidth="1"/>
    <col min="15345" max="15366" width="15.85546875" style="29" customWidth="1"/>
    <col min="15367" max="15367" width="13.28515625" style="29" customWidth="1"/>
    <col min="15368" max="15368" width="9.140625" style="29"/>
    <col min="15369" max="15369" width="10.140625" style="29" bestFit="1" customWidth="1"/>
    <col min="15370" max="15596" width="9.140625" style="29"/>
    <col min="15597" max="15597" width="13.7109375" style="29" customWidth="1"/>
    <col min="15598" max="15598" width="12.7109375" style="29" customWidth="1"/>
    <col min="15599" max="15599" width="79.7109375" style="29" customWidth="1"/>
    <col min="15600" max="15600" width="15.7109375" style="29" customWidth="1"/>
    <col min="15601" max="15622" width="15.85546875" style="29" customWidth="1"/>
    <col min="15623" max="15623" width="13.28515625" style="29" customWidth="1"/>
    <col min="15624" max="15624" width="9.140625" style="29"/>
    <col min="15625" max="15625" width="10.140625" style="29" bestFit="1" customWidth="1"/>
    <col min="15626" max="15852" width="9.140625" style="29"/>
    <col min="15853" max="15853" width="13.7109375" style="29" customWidth="1"/>
    <col min="15854" max="15854" width="12.7109375" style="29" customWidth="1"/>
    <col min="15855" max="15855" width="79.7109375" style="29" customWidth="1"/>
    <col min="15856" max="15856" width="15.7109375" style="29" customWidth="1"/>
    <col min="15857" max="15878" width="15.85546875" style="29" customWidth="1"/>
    <col min="15879" max="15879" width="13.28515625" style="29" customWidth="1"/>
    <col min="15880" max="15880" width="9.140625" style="29"/>
    <col min="15881" max="15881" width="10.140625" style="29" bestFit="1" customWidth="1"/>
    <col min="15882" max="16108" width="9.140625" style="29"/>
    <col min="16109" max="16109" width="13.7109375" style="29" customWidth="1"/>
    <col min="16110" max="16110" width="12.7109375" style="29" customWidth="1"/>
    <col min="16111" max="16111" width="79.7109375" style="29" customWidth="1"/>
    <col min="16112" max="16112" width="15.7109375" style="29" customWidth="1"/>
    <col min="16113" max="16134" width="15.85546875" style="29" customWidth="1"/>
    <col min="16135" max="16135" width="13.28515625" style="29" customWidth="1"/>
    <col min="16136" max="16136" width="9.140625" style="29"/>
    <col min="16137" max="16137" width="10.140625" style="29" bestFit="1" customWidth="1"/>
    <col min="16138" max="16384" width="9.140625" style="29"/>
  </cols>
  <sheetData>
    <row r="1" spans="1:7" ht="21" customHeight="1">
      <c r="A1" s="24" t="s">
        <v>25</v>
      </c>
      <c r="B1" s="25"/>
      <c r="C1" s="26"/>
      <c r="D1" s="27"/>
      <c r="E1" s="201"/>
      <c r="F1" s="201"/>
      <c r="G1" s="28"/>
    </row>
    <row r="2" spans="1:7" ht="15.75" customHeight="1">
      <c r="A2" s="24"/>
      <c r="B2" s="25"/>
      <c r="C2" s="30"/>
      <c r="E2" s="202"/>
    </row>
    <row r="3" spans="1:7" s="34" customFormat="1" ht="24" customHeight="1">
      <c r="A3" s="31" t="s">
        <v>26</v>
      </c>
      <c r="B3" s="31"/>
      <c r="C3" s="31"/>
      <c r="D3" s="32"/>
      <c r="E3" s="204"/>
      <c r="F3" s="205"/>
      <c r="G3" s="33"/>
    </row>
    <row r="4" spans="1:7" s="39" customFormat="1" ht="12.75" hidden="1" customHeight="1">
      <c r="A4" s="35"/>
      <c r="B4" s="36"/>
      <c r="C4" s="37"/>
      <c r="D4" s="38"/>
      <c r="E4" s="206"/>
      <c r="F4" s="206"/>
      <c r="G4" s="38"/>
    </row>
    <row r="5" spans="1:7" s="39" customFormat="1" ht="12.75" hidden="1" customHeight="1">
      <c r="A5" s="35"/>
      <c r="B5" s="36"/>
      <c r="C5" s="37"/>
      <c r="D5" s="38"/>
      <c r="E5" s="206"/>
      <c r="F5" s="206"/>
      <c r="G5" s="38"/>
    </row>
    <row r="6" spans="1:7" s="39" customFormat="1" ht="15.75" customHeight="1" thickBot="1">
      <c r="B6" s="40"/>
      <c r="E6" s="207"/>
      <c r="F6" s="208" t="s">
        <v>4</v>
      </c>
    </row>
    <row r="7" spans="1:7" s="39" customFormat="1" ht="15.75">
      <c r="A7" s="41" t="s">
        <v>27</v>
      </c>
      <c r="B7" s="42" t="s">
        <v>28</v>
      </c>
      <c r="C7" s="41" t="s">
        <v>29</v>
      </c>
      <c r="D7" s="41" t="s">
        <v>30</v>
      </c>
      <c r="E7" s="209" t="s">
        <v>30</v>
      </c>
      <c r="F7" s="210" t="s">
        <v>8</v>
      </c>
      <c r="G7" s="41" t="s">
        <v>31</v>
      </c>
    </row>
    <row r="8" spans="1:7" s="39" customFormat="1" ht="15.75" customHeight="1" thickBot="1">
      <c r="A8" s="44"/>
      <c r="B8" s="45"/>
      <c r="C8" s="46"/>
      <c r="D8" s="47" t="s">
        <v>32</v>
      </c>
      <c r="E8" s="211" t="s">
        <v>33</v>
      </c>
      <c r="F8" s="212" t="s">
        <v>34</v>
      </c>
      <c r="G8" s="47" t="s">
        <v>35</v>
      </c>
    </row>
    <row r="9" spans="1:7" s="39" customFormat="1" ht="16.5" customHeight="1" thickTop="1">
      <c r="A9" s="48">
        <v>20</v>
      </c>
      <c r="B9" s="49"/>
      <c r="C9" s="50" t="s">
        <v>36</v>
      </c>
      <c r="D9" s="51"/>
      <c r="E9" s="213"/>
      <c r="F9" s="213"/>
      <c r="G9" s="51"/>
    </row>
    <row r="10" spans="1:7" s="39" customFormat="1" ht="16.5" customHeight="1">
      <c r="A10" s="48"/>
      <c r="B10" s="49"/>
      <c r="C10" s="50"/>
      <c r="D10" s="51"/>
      <c r="E10" s="213"/>
      <c r="F10" s="213"/>
      <c r="G10" s="51"/>
    </row>
    <row r="11" spans="1:7" s="39" customFormat="1" ht="15" customHeight="1">
      <c r="A11" s="52"/>
      <c r="B11" s="53"/>
      <c r="C11" s="50" t="s">
        <v>37</v>
      </c>
      <c r="D11" s="54"/>
      <c r="E11" s="214"/>
      <c r="F11" s="214"/>
      <c r="G11" s="54"/>
    </row>
    <row r="12" spans="1:7" s="39" customFormat="1" ht="15">
      <c r="A12" s="55"/>
      <c r="B12" s="56">
        <v>2143</v>
      </c>
      <c r="C12" s="57" t="s">
        <v>38</v>
      </c>
      <c r="D12" s="58">
        <v>0</v>
      </c>
      <c r="E12" s="215">
        <v>35.200000000000003</v>
      </c>
      <c r="F12" s="215">
        <v>35.1</v>
      </c>
      <c r="G12" s="290">
        <f t="shared" ref="G12:G57" si="0">(F12/E12)*100</f>
        <v>99.715909090909079</v>
      </c>
    </row>
    <row r="13" spans="1:7" s="39" customFormat="1" ht="15">
      <c r="A13" s="55"/>
      <c r="B13" s="56">
        <v>2212</v>
      </c>
      <c r="C13" s="57" t="s">
        <v>39</v>
      </c>
      <c r="D13" s="58">
        <v>28305</v>
      </c>
      <c r="E13" s="215">
        <v>33688.5</v>
      </c>
      <c r="F13" s="215">
        <v>23092.400000000001</v>
      </c>
      <c r="G13" s="290">
        <f t="shared" si="0"/>
        <v>68.546833489172869</v>
      </c>
    </row>
    <row r="14" spans="1:7" s="39" customFormat="1" ht="15" customHeight="1">
      <c r="A14" s="55"/>
      <c r="B14" s="56">
        <v>2219</v>
      </c>
      <c r="C14" s="57" t="s">
        <v>40</v>
      </c>
      <c r="D14" s="58">
        <v>34231</v>
      </c>
      <c r="E14" s="215">
        <v>42252.9</v>
      </c>
      <c r="F14" s="215">
        <v>34049.5</v>
      </c>
      <c r="G14" s="290">
        <f t="shared" si="0"/>
        <v>80.585001266185273</v>
      </c>
    </row>
    <row r="15" spans="1:7" s="39" customFormat="1" ht="15">
      <c r="A15" s="55"/>
      <c r="B15" s="56">
        <v>2221</v>
      </c>
      <c r="C15" s="57" t="s">
        <v>41</v>
      </c>
      <c r="D15" s="58">
        <v>100</v>
      </c>
      <c r="E15" s="215">
        <v>100</v>
      </c>
      <c r="F15" s="215">
        <v>0</v>
      </c>
      <c r="G15" s="290">
        <f t="shared" si="0"/>
        <v>0</v>
      </c>
    </row>
    <row r="16" spans="1:7" s="39" customFormat="1" ht="15" hidden="1">
      <c r="A16" s="55"/>
      <c r="B16" s="56">
        <v>2229</v>
      </c>
      <c r="C16" s="57" t="s">
        <v>42</v>
      </c>
      <c r="D16" s="58"/>
      <c r="E16" s="215"/>
      <c r="F16" s="215">
        <v>0</v>
      </c>
      <c r="G16" s="290" t="e">
        <f t="shared" si="0"/>
        <v>#DIV/0!</v>
      </c>
    </row>
    <row r="17" spans="1:7" s="39" customFormat="1" ht="15" hidden="1">
      <c r="A17" s="55"/>
      <c r="B17" s="56">
        <v>2241</v>
      </c>
      <c r="C17" s="57" t="s">
        <v>43</v>
      </c>
      <c r="D17" s="58"/>
      <c r="E17" s="215"/>
      <c r="F17" s="215">
        <v>0</v>
      </c>
      <c r="G17" s="290" t="e">
        <f t="shared" si="0"/>
        <v>#DIV/0!</v>
      </c>
    </row>
    <row r="18" spans="1:7" s="59" customFormat="1" ht="15.75" hidden="1">
      <c r="A18" s="55"/>
      <c r="B18" s="56">
        <v>2249</v>
      </c>
      <c r="C18" s="57" t="s">
        <v>44</v>
      </c>
      <c r="D18" s="54"/>
      <c r="E18" s="214"/>
      <c r="F18" s="215">
        <v>0</v>
      </c>
      <c r="G18" s="290" t="e">
        <f t="shared" si="0"/>
        <v>#DIV/0!</v>
      </c>
    </row>
    <row r="19" spans="1:7" s="39" customFormat="1" ht="15">
      <c r="A19" s="55"/>
      <c r="B19" s="56">
        <v>2310</v>
      </c>
      <c r="C19" s="57" t="s">
        <v>45</v>
      </c>
      <c r="D19" s="58">
        <v>0</v>
      </c>
      <c r="E19" s="215">
        <v>0.5</v>
      </c>
      <c r="F19" s="215">
        <v>0.4</v>
      </c>
      <c r="G19" s="290">
        <f t="shared" si="0"/>
        <v>80</v>
      </c>
    </row>
    <row r="20" spans="1:7" s="39" customFormat="1" ht="15">
      <c r="A20" s="55"/>
      <c r="B20" s="56">
        <v>2321</v>
      </c>
      <c r="C20" s="57" t="s">
        <v>46</v>
      </c>
      <c r="D20" s="58">
        <v>0</v>
      </c>
      <c r="E20" s="215">
        <v>59.3</v>
      </c>
      <c r="F20" s="215">
        <v>0</v>
      </c>
      <c r="G20" s="290">
        <f t="shared" si="0"/>
        <v>0</v>
      </c>
    </row>
    <row r="21" spans="1:7" s="59" customFormat="1" ht="15.75">
      <c r="A21" s="55"/>
      <c r="B21" s="56">
        <v>2331</v>
      </c>
      <c r="C21" s="57" t="s">
        <v>47</v>
      </c>
      <c r="D21" s="54">
        <v>1</v>
      </c>
      <c r="E21" s="214">
        <v>1</v>
      </c>
      <c r="F21" s="215">
        <v>0</v>
      </c>
      <c r="G21" s="290">
        <f t="shared" si="0"/>
        <v>0</v>
      </c>
    </row>
    <row r="22" spans="1:7" s="39" customFormat="1" ht="15">
      <c r="A22" s="55"/>
      <c r="B22" s="56">
        <v>3111</v>
      </c>
      <c r="C22" s="60" t="s">
        <v>48</v>
      </c>
      <c r="D22" s="58">
        <v>1150</v>
      </c>
      <c r="E22" s="215">
        <v>3184.1</v>
      </c>
      <c r="F22" s="215">
        <v>3112.5</v>
      </c>
      <c r="G22" s="290">
        <f t="shared" si="0"/>
        <v>97.751326905562024</v>
      </c>
    </row>
    <row r="23" spans="1:7" s="39" customFormat="1" ht="15">
      <c r="A23" s="55"/>
      <c r="B23" s="56">
        <v>3113</v>
      </c>
      <c r="C23" s="60" t="s">
        <v>49</v>
      </c>
      <c r="D23" s="58">
        <v>6700</v>
      </c>
      <c r="E23" s="215">
        <v>10217</v>
      </c>
      <c r="F23" s="215">
        <v>8863.2000000000007</v>
      </c>
      <c r="G23" s="290">
        <f t="shared" si="0"/>
        <v>86.749535088577872</v>
      </c>
    </row>
    <row r="24" spans="1:7" s="59" customFormat="1" ht="15.75" hidden="1">
      <c r="A24" s="55"/>
      <c r="B24" s="56">
        <v>3231</v>
      </c>
      <c r="C24" s="57" t="s">
        <v>50</v>
      </c>
      <c r="D24" s="54"/>
      <c r="E24" s="214"/>
      <c r="F24" s="215">
        <v>0</v>
      </c>
      <c r="G24" s="290" t="e">
        <f t="shared" si="0"/>
        <v>#DIV/0!</v>
      </c>
    </row>
    <row r="25" spans="1:7" s="59" customFormat="1" ht="15.75">
      <c r="A25" s="55"/>
      <c r="B25" s="56">
        <v>3313</v>
      </c>
      <c r="C25" s="57" t="s">
        <v>51</v>
      </c>
      <c r="D25" s="54">
        <v>75</v>
      </c>
      <c r="E25" s="214">
        <v>151.30000000000001</v>
      </c>
      <c r="F25" s="215">
        <v>85.3</v>
      </c>
      <c r="G25" s="290">
        <f t="shared" si="0"/>
        <v>56.378056840713811</v>
      </c>
    </row>
    <row r="26" spans="1:7" s="39" customFormat="1" ht="15">
      <c r="A26" s="61"/>
      <c r="B26" s="56">
        <v>3314</v>
      </c>
      <c r="C26" s="60" t="s">
        <v>52</v>
      </c>
      <c r="D26" s="62">
        <v>1500</v>
      </c>
      <c r="E26" s="216">
        <v>1841.5</v>
      </c>
      <c r="F26" s="215">
        <v>1836.8</v>
      </c>
      <c r="G26" s="290">
        <f t="shared" si="0"/>
        <v>99.744773282650016</v>
      </c>
    </row>
    <row r="27" spans="1:7" s="59" customFormat="1" ht="15.75" hidden="1">
      <c r="A27" s="55"/>
      <c r="B27" s="56">
        <v>3319</v>
      </c>
      <c r="C27" s="60" t="s">
        <v>53</v>
      </c>
      <c r="D27" s="54"/>
      <c r="E27" s="214"/>
      <c r="F27" s="215">
        <v>0</v>
      </c>
      <c r="G27" s="290" t="e">
        <f t="shared" si="0"/>
        <v>#DIV/0!</v>
      </c>
    </row>
    <row r="28" spans="1:7" s="39" customFormat="1" ht="15">
      <c r="A28" s="55"/>
      <c r="B28" s="56">
        <v>3322</v>
      </c>
      <c r="C28" s="60" t="s">
        <v>54</v>
      </c>
      <c r="D28" s="58">
        <v>420</v>
      </c>
      <c r="E28" s="215">
        <v>667</v>
      </c>
      <c r="F28" s="215">
        <v>546.29999999999995</v>
      </c>
      <c r="G28" s="290">
        <f t="shared" si="0"/>
        <v>81.904047976011981</v>
      </c>
    </row>
    <row r="29" spans="1:7" s="39" customFormat="1" ht="15">
      <c r="A29" s="55"/>
      <c r="B29" s="56">
        <v>3326</v>
      </c>
      <c r="C29" s="60" t="s">
        <v>55</v>
      </c>
      <c r="D29" s="58">
        <v>0</v>
      </c>
      <c r="E29" s="215">
        <v>50</v>
      </c>
      <c r="F29" s="215">
        <v>0</v>
      </c>
      <c r="G29" s="290">
        <f t="shared" si="0"/>
        <v>0</v>
      </c>
    </row>
    <row r="30" spans="1:7" s="59" customFormat="1" ht="15.75">
      <c r="A30" s="55"/>
      <c r="B30" s="56">
        <v>3392</v>
      </c>
      <c r="C30" s="57" t="s">
        <v>56</v>
      </c>
      <c r="D30" s="54">
        <v>0</v>
      </c>
      <c r="E30" s="214">
        <v>2000</v>
      </c>
      <c r="F30" s="215">
        <v>76.400000000000006</v>
      </c>
      <c r="G30" s="290">
        <f t="shared" si="0"/>
        <v>3.8200000000000003</v>
      </c>
    </row>
    <row r="31" spans="1:7" s="39" customFormat="1" ht="15">
      <c r="A31" s="55"/>
      <c r="B31" s="56">
        <v>3412</v>
      </c>
      <c r="C31" s="60" t="s">
        <v>57</v>
      </c>
      <c r="D31" s="58">
        <v>4500</v>
      </c>
      <c r="E31" s="215">
        <v>4547.8</v>
      </c>
      <c r="F31" s="215">
        <v>1450.4</v>
      </c>
      <c r="G31" s="290">
        <f t="shared" si="0"/>
        <v>31.892343550727826</v>
      </c>
    </row>
    <row r="32" spans="1:7" s="39" customFormat="1" ht="15">
      <c r="A32" s="55"/>
      <c r="B32" s="56">
        <v>3421</v>
      </c>
      <c r="C32" s="60" t="s">
        <v>58</v>
      </c>
      <c r="D32" s="58">
        <v>730</v>
      </c>
      <c r="E32" s="215">
        <v>4224.1000000000004</v>
      </c>
      <c r="F32" s="215">
        <v>2266.3000000000002</v>
      </c>
      <c r="G32" s="290">
        <f t="shared" si="0"/>
        <v>53.651665443526433</v>
      </c>
    </row>
    <row r="33" spans="1:7" s="39" customFormat="1" ht="15">
      <c r="A33" s="55"/>
      <c r="B33" s="56">
        <v>3612</v>
      </c>
      <c r="C33" s="60" t="s">
        <v>59</v>
      </c>
      <c r="D33" s="58">
        <v>150</v>
      </c>
      <c r="E33" s="215">
        <v>205</v>
      </c>
      <c r="F33" s="215">
        <v>54.5</v>
      </c>
      <c r="G33" s="290">
        <f t="shared" si="0"/>
        <v>26.585365853658537</v>
      </c>
    </row>
    <row r="34" spans="1:7" s="39" customFormat="1" ht="15">
      <c r="A34" s="61"/>
      <c r="B34" s="56">
        <v>3613</v>
      </c>
      <c r="C34" s="60" t="s">
        <v>60</v>
      </c>
      <c r="D34" s="62">
        <v>0</v>
      </c>
      <c r="E34" s="216">
        <v>1572</v>
      </c>
      <c r="F34" s="215">
        <v>1414.6</v>
      </c>
      <c r="G34" s="290">
        <f t="shared" si="0"/>
        <v>89.987277353689564</v>
      </c>
    </row>
    <row r="35" spans="1:7" s="39" customFormat="1" ht="15">
      <c r="A35" s="55"/>
      <c r="B35" s="56">
        <v>3631</v>
      </c>
      <c r="C35" s="60" t="s">
        <v>61</v>
      </c>
      <c r="D35" s="58">
        <v>8222</v>
      </c>
      <c r="E35" s="215">
        <v>8854.4</v>
      </c>
      <c r="F35" s="215">
        <v>7940</v>
      </c>
      <c r="G35" s="290">
        <f t="shared" si="0"/>
        <v>89.672930972172026</v>
      </c>
    </row>
    <row r="36" spans="1:7" s="59" customFormat="1" ht="15.75">
      <c r="A36" s="55"/>
      <c r="B36" s="56">
        <v>3632</v>
      </c>
      <c r="C36" s="57" t="s">
        <v>62</v>
      </c>
      <c r="D36" s="54">
        <v>11000</v>
      </c>
      <c r="E36" s="214">
        <v>11179.1</v>
      </c>
      <c r="F36" s="215">
        <v>1070.4000000000001</v>
      </c>
      <c r="G36" s="290">
        <f t="shared" si="0"/>
        <v>9.575010510685118</v>
      </c>
    </row>
    <row r="37" spans="1:7" s="39" customFormat="1" ht="15">
      <c r="A37" s="55"/>
      <c r="B37" s="56">
        <v>3635</v>
      </c>
      <c r="C37" s="60" t="s">
        <v>63</v>
      </c>
      <c r="D37" s="58">
        <v>3484</v>
      </c>
      <c r="E37" s="215">
        <v>950.5</v>
      </c>
      <c r="F37" s="215">
        <v>251.3</v>
      </c>
      <c r="G37" s="290">
        <f t="shared" si="0"/>
        <v>26.438716465018413</v>
      </c>
    </row>
    <row r="38" spans="1:7" s="59" customFormat="1" ht="15.75" hidden="1">
      <c r="A38" s="55"/>
      <c r="B38" s="56">
        <v>3639</v>
      </c>
      <c r="C38" s="57" t="s">
        <v>64</v>
      </c>
      <c r="D38" s="54"/>
      <c r="E38" s="214"/>
      <c r="F38" s="215">
        <v>0</v>
      </c>
      <c r="G38" s="290" t="e">
        <f t="shared" si="0"/>
        <v>#DIV/0!</v>
      </c>
    </row>
    <row r="39" spans="1:7" s="39" customFormat="1" ht="15">
      <c r="A39" s="55"/>
      <c r="B39" s="56">
        <v>3699</v>
      </c>
      <c r="C39" s="60" t="s">
        <v>65</v>
      </c>
      <c r="D39" s="62">
        <v>203</v>
      </c>
      <c r="E39" s="216">
        <v>283</v>
      </c>
      <c r="F39" s="215">
        <v>278.89999999999998</v>
      </c>
      <c r="G39" s="290">
        <f t="shared" si="0"/>
        <v>98.551236749116597</v>
      </c>
    </row>
    <row r="40" spans="1:7" s="39" customFormat="1" ht="15">
      <c r="A40" s="55"/>
      <c r="B40" s="56">
        <v>3722</v>
      </c>
      <c r="C40" s="60" t="s">
        <v>66</v>
      </c>
      <c r="D40" s="58">
        <v>20470</v>
      </c>
      <c r="E40" s="215">
        <v>20480</v>
      </c>
      <c r="F40" s="215">
        <v>20441.599999999999</v>
      </c>
      <c r="G40" s="290">
        <f t="shared" si="0"/>
        <v>99.8125</v>
      </c>
    </row>
    <row r="41" spans="1:7" s="59" customFormat="1" ht="15.75">
      <c r="A41" s="55"/>
      <c r="B41" s="56">
        <v>3725</v>
      </c>
      <c r="C41" s="57" t="s">
        <v>67</v>
      </c>
      <c r="D41" s="54">
        <v>500</v>
      </c>
      <c r="E41" s="214">
        <v>500</v>
      </c>
      <c r="F41" s="215">
        <v>84.7</v>
      </c>
      <c r="G41" s="290">
        <f t="shared" si="0"/>
        <v>16.939999999999998</v>
      </c>
    </row>
    <row r="42" spans="1:7" s="39" customFormat="1" ht="15">
      <c r="A42" s="61"/>
      <c r="B42" s="56">
        <v>3726</v>
      </c>
      <c r="C42" s="60" t="s">
        <v>68</v>
      </c>
      <c r="D42" s="62">
        <v>0</v>
      </c>
      <c r="E42" s="216">
        <v>230</v>
      </c>
      <c r="F42" s="215">
        <v>0</v>
      </c>
      <c r="G42" s="290">
        <f t="shared" si="0"/>
        <v>0</v>
      </c>
    </row>
    <row r="43" spans="1:7" s="59" customFormat="1" ht="15.75">
      <c r="A43" s="55"/>
      <c r="B43" s="56">
        <v>3733</v>
      </c>
      <c r="C43" s="57" t="s">
        <v>69</v>
      </c>
      <c r="D43" s="54">
        <v>40</v>
      </c>
      <c r="E43" s="214">
        <v>40</v>
      </c>
      <c r="F43" s="215">
        <v>30.8</v>
      </c>
      <c r="G43" s="290">
        <f t="shared" si="0"/>
        <v>77</v>
      </c>
    </row>
    <row r="44" spans="1:7" s="59" customFormat="1" ht="15.75">
      <c r="A44" s="55"/>
      <c r="B44" s="56">
        <v>3744</v>
      </c>
      <c r="C44" s="57" t="s">
        <v>70</v>
      </c>
      <c r="D44" s="54">
        <v>4550</v>
      </c>
      <c r="E44" s="214">
        <v>0</v>
      </c>
      <c r="F44" s="215">
        <v>0</v>
      </c>
      <c r="G44" s="290" t="e">
        <f t="shared" si="0"/>
        <v>#DIV/0!</v>
      </c>
    </row>
    <row r="45" spans="1:7" s="59" customFormat="1" ht="15.75">
      <c r="A45" s="55"/>
      <c r="B45" s="56">
        <v>3745</v>
      </c>
      <c r="C45" s="57" t="s">
        <v>71</v>
      </c>
      <c r="D45" s="63">
        <v>21774</v>
      </c>
      <c r="E45" s="214">
        <v>23554.7</v>
      </c>
      <c r="F45" s="215">
        <v>19941</v>
      </c>
      <c r="G45" s="290">
        <f t="shared" si="0"/>
        <v>84.658263531269768</v>
      </c>
    </row>
    <row r="46" spans="1:7" s="59" customFormat="1" ht="15.75" hidden="1">
      <c r="A46" s="55"/>
      <c r="B46" s="56">
        <v>4349</v>
      </c>
      <c r="C46" s="57" t="s">
        <v>72</v>
      </c>
      <c r="D46" s="62"/>
      <c r="E46" s="216"/>
      <c r="F46" s="215">
        <v>0</v>
      </c>
      <c r="G46" s="290" t="e">
        <f t="shared" si="0"/>
        <v>#DIV/0!</v>
      </c>
    </row>
    <row r="47" spans="1:7" s="59" customFormat="1" ht="15.75">
      <c r="A47" s="61"/>
      <c r="B47" s="56">
        <v>4351</v>
      </c>
      <c r="C47" s="60" t="s">
        <v>73</v>
      </c>
      <c r="D47" s="62">
        <v>300</v>
      </c>
      <c r="E47" s="216">
        <v>300</v>
      </c>
      <c r="F47" s="215">
        <v>0</v>
      </c>
      <c r="G47" s="290">
        <f t="shared" si="0"/>
        <v>0</v>
      </c>
    </row>
    <row r="48" spans="1:7" s="59" customFormat="1" ht="15.75">
      <c r="A48" s="61"/>
      <c r="B48" s="56">
        <v>4357</v>
      </c>
      <c r="C48" s="60" t="s">
        <v>74</v>
      </c>
      <c r="D48" s="62">
        <v>6160</v>
      </c>
      <c r="E48" s="216">
        <v>7977.2</v>
      </c>
      <c r="F48" s="215">
        <v>2804.4</v>
      </c>
      <c r="G48" s="290">
        <f t="shared" si="0"/>
        <v>35.155192298049442</v>
      </c>
    </row>
    <row r="49" spans="1:7" s="59" customFormat="1" ht="15.75">
      <c r="A49" s="61"/>
      <c r="B49" s="56">
        <v>4359</v>
      </c>
      <c r="C49" s="60" t="s">
        <v>75</v>
      </c>
      <c r="D49" s="62">
        <v>0</v>
      </c>
      <c r="E49" s="216">
        <v>82.3</v>
      </c>
      <c r="F49" s="215">
        <v>81.599999999999994</v>
      </c>
      <c r="G49" s="290">
        <f t="shared" si="0"/>
        <v>99.149453219927096</v>
      </c>
    </row>
    <row r="50" spans="1:7" s="59" customFormat="1" ht="15.75">
      <c r="A50" s="61"/>
      <c r="B50" s="56">
        <v>4374</v>
      </c>
      <c r="C50" s="60" t="s">
        <v>76</v>
      </c>
      <c r="D50" s="62">
        <v>200</v>
      </c>
      <c r="E50" s="216">
        <v>7.3</v>
      </c>
      <c r="F50" s="215">
        <v>7.3</v>
      </c>
      <c r="G50" s="290">
        <f t="shared" si="0"/>
        <v>100</v>
      </c>
    </row>
    <row r="51" spans="1:7" s="39" customFormat="1" ht="15">
      <c r="A51" s="61"/>
      <c r="B51" s="56">
        <v>5311</v>
      </c>
      <c r="C51" s="60" t="s">
        <v>77</v>
      </c>
      <c r="D51" s="62">
        <v>0</v>
      </c>
      <c r="E51" s="216">
        <v>6.1</v>
      </c>
      <c r="F51" s="215">
        <v>6.1</v>
      </c>
      <c r="G51" s="290">
        <f t="shared" si="0"/>
        <v>100</v>
      </c>
    </row>
    <row r="52" spans="1:7" s="39" customFormat="1" ht="15">
      <c r="A52" s="61"/>
      <c r="B52" s="56">
        <v>5512</v>
      </c>
      <c r="C52" s="60" t="s">
        <v>78</v>
      </c>
      <c r="D52" s="62">
        <v>0</v>
      </c>
      <c r="E52" s="216">
        <v>100</v>
      </c>
      <c r="F52" s="215">
        <v>2.9</v>
      </c>
      <c r="G52" s="290">
        <f t="shared" si="0"/>
        <v>2.9</v>
      </c>
    </row>
    <row r="53" spans="1:7" s="39" customFormat="1" ht="15" hidden="1">
      <c r="A53" s="61"/>
      <c r="B53" s="56">
        <v>6223</v>
      </c>
      <c r="C53" s="60" t="s">
        <v>79</v>
      </c>
      <c r="D53" s="62"/>
      <c r="E53" s="216"/>
      <c r="F53" s="215">
        <v>0</v>
      </c>
      <c r="G53" s="290" t="e">
        <f t="shared" si="0"/>
        <v>#DIV/0!</v>
      </c>
    </row>
    <row r="54" spans="1:7" s="39" customFormat="1" ht="15">
      <c r="A54" s="61"/>
      <c r="B54" s="56">
        <v>6171</v>
      </c>
      <c r="C54" s="60" t="s">
        <v>80</v>
      </c>
      <c r="D54" s="62">
        <v>0</v>
      </c>
      <c r="E54" s="216">
        <v>1106.0999999999999</v>
      </c>
      <c r="F54" s="215">
        <v>6</v>
      </c>
      <c r="G54" s="290">
        <f t="shared" si="0"/>
        <v>0.54244643341470034</v>
      </c>
    </row>
    <row r="55" spans="1:7" s="39" customFormat="1" ht="15" hidden="1">
      <c r="A55" s="61"/>
      <c r="B55" s="56">
        <v>6399</v>
      </c>
      <c r="C55" s="60" t="s">
        <v>81</v>
      </c>
      <c r="D55" s="62"/>
      <c r="E55" s="216"/>
      <c r="F55" s="215">
        <v>0</v>
      </c>
      <c r="G55" s="290" t="e">
        <f t="shared" si="0"/>
        <v>#DIV/0!</v>
      </c>
    </row>
    <row r="56" spans="1:7" s="39" customFormat="1" ht="15">
      <c r="A56" s="61"/>
      <c r="B56" s="56">
        <v>6402</v>
      </c>
      <c r="C56" s="64" t="s">
        <v>82</v>
      </c>
      <c r="D56" s="62">
        <v>0</v>
      </c>
      <c r="E56" s="216">
        <v>187.5</v>
      </c>
      <c r="F56" s="215">
        <v>187.5</v>
      </c>
      <c r="G56" s="290">
        <f t="shared" si="0"/>
        <v>100</v>
      </c>
    </row>
    <row r="57" spans="1:7" s="39" customFormat="1" ht="15">
      <c r="A57" s="61">
        <v>6409</v>
      </c>
      <c r="B57" s="56">
        <v>6409</v>
      </c>
      <c r="C57" s="60" t="s">
        <v>83</v>
      </c>
      <c r="D57" s="62">
        <v>2400</v>
      </c>
      <c r="E57" s="216">
        <v>0</v>
      </c>
      <c r="F57" s="215">
        <v>0</v>
      </c>
      <c r="G57" s="290" t="e">
        <f t="shared" si="0"/>
        <v>#DIV/0!</v>
      </c>
    </row>
    <row r="58" spans="1:7" s="59" customFormat="1" ht="16.5" customHeight="1">
      <c r="A58" s="55"/>
      <c r="B58" s="56"/>
      <c r="C58" s="57"/>
      <c r="D58" s="54"/>
      <c r="E58" s="214"/>
      <c r="F58" s="214"/>
      <c r="G58" s="290"/>
    </row>
    <row r="59" spans="1:7" s="59" customFormat="1" ht="15" customHeight="1" thickBot="1">
      <c r="A59" s="65"/>
      <c r="B59" s="66"/>
      <c r="C59" s="67"/>
      <c r="D59" s="68"/>
      <c r="E59" s="217"/>
      <c r="F59" s="217"/>
      <c r="G59" s="291"/>
    </row>
    <row r="60" spans="1:7" s="39" customFormat="1" ht="18.75" customHeight="1" thickTop="1" thickBot="1">
      <c r="A60" s="69"/>
      <c r="B60" s="70"/>
      <c r="C60" s="71" t="s">
        <v>84</v>
      </c>
      <c r="D60" s="72">
        <f t="shared" ref="D60:F60" si="1">SUM(D12:D59)</f>
        <v>157165</v>
      </c>
      <c r="E60" s="218">
        <f t="shared" si="1"/>
        <v>180635.40000000002</v>
      </c>
      <c r="F60" s="218">
        <f t="shared" si="1"/>
        <v>130018.2</v>
      </c>
      <c r="G60" s="292">
        <f>(F60/E60)*100</f>
        <v>71.978250110443454</v>
      </c>
    </row>
    <row r="61" spans="1:7" s="59" customFormat="1" ht="16.5" customHeight="1">
      <c r="A61" s="37"/>
      <c r="B61" s="73"/>
      <c r="C61" s="37"/>
      <c r="D61" s="38"/>
      <c r="E61" s="219"/>
      <c r="F61" s="201"/>
      <c r="G61" s="293"/>
    </row>
    <row r="62" spans="1:7" s="39" customFormat="1" ht="12.75" hidden="1" customHeight="1">
      <c r="A62" s="35"/>
      <c r="B62" s="36"/>
      <c r="C62" s="37"/>
      <c r="D62" s="38"/>
      <c r="E62" s="206"/>
      <c r="F62" s="206"/>
      <c r="G62" s="294"/>
    </row>
    <row r="63" spans="1:7" s="39" customFormat="1" ht="12.75" hidden="1" customHeight="1">
      <c r="A63" s="35"/>
      <c r="B63" s="36"/>
      <c r="C63" s="37"/>
      <c r="D63" s="38"/>
      <c r="E63" s="206"/>
      <c r="F63" s="206"/>
      <c r="G63" s="294"/>
    </row>
    <row r="64" spans="1:7" s="39" customFormat="1" ht="12.75" hidden="1" customHeight="1">
      <c r="A64" s="35"/>
      <c r="B64" s="36"/>
      <c r="C64" s="37"/>
      <c r="D64" s="38"/>
      <c r="E64" s="206"/>
      <c r="F64" s="206"/>
      <c r="G64" s="294"/>
    </row>
    <row r="65" spans="1:7" s="39" customFormat="1" ht="12.75" hidden="1" customHeight="1">
      <c r="A65" s="35"/>
      <c r="B65" s="36"/>
      <c r="C65" s="37"/>
      <c r="D65" s="38"/>
      <c r="E65" s="206"/>
      <c r="F65" s="206"/>
      <c r="G65" s="294"/>
    </row>
    <row r="66" spans="1:7" s="39" customFormat="1" ht="12.75" hidden="1" customHeight="1">
      <c r="A66" s="35"/>
      <c r="B66" s="36"/>
      <c r="C66" s="37"/>
      <c r="D66" s="38"/>
      <c r="E66" s="206"/>
      <c r="F66" s="206"/>
      <c r="G66" s="294"/>
    </row>
    <row r="67" spans="1:7" s="39" customFormat="1" ht="12.75" hidden="1" customHeight="1">
      <c r="A67" s="35"/>
      <c r="B67" s="36"/>
      <c r="C67" s="37"/>
      <c r="D67" s="38"/>
      <c r="E67" s="206"/>
      <c r="F67" s="206"/>
      <c r="G67" s="294"/>
    </row>
    <row r="68" spans="1:7" s="39" customFormat="1" ht="15.75" customHeight="1" thickBot="1">
      <c r="A68" s="35"/>
      <c r="B68" s="36"/>
      <c r="C68" s="37"/>
      <c r="D68" s="38"/>
      <c r="E68" s="205"/>
      <c r="F68" s="205"/>
      <c r="G68" s="295"/>
    </row>
    <row r="69" spans="1:7" s="39" customFormat="1" ht="15.75">
      <c r="A69" s="41" t="s">
        <v>27</v>
      </c>
      <c r="B69" s="42" t="s">
        <v>28</v>
      </c>
      <c r="C69" s="41" t="s">
        <v>29</v>
      </c>
      <c r="D69" s="41" t="s">
        <v>30</v>
      </c>
      <c r="E69" s="209" t="s">
        <v>30</v>
      </c>
      <c r="F69" s="210" t="s">
        <v>8</v>
      </c>
      <c r="G69" s="296" t="s">
        <v>31</v>
      </c>
    </row>
    <row r="70" spans="1:7" s="39" customFormat="1" ht="15.75" customHeight="1" thickBot="1">
      <c r="A70" s="44"/>
      <c r="B70" s="45"/>
      <c r="C70" s="46"/>
      <c r="D70" s="47" t="s">
        <v>32</v>
      </c>
      <c r="E70" s="211" t="s">
        <v>33</v>
      </c>
      <c r="F70" s="212" t="s">
        <v>34</v>
      </c>
      <c r="G70" s="297" t="s">
        <v>35</v>
      </c>
    </row>
    <row r="71" spans="1:7" s="39" customFormat="1" ht="16.5" customHeight="1" thickTop="1">
      <c r="A71" s="48">
        <v>30</v>
      </c>
      <c r="B71" s="48"/>
      <c r="C71" s="74" t="s">
        <v>85</v>
      </c>
      <c r="D71" s="51"/>
      <c r="E71" s="213"/>
      <c r="F71" s="213"/>
      <c r="G71" s="298"/>
    </row>
    <row r="72" spans="1:7" s="39" customFormat="1" ht="16.5" customHeight="1">
      <c r="A72" s="75">
        <v>31</v>
      </c>
      <c r="B72" s="75"/>
      <c r="C72" s="74"/>
      <c r="D72" s="54"/>
      <c r="E72" s="214"/>
      <c r="F72" s="214"/>
      <c r="G72" s="290"/>
    </row>
    <row r="73" spans="1:7" s="39" customFormat="1" ht="15">
      <c r="A73" s="55"/>
      <c r="B73" s="76">
        <v>3341</v>
      </c>
      <c r="C73" s="35" t="s">
        <v>86</v>
      </c>
      <c r="D73" s="54">
        <v>30</v>
      </c>
      <c r="E73" s="214">
        <v>30</v>
      </c>
      <c r="F73" s="214">
        <v>0</v>
      </c>
      <c r="G73" s="290">
        <f t="shared" ref="G73:G87" si="2">(F73/E73)*100</f>
        <v>0</v>
      </c>
    </row>
    <row r="74" spans="1:7" s="39" customFormat="1" ht="15.75" customHeight="1">
      <c r="A74" s="55"/>
      <c r="B74" s="76">
        <v>3349</v>
      </c>
      <c r="C74" s="57" t="s">
        <v>87</v>
      </c>
      <c r="D74" s="54">
        <v>720</v>
      </c>
      <c r="E74" s="214">
        <v>720</v>
      </c>
      <c r="F74" s="214">
        <v>675.3</v>
      </c>
      <c r="G74" s="290">
        <f t="shared" si="2"/>
        <v>93.791666666666657</v>
      </c>
    </row>
    <row r="75" spans="1:7" s="39" customFormat="1" ht="15.75" customHeight="1">
      <c r="A75" s="55"/>
      <c r="B75" s="76">
        <v>5212</v>
      </c>
      <c r="C75" s="55" t="s">
        <v>88</v>
      </c>
      <c r="D75" s="77">
        <v>20</v>
      </c>
      <c r="E75" s="220">
        <v>20</v>
      </c>
      <c r="F75" s="214">
        <v>0</v>
      </c>
      <c r="G75" s="290">
        <f t="shared" si="2"/>
        <v>0</v>
      </c>
    </row>
    <row r="76" spans="1:7" s="39" customFormat="1" ht="15.75" customHeight="1">
      <c r="A76" s="55"/>
      <c r="B76" s="76">
        <v>5272</v>
      </c>
      <c r="C76" s="55" t="s">
        <v>89</v>
      </c>
      <c r="D76" s="77">
        <v>50</v>
      </c>
      <c r="E76" s="220">
        <v>50</v>
      </c>
      <c r="F76" s="214">
        <v>0</v>
      </c>
      <c r="G76" s="290">
        <f t="shared" si="2"/>
        <v>0</v>
      </c>
    </row>
    <row r="77" spans="1:7" s="39" customFormat="1" ht="15.75" customHeight="1">
      <c r="A77" s="55"/>
      <c r="B77" s="76">
        <v>5279</v>
      </c>
      <c r="C77" s="55" t="s">
        <v>90</v>
      </c>
      <c r="D77" s="77">
        <v>50</v>
      </c>
      <c r="E77" s="220">
        <v>50</v>
      </c>
      <c r="F77" s="214">
        <v>0</v>
      </c>
      <c r="G77" s="290">
        <f t="shared" si="2"/>
        <v>0</v>
      </c>
    </row>
    <row r="78" spans="1:7" s="39" customFormat="1" ht="15">
      <c r="A78" s="55"/>
      <c r="B78" s="76">
        <v>5512</v>
      </c>
      <c r="C78" s="35" t="s">
        <v>91</v>
      </c>
      <c r="D78" s="54">
        <v>1823</v>
      </c>
      <c r="E78" s="214">
        <v>1519.5</v>
      </c>
      <c r="F78" s="214">
        <v>1207.5999999999999</v>
      </c>
      <c r="G78" s="290">
        <f t="shared" si="2"/>
        <v>79.473511023362946</v>
      </c>
    </row>
    <row r="79" spans="1:7" s="39" customFormat="1" ht="15.75" customHeight="1">
      <c r="A79" s="55"/>
      <c r="B79" s="76">
        <v>6112</v>
      </c>
      <c r="C79" s="57" t="s">
        <v>92</v>
      </c>
      <c r="D79" s="54">
        <v>5331</v>
      </c>
      <c r="E79" s="214">
        <v>5581</v>
      </c>
      <c r="F79" s="214">
        <v>5567.7</v>
      </c>
      <c r="G79" s="290">
        <f t="shared" si="2"/>
        <v>99.761691453144593</v>
      </c>
    </row>
    <row r="80" spans="1:7" s="39" customFormat="1" ht="15.75" hidden="1" customHeight="1">
      <c r="A80" s="55"/>
      <c r="B80" s="76">
        <v>6114</v>
      </c>
      <c r="C80" s="57" t="s">
        <v>93</v>
      </c>
      <c r="D80" s="54"/>
      <c r="E80" s="214"/>
      <c r="F80" s="214">
        <v>0</v>
      </c>
      <c r="G80" s="290" t="e">
        <f t="shared" si="2"/>
        <v>#DIV/0!</v>
      </c>
    </row>
    <row r="81" spans="1:7" s="39" customFormat="1" ht="15.75" customHeight="1">
      <c r="A81" s="55"/>
      <c r="B81" s="76">
        <v>6115</v>
      </c>
      <c r="C81" s="57" t="s">
        <v>94</v>
      </c>
      <c r="D81" s="54">
        <v>0</v>
      </c>
      <c r="E81" s="214">
        <v>609</v>
      </c>
      <c r="F81" s="214">
        <v>392.1</v>
      </c>
      <c r="G81" s="290">
        <f t="shared" si="2"/>
        <v>64.384236453201964</v>
      </c>
    </row>
    <row r="82" spans="1:7" s="39" customFormat="1" ht="15.75" hidden="1" customHeight="1">
      <c r="A82" s="55"/>
      <c r="B82" s="76">
        <v>6117</v>
      </c>
      <c r="C82" s="57" t="s">
        <v>95</v>
      </c>
      <c r="D82" s="54"/>
      <c r="E82" s="214"/>
      <c r="F82" s="214">
        <v>0</v>
      </c>
      <c r="G82" s="290" t="e">
        <f t="shared" si="2"/>
        <v>#DIV/0!</v>
      </c>
    </row>
    <row r="83" spans="1:7" s="39" customFormat="1" ht="15.75" hidden="1" customHeight="1">
      <c r="A83" s="55"/>
      <c r="B83" s="76">
        <v>6118</v>
      </c>
      <c r="C83" s="57" t="s">
        <v>96</v>
      </c>
      <c r="D83" s="77"/>
      <c r="E83" s="220"/>
      <c r="F83" s="214">
        <v>0</v>
      </c>
      <c r="G83" s="290" t="e">
        <f t="shared" si="2"/>
        <v>#DIV/0!</v>
      </c>
    </row>
    <row r="84" spans="1:7" s="39" customFormat="1" ht="15.75" hidden="1" customHeight="1">
      <c r="A84" s="55"/>
      <c r="B84" s="76">
        <v>6149</v>
      </c>
      <c r="C84" s="57" t="s">
        <v>97</v>
      </c>
      <c r="D84" s="77"/>
      <c r="E84" s="220"/>
      <c r="F84" s="214">
        <v>0</v>
      </c>
      <c r="G84" s="290" t="e">
        <f t="shared" si="2"/>
        <v>#DIV/0!</v>
      </c>
    </row>
    <row r="85" spans="1:7" s="39" customFormat="1" ht="17.25" customHeight="1">
      <c r="A85" s="76" t="s">
        <v>98</v>
      </c>
      <c r="B85" s="76">
        <v>6171</v>
      </c>
      <c r="C85" s="57" t="s">
        <v>99</v>
      </c>
      <c r="D85" s="54">
        <v>101435</v>
      </c>
      <c r="E85" s="214">
        <v>108465.7</v>
      </c>
      <c r="F85" s="214">
        <v>102282.4</v>
      </c>
      <c r="G85" s="290">
        <f t="shared" si="2"/>
        <v>94.299303835221636</v>
      </c>
    </row>
    <row r="86" spans="1:7" s="39" customFormat="1" ht="15.75" customHeight="1">
      <c r="A86" s="55"/>
      <c r="B86" s="76">
        <v>6173</v>
      </c>
      <c r="C86" s="55" t="s">
        <v>100</v>
      </c>
      <c r="D86" s="77">
        <v>0</v>
      </c>
      <c r="E86" s="220">
        <v>280</v>
      </c>
      <c r="F86" s="214">
        <v>256.2</v>
      </c>
      <c r="G86" s="290">
        <f t="shared" si="2"/>
        <v>91.499999999999986</v>
      </c>
    </row>
    <row r="87" spans="1:7" s="39" customFormat="1" ht="17.25" customHeight="1">
      <c r="A87" s="76"/>
      <c r="B87" s="76">
        <v>6402</v>
      </c>
      <c r="C87" s="64" t="s">
        <v>82</v>
      </c>
      <c r="D87" s="54">
        <v>0</v>
      </c>
      <c r="E87" s="214">
        <v>29.9</v>
      </c>
      <c r="F87" s="214">
        <v>29.8</v>
      </c>
      <c r="G87" s="290">
        <f t="shared" si="2"/>
        <v>99.665551839464896</v>
      </c>
    </row>
    <row r="88" spans="1:7" s="39" customFormat="1" ht="15.75" customHeight="1" thickBot="1">
      <c r="A88" s="78"/>
      <c r="B88" s="79"/>
      <c r="C88" s="80"/>
      <c r="D88" s="77"/>
      <c r="E88" s="220"/>
      <c r="F88" s="220"/>
      <c r="G88" s="299"/>
    </row>
    <row r="89" spans="1:7" s="39" customFormat="1" ht="18.75" customHeight="1" thickTop="1" thickBot="1">
      <c r="A89" s="69"/>
      <c r="B89" s="81"/>
      <c r="C89" s="82" t="s">
        <v>101</v>
      </c>
      <c r="D89" s="72">
        <f t="shared" ref="D89:F89" si="3">SUM(D73:D88)</f>
        <v>109459</v>
      </c>
      <c r="E89" s="218">
        <f t="shared" si="3"/>
        <v>117355.09999999999</v>
      </c>
      <c r="F89" s="218">
        <f t="shared" si="3"/>
        <v>110411.09999999999</v>
      </c>
      <c r="G89" s="292">
        <f>(F89/E89)*100</f>
        <v>94.082915868164235</v>
      </c>
    </row>
    <row r="90" spans="1:7" s="39" customFormat="1" ht="15.75" customHeight="1">
      <c r="A90" s="35"/>
      <c r="B90" s="36"/>
      <c r="C90" s="37"/>
      <c r="D90" s="38"/>
      <c r="E90" s="221"/>
      <c r="F90" s="206"/>
      <c r="G90" s="294"/>
    </row>
    <row r="91" spans="1:7" s="39" customFormat="1" ht="12.75" hidden="1" customHeight="1">
      <c r="A91" s="35"/>
      <c r="B91" s="36"/>
      <c r="C91" s="37"/>
      <c r="D91" s="38"/>
      <c r="E91" s="206"/>
      <c r="F91" s="206"/>
      <c r="G91" s="294"/>
    </row>
    <row r="92" spans="1:7" s="39" customFormat="1" ht="12.75" hidden="1" customHeight="1">
      <c r="A92" s="35"/>
      <c r="B92" s="36"/>
      <c r="C92" s="37"/>
      <c r="D92" s="38"/>
      <c r="E92" s="206"/>
      <c r="F92" s="206"/>
      <c r="G92" s="294"/>
    </row>
    <row r="93" spans="1:7" s="39" customFormat="1" ht="12.75" hidden="1" customHeight="1">
      <c r="A93" s="35"/>
      <c r="B93" s="36"/>
      <c r="C93" s="37"/>
      <c r="D93" s="38"/>
      <c r="E93" s="206"/>
      <c r="F93" s="206"/>
      <c r="G93" s="294"/>
    </row>
    <row r="94" spans="1:7" s="39" customFormat="1" ht="12.75" hidden="1" customHeight="1">
      <c r="A94" s="35"/>
      <c r="B94" s="36"/>
      <c r="C94" s="37"/>
      <c r="D94" s="38"/>
      <c r="E94" s="206"/>
      <c r="F94" s="206"/>
      <c r="G94" s="294"/>
    </row>
    <row r="95" spans="1:7" s="39" customFormat="1" ht="15.75" customHeight="1" thickBot="1">
      <c r="A95" s="35"/>
      <c r="B95" s="36"/>
      <c r="C95" s="37"/>
      <c r="D95" s="38"/>
      <c r="E95" s="206"/>
      <c r="F95" s="206"/>
      <c r="G95" s="294"/>
    </row>
    <row r="96" spans="1:7" s="39" customFormat="1" ht="15.75">
      <c r="A96" s="41" t="s">
        <v>27</v>
      </c>
      <c r="B96" s="42" t="s">
        <v>28</v>
      </c>
      <c r="C96" s="41" t="s">
        <v>29</v>
      </c>
      <c r="D96" s="41" t="s">
        <v>30</v>
      </c>
      <c r="E96" s="209" t="s">
        <v>30</v>
      </c>
      <c r="F96" s="210" t="s">
        <v>8</v>
      </c>
      <c r="G96" s="296" t="s">
        <v>31</v>
      </c>
    </row>
    <row r="97" spans="1:7" s="39" customFormat="1" ht="15.75" customHeight="1" thickBot="1">
      <c r="A97" s="44"/>
      <c r="B97" s="45"/>
      <c r="C97" s="46"/>
      <c r="D97" s="47" t="s">
        <v>32</v>
      </c>
      <c r="E97" s="211" t="s">
        <v>33</v>
      </c>
      <c r="F97" s="212" t="s">
        <v>34</v>
      </c>
      <c r="G97" s="297" t="s">
        <v>35</v>
      </c>
    </row>
    <row r="98" spans="1:7" s="39" customFormat="1" ht="16.5" thickTop="1">
      <c r="A98" s="48">
        <v>50</v>
      </c>
      <c r="B98" s="49"/>
      <c r="C98" s="83" t="s">
        <v>102</v>
      </c>
      <c r="D98" s="51"/>
      <c r="E98" s="213"/>
      <c r="F98" s="213"/>
      <c r="G98" s="298"/>
    </row>
    <row r="99" spans="1:7" s="39" customFormat="1" ht="15.75">
      <c r="A99" s="48"/>
      <c r="B99" s="49"/>
      <c r="C99" s="61" t="s">
        <v>103</v>
      </c>
      <c r="D99" s="51"/>
      <c r="E99" s="213"/>
      <c r="F99" s="213"/>
      <c r="G99" s="298"/>
    </row>
    <row r="100" spans="1:7" s="39" customFormat="1" ht="14.25" customHeight="1">
      <c r="A100" s="48"/>
      <c r="B100" s="49"/>
      <c r="C100" s="83"/>
      <c r="D100" s="51"/>
      <c r="E100" s="213"/>
      <c r="F100" s="213"/>
      <c r="G100" s="298"/>
    </row>
    <row r="101" spans="1:7" s="39" customFormat="1" ht="15">
      <c r="A101" s="55"/>
      <c r="B101" s="56">
        <v>2143</v>
      </c>
      <c r="C101" s="55" t="s">
        <v>104</v>
      </c>
      <c r="D101" s="58">
        <v>665</v>
      </c>
      <c r="E101" s="215">
        <v>662</v>
      </c>
      <c r="F101" s="215">
        <v>524.20000000000005</v>
      </c>
      <c r="G101" s="290">
        <f t="shared" ref="G101:G136" si="4">(F101/E101)*100</f>
        <v>79.184290030211486</v>
      </c>
    </row>
    <row r="102" spans="1:7" s="39" customFormat="1" ht="15">
      <c r="A102" s="55"/>
      <c r="B102" s="56">
        <v>3111</v>
      </c>
      <c r="C102" s="55" t="s">
        <v>105</v>
      </c>
      <c r="D102" s="58">
        <v>7900</v>
      </c>
      <c r="E102" s="215">
        <v>8241.4</v>
      </c>
      <c r="F102" s="215">
        <v>8240.4</v>
      </c>
      <c r="G102" s="290">
        <f t="shared" si="4"/>
        <v>99.987866139248183</v>
      </c>
    </row>
    <row r="103" spans="1:7" s="39" customFormat="1" ht="15">
      <c r="A103" s="55"/>
      <c r="B103" s="56">
        <v>3113</v>
      </c>
      <c r="C103" s="55" t="s">
        <v>106</v>
      </c>
      <c r="D103" s="58">
        <v>29350</v>
      </c>
      <c r="E103" s="215">
        <v>29510.3</v>
      </c>
      <c r="F103" s="215">
        <v>29504.6</v>
      </c>
      <c r="G103" s="290">
        <f t="shared" si="4"/>
        <v>99.980684710084276</v>
      </c>
    </row>
    <row r="104" spans="1:7" s="39" customFormat="1" ht="15" hidden="1">
      <c r="A104" s="55"/>
      <c r="B104" s="56">
        <v>3114</v>
      </c>
      <c r="C104" s="55" t="s">
        <v>107</v>
      </c>
      <c r="D104" s="58"/>
      <c r="E104" s="215"/>
      <c r="F104" s="215">
        <v>0</v>
      </c>
      <c r="G104" s="290" t="e">
        <f t="shared" si="4"/>
        <v>#DIV/0!</v>
      </c>
    </row>
    <row r="105" spans="1:7" s="39" customFormat="1" ht="15" hidden="1">
      <c r="A105" s="55"/>
      <c r="B105" s="56">
        <v>3122</v>
      </c>
      <c r="C105" s="55" t="s">
        <v>108</v>
      </c>
      <c r="D105" s="58"/>
      <c r="E105" s="215"/>
      <c r="F105" s="215">
        <v>0</v>
      </c>
      <c r="G105" s="290" t="e">
        <f t="shared" si="4"/>
        <v>#DIV/0!</v>
      </c>
    </row>
    <row r="106" spans="1:7" s="39" customFormat="1" ht="15">
      <c r="A106" s="55"/>
      <c r="B106" s="56">
        <v>3231</v>
      </c>
      <c r="C106" s="55" t="s">
        <v>109</v>
      </c>
      <c r="D106" s="58">
        <v>600</v>
      </c>
      <c r="E106" s="215">
        <v>600</v>
      </c>
      <c r="F106" s="215">
        <v>600</v>
      </c>
      <c r="G106" s="290">
        <f t="shared" si="4"/>
        <v>100</v>
      </c>
    </row>
    <row r="107" spans="1:7" s="39" customFormat="1" ht="15">
      <c r="A107" s="55"/>
      <c r="B107" s="56">
        <v>3313</v>
      </c>
      <c r="C107" s="55" t="s">
        <v>110</v>
      </c>
      <c r="D107" s="58">
        <v>1400</v>
      </c>
      <c r="E107" s="215">
        <v>1240</v>
      </c>
      <c r="F107" s="215">
        <v>1238.9000000000001</v>
      </c>
      <c r="G107" s="290">
        <f t="shared" si="4"/>
        <v>99.911290322580655</v>
      </c>
    </row>
    <row r="108" spans="1:7" s="39" customFormat="1" ht="15">
      <c r="A108" s="55"/>
      <c r="B108" s="56">
        <v>3314</v>
      </c>
      <c r="C108" s="55" t="s">
        <v>111</v>
      </c>
      <c r="D108" s="58">
        <v>7760</v>
      </c>
      <c r="E108" s="215">
        <v>8743</v>
      </c>
      <c r="F108" s="215">
        <v>8743</v>
      </c>
      <c r="G108" s="290">
        <f t="shared" si="4"/>
        <v>100</v>
      </c>
    </row>
    <row r="109" spans="1:7" s="39" customFormat="1" ht="15">
      <c r="A109" s="55"/>
      <c r="B109" s="56">
        <v>3315</v>
      </c>
      <c r="C109" s="55" t="s">
        <v>112</v>
      </c>
      <c r="D109" s="58">
        <v>14501</v>
      </c>
      <c r="E109" s="215">
        <v>14997.7</v>
      </c>
      <c r="F109" s="215">
        <v>14997.7</v>
      </c>
      <c r="G109" s="290">
        <f t="shared" si="4"/>
        <v>100</v>
      </c>
    </row>
    <row r="110" spans="1:7" s="39" customFormat="1" ht="15">
      <c r="A110" s="55"/>
      <c r="B110" s="56">
        <v>3319</v>
      </c>
      <c r="C110" s="55" t="s">
        <v>113</v>
      </c>
      <c r="D110" s="58">
        <v>260</v>
      </c>
      <c r="E110" s="215">
        <v>587</v>
      </c>
      <c r="F110" s="215">
        <v>454.2</v>
      </c>
      <c r="G110" s="290">
        <f t="shared" si="4"/>
        <v>77.376490630323673</v>
      </c>
    </row>
    <row r="111" spans="1:7" s="39" customFormat="1" ht="15">
      <c r="A111" s="55"/>
      <c r="B111" s="56">
        <v>3322</v>
      </c>
      <c r="C111" s="55" t="s">
        <v>114</v>
      </c>
      <c r="D111" s="58">
        <v>20</v>
      </c>
      <c r="E111" s="215">
        <v>9.8000000000000007</v>
      </c>
      <c r="F111" s="215">
        <v>0</v>
      </c>
      <c r="G111" s="290">
        <f t="shared" si="4"/>
        <v>0</v>
      </c>
    </row>
    <row r="112" spans="1:7" s="39" customFormat="1" ht="15">
      <c r="A112" s="55"/>
      <c r="B112" s="56">
        <v>3326</v>
      </c>
      <c r="C112" s="55" t="s">
        <v>115</v>
      </c>
      <c r="D112" s="58">
        <v>20</v>
      </c>
      <c r="E112" s="215">
        <v>0</v>
      </c>
      <c r="F112" s="215">
        <v>0</v>
      </c>
      <c r="G112" s="290" t="e">
        <f t="shared" si="4"/>
        <v>#DIV/0!</v>
      </c>
    </row>
    <row r="113" spans="1:7" s="39" customFormat="1" ht="15">
      <c r="A113" s="55"/>
      <c r="B113" s="56">
        <v>3330</v>
      </c>
      <c r="C113" s="55" t="s">
        <v>116</v>
      </c>
      <c r="D113" s="58">
        <v>100</v>
      </c>
      <c r="E113" s="215">
        <v>150</v>
      </c>
      <c r="F113" s="215">
        <v>137</v>
      </c>
      <c r="G113" s="290">
        <f t="shared" si="4"/>
        <v>91.333333333333329</v>
      </c>
    </row>
    <row r="114" spans="1:7" s="39" customFormat="1" ht="15">
      <c r="A114" s="55"/>
      <c r="B114" s="56">
        <v>3392</v>
      </c>
      <c r="C114" s="55" t="s">
        <v>117</v>
      </c>
      <c r="D114" s="58">
        <v>800</v>
      </c>
      <c r="E114" s="215">
        <v>875.9</v>
      </c>
      <c r="F114" s="215">
        <v>871.1</v>
      </c>
      <c r="G114" s="290">
        <f t="shared" si="4"/>
        <v>99.451992236556691</v>
      </c>
    </row>
    <row r="115" spans="1:7" s="39" customFormat="1" ht="15">
      <c r="A115" s="55"/>
      <c r="B115" s="56">
        <v>3412</v>
      </c>
      <c r="C115" s="55" t="s">
        <v>118</v>
      </c>
      <c r="D115" s="58">
        <v>24860</v>
      </c>
      <c r="E115" s="215">
        <v>27716</v>
      </c>
      <c r="F115" s="215">
        <v>27667.9</v>
      </c>
      <c r="G115" s="290">
        <f t="shared" si="4"/>
        <v>99.826454033771114</v>
      </c>
    </row>
    <row r="116" spans="1:7" s="39" customFormat="1" ht="15">
      <c r="A116" s="55"/>
      <c r="B116" s="56">
        <v>3419</v>
      </c>
      <c r="C116" s="55" t="s">
        <v>119</v>
      </c>
      <c r="D116" s="58">
        <v>2350</v>
      </c>
      <c r="E116" s="215">
        <v>2225</v>
      </c>
      <c r="F116" s="215">
        <v>2171.5</v>
      </c>
      <c r="G116" s="290">
        <f t="shared" si="4"/>
        <v>97.595505617977523</v>
      </c>
    </row>
    <row r="117" spans="1:7" s="39" customFormat="1" ht="15">
      <c r="A117" s="55"/>
      <c r="B117" s="56">
        <v>3421</v>
      </c>
      <c r="C117" s="55" t="s">
        <v>120</v>
      </c>
      <c r="D117" s="58">
        <v>9000</v>
      </c>
      <c r="E117" s="215">
        <v>9592</v>
      </c>
      <c r="F117" s="215">
        <v>9407</v>
      </c>
      <c r="G117" s="290">
        <f t="shared" si="4"/>
        <v>98.071309424520436</v>
      </c>
    </row>
    <row r="118" spans="1:7" s="39" customFormat="1" ht="15">
      <c r="A118" s="55"/>
      <c r="B118" s="56">
        <v>3429</v>
      </c>
      <c r="C118" s="55" t="s">
        <v>121</v>
      </c>
      <c r="D118" s="58">
        <v>2000</v>
      </c>
      <c r="E118" s="215">
        <v>1835.2</v>
      </c>
      <c r="F118" s="215">
        <v>1682.7</v>
      </c>
      <c r="G118" s="290">
        <f t="shared" si="4"/>
        <v>91.69027898866608</v>
      </c>
    </row>
    <row r="119" spans="1:7" s="39" customFormat="1" ht="15">
      <c r="A119" s="55"/>
      <c r="B119" s="56">
        <v>3541</v>
      </c>
      <c r="C119" s="55" t="s">
        <v>122</v>
      </c>
      <c r="D119" s="58">
        <v>512</v>
      </c>
      <c r="E119" s="215">
        <v>512</v>
      </c>
      <c r="F119" s="215">
        <v>474.4</v>
      </c>
      <c r="G119" s="290">
        <f t="shared" si="4"/>
        <v>92.65625</v>
      </c>
    </row>
    <row r="120" spans="1:7" s="39" customFormat="1" ht="15">
      <c r="A120" s="55"/>
      <c r="B120" s="56">
        <v>3599</v>
      </c>
      <c r="C120" s="55" t="s">
        <v>123</v>
      </c>
      <c r="D120" s="58">
        <v>5</v>
      </c>
      <c r="E120" s="215">
        <v>5</v>
      </c>
      <c r="F120" s="215">
        <v>1.6</v>
      </c>
      <c r="G120" s="290">
        <f t="shared" si="4"/>
        <v>32</v>
      </c>
    </row>
    <row r="121" spans="1:7" s="39" customFormat="1" ht="15" hidden="1">
      <c r="A121" s="55"/>
      <c r="B121" s="56">
        <v>4193</v>
      </c>
      <c r="C121" s="55" t="s">
        <v>124</v>
      </c>
      <c r="D121" s="58"/>
      <c r="E121" s="215"/>
      <c r="F121" s="215">
        <v>0</v>
      </c>
      <c r="G121" s="290" t="e">
        <f t="shared" si="4"/>
        <v>#DIV/0!</v>
      </c>
    </row>
    <row r="122" spans="1:7" s="39" customFormat="1" ht="15">
      <c r="A122" s="84"/>
      <c r="B122" s="56">
        <v>4312</v>
      </c>
      <c r="C122" s="55" t="s">
        <v>125</v>
      </c>
      <c r="D122" s="58">
        <v>561</v>
      </c>
      <c r="E122" s="215">
        <v>841.1</v>
      </c>
      <c r="F122" s="215">
        <v>659.8</v>
      </c>
      <c r="G122" s="290">
        <f t="shared" si="4"/>
        <v>78.444893591725119</v>
      </c>
    </row>
    <row r="123" spans="1:7" s="39" customFormat="1" ht="15">
      <c r="A123" s="84"/>
      <c r="B123" s="56">
        <v>4329</v>
      </c>
      <c r="C123" s="55" t="s">
        <v>126</v>
      </c>
      <c r="D123" s="58">
        <v>40</v>
      </c>
      <c r="E123" s="215">
        <v>40</v>
      </c>
      <c r="F123" s="215">
        <v>39</v>
      </c>
      <c r="G123" s="290">
        <f t="shared" si="4"/>
        <v>97.5</v>
      </c>
    </row>
    <row r="124" spans="1:7" s="39" customFormat="1" ht="15">
      <c r="A124" s="55"/>
      <c r="B124" s="56">
        <v>4333</v>
      </c>
      <c r="C124" s="55" t="s">
        <v>127</v>
      </c>
      <c r="D124" s="58">
        <v>878</v>
      </c>
      <c r="E124" s="215">
        <v>878</v>
      </c>
      <c r="F124" s="215">
        <v>736.8</v>
      </c>
      <c r="G124" s="290">
        <f t="shared" si="4"/>
        <v>83.917995444191334</v>
      </c>
    </row>
    <row r="125" spans="1:7" s="39" customFormat="1" ht="15" customHeight="1">
      <c r="A125" s="55"/>
      <c r="B125" s="56">
        <v>4339</v>
      </c>
      <c r="C125" s="55" t="s">
        <v>128</v>
      </c>
      <c r="D125" s="58">
        <v>0</v>
      </c>
      <c r="E125" s="215">
        <v>0</v>
      </c>
      <c r="F125" s="215">
        <v>0</v>
      </c>
      <c r="G125" s="290" t="e">
        <f t="shared" si="4"/>
        <v>#DIV/0!</v>
      </c>
    </row>
    <row r="126" spans="1:7" s="39" customFormat="1" ht="15">
      <c r="A126" s="55"/>
      <c r="B126" s="56">
        <v>4342</v>
      </c>
      <c r="C126" s="55" t="s">
        <v>129</v>
      </c>
      <c r="D126" s="58">
        <v>20</v>
      </c>
      <c r="E126" s="215">
        <v>20</v>
      </c>
      <c r="F126" s="215">
        <v>0</v>
      </c>
      <c r="G126" s="290">
        <f t="shared" si="4"/>
        <v>0</v>
      </c>
    </row>
    <row r="127" spans="1:7" s="39" customFormat="1" ht="15">
      <c r="A127" s="55"/>
      <c r="B127" s="56">
        <v>4343</v>
      </c>
      <c r="C127" s="55" t="s">
        <v>130</v>
      </c>
      <c r="D127" s="58">
        <v>50</v>
      </c>
      <c r="E127" s="215">
        <v>50</v>
      </c>
      <c r="F127" s="215">
        <v>0</v>
      </c>
      <c r="G127" s="290">
        <f t="shared" si="4"/>
        <v>0</v>
      </c>
    </row>
    <row r="128" spans="1:7" s="39" customFormat="1" ht="15">
      <c r="A128" s="55"/>
      <c r="B128" s="56">
        <v>4349</v>
      </c>
      <c r="C128" s="55" t="s">
        <v>131</v>
      </c>
      <c r="D128" s="58">
        <v>1052</v>
      </c>
      <c r="E128" s="215">
        <v>2384</v>
      </c>
      <c r="F128" s="215">
        <v>2330.6999999999998</v>
      </c>
      <c r="G128" s="290">
        <f t="shared" si="4"/>
        <v>97.764261744966447</v>
      </c>
    </row>
    <row r="129" spans="1:7" s="39" customFormat="1" ht="15">
      <c r="A129" s="84"/>
      <c r="B129" s="85">
        <v>4351</v>
      </c>
      <c r="C129" s="84" t="s">
        <v>132</v>
      </c>
      <c r="D129" s="58">
        <v>2782</v>
      </c>
      <c r="E129" s="215">
        <v>3032</v>
      </c>
      <c r="F129" s="215">
        <v>2468</v>
      </c>
      <c r="G129" s="290">
        <f t="shared" si="4"/>
        <v>81.398416886543529</v>
      </c>
    </row>
    <row r="130" spans="1:7" s="39" customFormat="1" ht="15">
      <c r="A130" s="84"/>
      <c r="B130" s="85">
        <v>4356</v>
      </c>
      <c r="C130" s="84" t="s">
        <v>133</v>
      </c>
      <c r="D130" s="58">
        <v>988</v>
      </c>
      <c r="E130" s="215">
        <v>1316.4</v>
      </c>
      <c r="F130" s="215">
        <v>1241.3</v>
      </c>
      <c r="G130" s="290">
        <f t="shared" si="4"/>
        <v>94.295047098146441</v>
      </c>
    </row>
    <row r="131" spans="1:7" s="39" customFormat="1" ht="15">
      <c r="A131" s="84"/>
      <c r="B131" s="85">
        <v>4357</v>
      </c>
      <c r="C131" s="84" t="s">
        <v>134</v>
      </c>
      <c r="D131" s="58">
        <v>14290</v>
      </c>
      <c r="E131" s="215">
        <v>34579.5</v>
      </c>
      <c r="F131" s="215">
        <v>34547.1</v>
      </c>
      <c r="G131" s="290">
        <f t="shared" si="4"/>
        <v>99.906302867305769</v>
      </c>
    </row>
    <row r="132" spans="1:7" s="39" customFormat="1" ht="15">
      <c r="A132" s="84"/>
      <c r="B132" s="85">
        <v>4359</v>
      </c>
      <c r="C132" s="86" t="s">
        <v>135</v>
      </c>
      <c r="D132" s="58">
        <v>714</v>
      </c>
      <c r="E132" s="215">
        <v>696.7</v>
      </c>
      <c r="F132" s="215">
        <v>669.9</v>
      </c>
      <c r="G132" s="290">
        <f t="shared" si="4"/>
        <v>96.153294100760718</v>
      </c>
    </row>
    <row r="133" spans="1:7" s="39" customFormat="1" ht="15">
      <c r="A133" s="55"/>
      <c r="B133" s="56">
        <v>4371</v>
      </c>
      <c r="C133" s="87" t="s">
        <v>136</v>
      </c>
      <c r="D133" s="58">
        <v>583</v>
      </c>
      <c r="E133" s="215">
        <v>583</v>
      </c>
      <c r="F133" s="215">
        <v>388.7</v>
      </c>
      <c r="G133" s="290">
        <f t="shared" si="4"/>
        <v>66.672384219554033</v>
      </c>
    </row>
    <row r="134" spans="1:7" s="39" customFormat="1" ht="15">
      <c r="A134" s="55"/>
      <c r="B134" s="56">
        <v>4374</v>
      </c>
      <c r="C134" s="55" t="s">
        <v>137</v>
      </c>
      <c r="D134" s="58">
        <v>657</v>
      </c>
      <c r="E134" s="215">
        <v>669</v>
      </c>
      <c r="F134" s="215">
        <v>669</v>
      </c>
      <c r="G134" s="290">
        <f t="shared" si="4"/>
        <v>100</v>
      </c>
    </row>
    <row r="135" spans="1:7" s="39" customFormat="1" ht="15">
      <c r="A135" s="84"/>
      <c r="B135" s="85">
        <v>4399</v>
      </c>
      <c r="C135" s="84" t="s">
        <v>138</v>
      </c>
      <c r="D135" s="88">
        <v>55</v>
      </c>
      <c r="E135" s="222">
        <v>55</v>
      </c>
      <c r="F135" s="215">
        <v>39.700000000000003</v>
      </c>
      <c r="G135" s="290">
        <f t="shared" si="4"/>
        <v>72.181818181818187</v>
      </c>
    </row>
    <row r="136" spans="1:7" s="39" customFormat="1" ht="15" hidden="1">
      <c r="A136" s="84"/>
      <c r="B136" s="85">
        <v>6402</v>
      </c>
      <c r="C136" s="84" t="s">
        <v>139</v>
      </c>
      <c r="D136" s="77"/>
      <c r="E136" s="220"/>
      <c r="F136" s="215">
        <v>0</v>
      </c>
      <c r="G136" s="290" t="e">
        <f t="shared" si="4"/>
        <v>#DIV/0!</v>
      </c>
    </row>
    <row r="137" spans="1:7" s="39" customFormat="1" ht="15" hidden="1" customHeight="1">
      <c r="A137" s="84"/>
      <c r="B137" s="85">
        <v>6409</v>
      </c>
      <c r="C137" s="84" t="s">
        <v>140</v>
      </c>
      <c r="D137" s="77"/>
      <c r="E137" s="220"/>
      <c r="F137" s="215">
        <v>0</v>
      </c>
      <c r="G137" s="290" t="e">
        <f>(#REF!/E137)*100</f>
        <v>#REF!</v>
      </c>
    </row>
    <row r="138" spans="1:7" s="39" customFormat="1" ht="15">
      <c r="A138" s="55"/>
      <c r="B138" s="56">
        <v>6223</v>
      </c>
      <c r="C138" s="55" t="s">
        <v>141</v>
      </c>
      <c r="D138" s="58">
        <v>70</v>
      </c>
      <c r="E138" s="215">
        <v>70</v>
      </c>
      <c r="F138" s="215">
        <v>0</v>
      </c>
      <c r="G138" s="290">
        <f>(F138/E138)*100</f>
        <v>0</v>
      </c>
    </row>
    <row r="139" spans="1:7" s="39" customFormat="1" ht="15">
      <c r="A139" s="55"/>
      <c r="B139" s="56">
        <v>6402</v>
      </c>
      <c r="C139" s="55" t="s">
        <v>142</v>
      </c>
      <c r="D139" s="58">
        <v>0</v>
      </c>
      <c r="E139" s="215">
        <v>133.69999999999999</v>
      </c>
      <c r="F139" s="215">
        <v>133.6</v>
      </c>
      <c r="G139" s="290">
        <f>(F139/E139)*100</f>
        <v>99.925205684367995</v>
      </c>
    </row>
    <row r="140" spans="1:7" s="39" customFormat="1" ht="15">
      <c r="A140" s="55"/>
      <c r="B140" s="56">
        <v>6409</v>
      </c>
      <c r="C140" s="55" t="s">
        <v>143</v>
      </c>
      <c r="D140" s="58">
        <v>0</v>
      </c>
      <c r="E140" s="215">
        <v>1134.2</v>
      </c>
      <c r="F140" s="215">
        <v>1134.0999999999999</v>
      </c>
      <c r="G140" s="290">
        <f>(F140/E140)*100</f>
        <v>99.991183212837228</v>
      </c>
    </row>
    <row r="141" spans="1:7" s="39" customFormat="1" ht="15" customHeight="1" thickBot="1">
      <c r="A141" s="84"/>
      <c r="B141" s="85"/>
      <c r="C141" s="84"/>
      <c r="D141" s="77"/>
      <c r="E141" s="220"/>
      <c r="F141" s="220"/>
      <c r="G141" s="290"/>
    </row>
    <row r="142" spans="1:7" s="39" customFormat="1" ht="18.75" customHeight="1" thickTop="1" thickBot="1">
      <c r="A142" s="69"/>
      <c r="B142" s="70"/>
      <c r="C142" s="89" t="s">
        <v>144</v>
      </c>
      <c r="D142" s="72">
        <f t="shared" ref="D142:F142" si="5">SUM(D101:D141)</f>
        <v>124843</v>
      </c>
      <c r="E142" s="218">
        <f t="shared" si="5"/>
        <v>153984.90000000002</v>
      </c>
      <c r="F142" s="218">
        <f t="shared" si="5"/>
        <v>151773.90000000002</v>
      </c>
      <c r="G142" s="292">
        <f>(F142/E142)*100</f>
        <v>98.564144925898574</v>
      </c>
    </row>
    <row r="143" spans="1:7" s="39" customFormat="1" ht="15.75" customHeight="1">
      <c r="A143" s="35"/>
      <c r="B143" s="36"/>
      <c r="C143" s="37"/>
      <c r="D143" s="90"/>
      <c r="E143" s="223"/>
      <c r="F143" s="223"/>
      <c r="G143" s="294"/>
    </row>
    <row r="144" spans="1:7" s="39" customFormat="1" ht="15.75" hidden="1" customHeight="1">
      <c r="A144" s="35"/>
      <c r="B144" s="36"/>
      <c r="C144" s="37"/>
      <c r="D144" s="38"/>
      <c r="E144" s="206"/>
      <c r="F144" s="206"/>
      <c r="G144" s="294"/>
    </row>
    <row r="145" spans="1:7" s="39" customFormat="1" ht="12.75" hidden="1" customHeight="1">
      <c r="A145" s="35"/>
      <c r="C145" s="36"/>
      <c r="D145" s="38"/>
      <c r="E145" s="206"/>
      <c r="F145" s="206"/>
      <c r="G145" s="294"/>
    </row>
    <row r="146" spans="1:7" s="39" customFormat="1" ht="12.75" hidden="1" customHeight="1">
      <c r="A146" s="35"/>
      <c r="B146" s="36"/>
      <c r="C146" s="37"/>
      <c r="D146" s="38"/>
      <c r="E146" s="206"/>
      <c r="F146" s="206"/>
      <c r="G146" s="294"/>
    </row>
    <row r="147" spans="1:7" s="39" customFormat="1" ht="12.75" hidden="1" customHeight="1">
      <c r="A147" s="35"/>
      <c r="B147" s="36"/>
      <c r="C147" s="37"/>
      <c r="D147" s="38"/>
      <c r="E147" s="206"/>
      <c r="F147" s="206"/>
      <c r="G147" s="294"/>
    </row>
    <row r="148" spans="1:7" s="39" customFormat="1" ht="12.75" hidden="1" customHeight="1">
      <c r="A148" s="35"/>
      <c r="B148" s="36"/>
      <c r="C148" s="37"/>
      <c r="D148" s="38"/>
      <c r="E148" s="206"/>
      <c r="F148" s="206"/>
      <c r="G148" s="294"/>
    </row>
    <row r="149" spans="1:7" s="39" customFormat="1" ht="12.75" hidden="1" customHeight="1">
      <c r="A149" s="35"/>
      <c r="B149" s="36"/>
      <c r="C149" s="37"/>
      <c r="D149" s="38"/>
      <c r="E149" s="206"/>
      <c r="F149" s="206"/>
      <c r="G149" s="294"/>
    </row>
    <row r="150" spans="1:7" s="39" customFormat="1" ht="12.75" hidden="1" customHeight="1">
      <c r="A150" s="35"/>
      <c r="B150" s="36"/>
      <c r="C150" s="37"/>
      <c r="D150" s="38"/>
      <c r="E150" s="206"/>
      <c r="F150" s="206"/>
      <c r="G150" s="294"/>
    </row>
    <row r="151" spans="1:7" s="39" customFormat="1" ht="12.75" hidden="1" customHeight="1">
      <c r="A151" s="35"/>
      <c r="B151" s="36"/>
      <c r="C151" s="37"/>
      <c r="D151" s="38"/>
      <c r="E151" s="201"/>
      <c r="F151" s="201"/>
      <c r="G151" s="293"/>
    </row>
    <row r="152" spans="1:7" s="39" customFormat="1" ht="12.75" hidden="1" customHeight="1">
      <c r="A152" s="35"/>
      <c r="B152" s="36"/>
      <c r="C152" s="37"/>
      <c r="D152" s="38"/>
      <c r="E152" s="206"/>
      <c r="F152" s="206"/>
      <c r="G152" s="294"/>
    </row>
    <row r="153" spans="1:7" s="39" customFormat="1" ht="12.75" hidden="1" customHeight="1">
      <c r="A153" s="35"/>
      <c r="B153" s="36"/>
      <c r="C153" s="37"/>
      <c r="D153" s="38"/>
      <c r="E153" s="206"/>
      <c r="F153" s="206"/>
      <c r="G153" s="294"/>
    </row>
    <row r="154" spans="1:7" s="39" customFormat="1" ht="18" hidden="1" customHeight="1">
      <c r="A154" s="35"/>
      <c r="B154" s="36"/>
      <c r="C154" s="37"/>
      <c r="D154" s="38"/>
      <c r="E154" s="201"/>
      <c r="F154" s="201"/>
      <c r="G154" s="293"/>
    </row>
    <row r="155" spans="1:7" s="39" customFormat="1" ht="15.75" customHeight="1" thickBot="1">
      <c r="A155" s="35"/>
      <c r="B155" s="36"/>
      <c r="C155" s="37"/>
      <c r="D155" s="38"/>
      <c r="E155" s="205"/>
      <c r="F155" s="205"/>
      <c r="G155" s="295"/>
    </row>
    <row r="156" spans="1:7" s="39" customFormat="1" ht="15.75">
      <c r="A156" s="41" t="s">
        <v>27</v>
      </c>
      <c r="B156" s="42" t="s">
        <v>28</v>
      </c>
      <c r="C156" s="41" t="s">
        <v>29</v>
      </c>
      <c r="D156" s="41" t="s">
        <v>30</v>
      </c>
      <c r="E156" s="209" t="s">
        <v>30</v>
      </c>
      <c r="F156" s="210" t="s">
        <v>8</v>
      </c>
      <c r="G156" s="296" t="s">
        <v>31</v>
      </c>
    </row>
    <row r="157" spans="1:7" s="39" customFormat="1" ht="15.75" customHeight="1" thickBot="1">
      <c r="A157" s="44"/>
      <c r="B157" s="45"/>
      <c r="C157" s="46"/>
      <c r="D157" s="47" t="s">
        <v>32</v>
      </c>
      <c r="E157" s="211" t="s">
        <v>33</v>
      </c>
      <c r="F157" s="212" t="s">
        <v>34</v>
      </c>
      <c r="G157" s="297" t="s">
        <v>35</v>
      </c>
    </row>
    <row r="158" spans="1:7" s="39" customFormat="1" ht="16.5" thickTop="1">
      <c r="A158" s="48">
        <v>60</v>
      </c>
      <c r="B158" s="49"/>
      <c r="C158" s="83" t="s">
        <v>145</v>
      </c>
      <c r="D158" s="51"/>
      <c r="E158" s="213"/>
      <c r="F158" s="213"/>
      <c r="G158" s="298"/>
    </row>
    <row r="159" spans="1:7" s="39" customFormat="1" ht="15.75">
      <c r="A159" s="52"/>
      <c r="B159" s="53"/>
      <c r="C159" s="52"/>
      <c r="D159" s="54"/>
      <c r="E159" s="214"/>
      <c r="F159" s="214"/>
      <c r="G159" s="290"/>
    </row>
    <row r="160" spans="1:7" s="39" customFormat="1" ht="15">
      <c r="A160" s="55"/>
      <c r="B160" s="56">
        <v>1014</v>
      </c>
      <c r="C160" s="55" t="s">
        <v>146</v>
      </c>
      <c r="D160" s="91">
        <v>650</v>
      </c>
      <c r="E160" s="215">
        <v>620</v>
      </c>
      <c r="F160" s="215">
        <v>473.7</v>
      </c>
      <c r="G160" s="290">
        <f t="shared" ref="G160:G171" si="6">(F160/E160)*100</f>
        <v>76.403225806451616</v>
      </c>
    </row>
    <row r="161" spans="1:7" s="39" customFormat="1" ht="15" hidden="1" customHeight="1">
      <c r="A161" s="84"/>
      <c r="B161" s="85">
        <v>1031</v>
      </c>
      <c r="C161" s="84" t="s">
        <v>147</v>
      </c>
      <c r="D161" s="92"/>
      <c r="E161" s="222"/>
      <c r="F161" s="215">
        <v>0</v>
      </c>
      <c r="G161" s="290" t="e">
        <f t="shared" si="6"/>
        <v>#DIV/0!</v>
      </c>
    </row>
    <row r="162" spans="1:7" s="39" customFormat="1" ht="15">
      <c r="A162" s="55"/>
      <c r="B162" s="56">
        <v>1036</v>
      </c>
      <c r="C162" s="55" t="s">
        <v>148</v>
      </c>
      <c r="D162" s="91">
        <v>0</v>
      </c>
      <c r="E162" s="215">
        <v>151.4</v>
      </c>
      <c r="F162" s="215">
        <v>151.30000000000001</v>
      </c>
      <c r="G162" s="290">
        <f t="shared" si="6"/>
        <v>99.933949801849408</v>
      </c>
    </row>
    <row r="163" spans="1:7" s="39" customFormat="1" ht="15" customHeight="1">
      <c r="A163" s="84"/>
      <c r="B163" s="85">
        <v>1037</v>
      </c>
      <c r="C163" s="84" t="s">
        <v>149</v>
      </c>
      <c r="D163" s="92">
        <v>0</v>
      </c>
      <c r="E163" s="222">
        <v>117.2</v>
      </c>
      <c r="F163" s="215">
        <v>117.1</v>
      </c>
      <c r="G163" s="290">
        <f t="shared" si="6"/>
        <v>99.914675767918084</v>
      </c>
    </row>
    <row r="164" spans="1:7" s="39" customFormat="1" ht="15" hidden="1">
      <c r="A164" s="84"/>
      <c r="B164" s="85">
        <v>1039</v>
      </c>
      <c r="C164" s="84" t="s">
        <v>150</v>
      </c>
      <c r="D164" s="92"/>
      <c r="E164" s="222"/>
      <c r="F164" s="215">
        <v>0</v>
      </c>
      <c r="G164" s="290" t="e">
        <f t="shared" si="6"/>
        <v>#DIV/0!</v>
      </c>
    </row>
    <row r="165" spans="1:7" s="39" customFormat="1" ht="15">
      <c r="A165" s="84"/>
      <c r="B165" s="85">
        <v>1070</v>
      </c>
      <c r="C165" s="84" t="s">
        <v>151</v>
      </c>
      <c r="D165" s="92">
        <v>7</v>
      </c>
      <c r="E165" s="222">
        <v>7</v>
      </c>
      <c r="F165" s="215">
        <v>7</v>
      </c>
      <c r="G165" s="290">
        <f t="shared" si="6"/>
        <v>100</v>
      </c>
    </row>
    <row r="166" spans="1:7" s="39" customFormat="1" ht="15" hidden="1">
      <c r="A166" s="84"/>
      <c r="B166" s="85">
        <v>2331</v>
      </c>
      <c r="C166" s="84" t="s">
        <v>152</v>
      </c>
      <c r="D166" s="92"/>
      <c r="E166" s="222"/>
      <c r="F166" s="215">
        <v>0</v>
      </c>
      <c r="G166" s="290" t="e">
        <f t="shared" si="6"/>
        <v>#DIV/0!</v>
      </c>
    </row>
    <row r="167" spans="1:7" s="39" customFormat="1" ht="15">
      <c r="A167" s="84"/>
      <c r="B167" s="85">
        <v>3322</v>
      </c>
      <c r="C167" s="84" t="s">
        <v>153</v>
      </c>
      <c r="D167" s="91">
        <v>30</v>
      </c>
      <c r="E167" s="215">
        <v>30</v>
      </c>
      <c r="F167" s="215">
        <v>4.8</v>
      </c>
      <c r="G167" s="290">
        <f t="shared" si="6"/>
        <v>16</v>
      </c>
    </row>
    <row r="168" spans="1:7" s="39" customFormat="1" ht="15">
      <c r="A168" s="84"/>
      <c r="B168" s="85">
        <v>3739</v>
      </c>
      <c r="C168" s="84" t="s">
        <v>154</v>
      </c>
      <c r="D168" s="91">
        <v>50</v>
      </c>
      <c r="E168" s="215">
        <v>260</v>
      </c>
      <c r="F168" s="215">
        <v>252.4</v>
      </c>
      <c r="G168" s="290">
        <f t="shared" si="6"/>
        <v>97.07692307692308</v>
      </c>
    </row>
    <row r="169" spans="1:7" s="39" customFormat="1" ht="15">
      <c r="A169" s="55"/>
      <c r="B169" s="56">
        <v>3749</v>
      </c>
      <c r="C169" s="55" t="s">
        <v>155</v>
      </c>
      <c r="D169" s="91">
        <v>70</v>
      </c>
      <c r="E169" s="215">
        <v>130</v>
      </c>
      <c r="F169" s="215">
        <v>52.1</v>
      </c>
      <c r="G169" s="290">
        <f t="shared" si="6"/>
        <v>40.07692307692308</v>
      </c>
    </row>
    <row r="170" spans="1:7" s="39" customFormat="1" ht="15">
      <c r="A170" s="55"/>
      <c r="B170" s="56">
        <v>6171</v>
      </c>
      <c r="C170" s="55" t="s">
        <v>156</v>
      </c>
      <c r="D170" s="91">
        <v>10</v>
      </c>
      <c r="E170" s="215">
        <v>10</v>
      </c>
      <c r="F170" s="215">
        <v>5.9</v>
      </c>
      <c r="G170" s="290">
        <f t="shared" si="6"/>
        <v>59.000000000000007</v>
      </c>
    </row>
    <row r="171" spans="1:7" s="39" customFormat="1" ht="15">
      <c r="A171" s="55"/>
      <c r="B171" s="56">
        <v>6402</v>
      </c>
      <c r="C171" s="64" t="s">
        <v>82</v>
      </c>
      <c r="D171" s="91">
        <v>0</v>
      </c>
      <c r="E171" s="215">
        <v>108.4</v>
      </c>
      <c r="F171" s="215">
        <v>108.2</v>
      </c>
      <c r="G171" s="290">
        <f t="shared" si="6"/>
        <v>99.815498154981555</v>
      </c>
    </row>
    <row r="172" spans="1:7" s="39" customFormat="1" ht="15.75" thickBot="1">
      <c r="A172" s="93"/>
      <c r="B172" s="94"/>
      <c r="C172" s="93"/>
      <c r="D172" s="77"/>
      <c r="E172" s="220"/>
      <c r="F172" s="220"/>
      <c r="G172" s="299"/>
    </row>
    <row r="173" spans="1:7" s="39" customFormat="1" ht="18.75" customHeight="1" thickTop="1" thickBot="1">
      <c r="A173" s="95"/>
      <c r="B173" s="96"/>
      <c r="C173" s="97" t="s">
        <v>157</v>
      </c>
      <c r="D173" s="72">
        <f>SUM(D158:D172)</f>
        <v>817</v>
      </c>
      <c r="E173" s="218">
        <f>SUM(E158:E172)</f>
        <v>1434</v>
      </c>
      <c r="F173" s="218">
        <f t="shared" ref="F173" si="7">SUM(F158:F172)</f>
        <v>1172.5</v>
      </c>
      <c r="G173" s="292">
        <f>(F173/E173)*100</f>
        <v>81.764295676429569</v>
      </c>
    </row>
    <row r="174" spans="1:7" s="39" customFormat="1" ht="12.75" customHeight="1">
      <c r="A174" s="35"/>
      <c r="B174" s="36"/>
      <c r="C174" s="37"/>
      <c r="D174" s="38"/>
      <c r="E174" s="206"/>
      <c r="F174" s="206"/>
      <c r="G174" s="294"/>
    </row>
    <row r="175" spans="1:7" s="39" customFormat="1" ht="12.75" hidden="1" customHeight="1">
      <c r="A175" s="35"/>
      <c r="B175" s="36"/>
      <c r="C175" s="37"/>
      <c r="D175" s="38"/>
      <c r="E175" s="206"/>
      <c r="F175" s="206"/>
      <c r="G175" s="294"/>
    </row>
    <row r="176" spans="1:7" s="39" customFormat="1" ht="12.75" hidden="1" customHeight="1">
      <c r="A176" s="35"/>
      <c r="B176" s="36"/>
      <c r="C176" s="37"/>
      <c r="D176" s="38"/>
      <c r="E176" s="206"/>
      <c r="F176" s="206"/>
      <c r="G176" s="294"/>
    </row>
    <row r="177" spans="1:82" s="39" customFormat="1" ht="12.75" hidden="1" customHeight="1">
      <c r="A177" s="35"/>
      <c r="B177" s="36"/>
      <c r="C177" s="37"/>
      <c r="D177" s="38"/>
      <c r="E177" s="206"/>
      <c r="F177" s="206"/>
      <c r="G177" s="294"/>
    </row>
    <row r="178" spans="1:82" s="39" customFormat="1" ht="12.75" hidden="1" customHeight="1">
      <c r="B178" s="40"/>
      <c r="E178" s="207"/>
      <c r="F178" s="207"/>
      <c r="G178" s="288"/>
    </row>
    <row r="179" spans="1:82" s="39" customFormat="1" ht="12.75" customHeight="1">
      <c r="B179" s="40"/>
      <c r="E179" s="207"/>
      <c r="F179" s="207"/>
      <c r="G179" s="288"/>
    </row>
    <row r="180" spans="1:82" s="39" customFormat="1" ht="12.75" customHeight="1" thickBot="1">
      <c r="B180" s="40"/>
      <c r="E180" s="207"/>
      <c r="F180" s="207"/>
      <c r="G180" s="288"/>
    </row>
    <row r="181" spans="1:82" s="39" customFormat="1" ht="15.75">
      <c r="A181" s="41" t="s">
        <v>27</v>
      </c>
      <c r="B181" s="42" t="s">
        <v>28</v>
      </c>
      <c r="C181" s="41" t="s">
        <v>29</v>
      </c>
      <c r="D181" s="41" t="s">
        <v>30</v>
      </c>
      <c r="E181" s="209" t="s">
        <v>30</v>
      </c>
      <c r="F181" s="210" t="s">
        <v>8</v>
      </c>
      <c r="G181" s="296" t="s">
        <v>31</v>
      </c>
    </row>
    <row r="182" spans="1:82" s="39" customFormat="1" ht="15.75" customHeight="1" thickBot="1">
      <c r="A182" s="44"/>
      <c r="B182" s="45"/>
      <c r="C182" s="46"/>
      <c r="D182" s="47" t="s">
        <v>32</v>
      </c>
      <c r="E182" s="211" t="s">
        <v>33</v>
      </c>
      <c r="F182" s="212" t="s">
        <v>34</v>
      </c>
      <c r="G182" s="297" t="s">
        <v>35</v>
      </c>
    </row>
    <row r="183" spans="1:82" s="39" customFormat="1" ht="16.5" thickTop="1">
      <c r="A183" s="48">
        <v>80</v>
      </c>
      <c r="B183" s="48"/>
      <c r="C183" s="83" t="s">
        <v>158</v>
      </c>
      <c r="D183" s="51"/>
      <c r="E183" s="213"/>
      <c r="F183" s="213"/>
      <c r="G183" s="298"/>
    </row>
    <row r="184" spans="1:82" s="39" customFormat="1" ht="15.75">
      <c r="A184" s="52"/>
      <c r="B184" s="75"/>
      <c r="C184" s="52"/>
      <c r="D184" s="54"/>
      <c r="E184" s="214"/>
      <c r="F184" s="214"/>
      <c r="G184" s="290"/>
    </row>
    <row r="185" spans="1:82" s="39" customFormat="1" ht="15">
      <c r="A185" s="55"/>
      <c r="B185" s="76">
        <v>2219</v>
      </c>
      <c r="C185" s="55" t="s">
        <v>159</v>
      </c>
      <c r="D185" s="98">
        <v>400</v>
      </c>
      <c r="E185" s="215">
        <v>425</v>
      </c>
      <c r="F185" s="215">
        <v>328.9</v>
      </c>
      <c r="G185" s="290">
        <f t="shared" ref="G185:G192" si="8">(F185/E185)*100</f>
        <v>77.388235294117649</v>
      </c>
    </row>
    <row r="186" spans="1:82" s="35" customFormat="1" ht="15">
      <c r="A186" s="55"/>
      <c r="B186" s="76">
        <v>2221</v>
      </c>
      <c r="C186" s="55" t="s">
        <v>160</v>
      </c>
      <c r="D186" s="98">
        <v>19347</v>
      </c>
      <c r="E186" s="215">
        <v>19323</v>
      </c>
      <c r="F186" s="215">
        <v>19241</v>
      </c>
      <c r="G186" s="290">
        <f t="shared" si="8"/>
        <v>99.575635253325061</v>
      </c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F186" s="39"/>
      <c r="AG186" s="39"/>
      <c r="AH186" s="39"/>
      <c r="AI186" s="39"/>
      <c r="AJ186" s="39"/>
      <c r="AK186" s="39"/>
      <c r="AL186" s="39"/>
      <c r="AM186" s="39"/>
      <c r="AN186" s="39"/>
      <c r="AO186" s="39"/>
      <c r="AP186" s="39"/>
      <c r="AQ186" s="39"/>
      <c r="AR186" s="39"/>
      <c r="AS186" s="39"/>
      <c r="AT186" s="39"/>
      <c r="AU186" s="39"/>
      <c r="AV186" s="39"/>
      <c r="AW186" s="39"/>
      <c r="AX186" s="39"/>
      <c r="AY186" s="39"/>
      <c r="AZ186" s="39"/>
      <c r="BA186" s="39"/>
      <c r="BB186" s="39"/>
      <c r="BC186" s="39"/>
      <c r="BD186" s="39"/>
      <c r="BE186" s="39"/>
      <c r="BF186" s="39"/>
      <c r="BG186" s="39"/>
      <c r="BH186" s="39"/>
      <c r="BI186" s="39"/>
      <c r="BJ186" s="39"/>
      <c r="BK186" s="39"/>
      <c r="BL186" s="39"/>
      <c r="BM186" s="39"/>
      <c r="BN186" s="39"/>
      <c r="BO186" s="39"/>
      <c r="BP186" s="39"/>
      <c r="BQ186" s="39"/>
      <c r="BR186" s="39"/>
      <c r="BS186" s="39"/>
      <c r="BT186" s="39"/>
      <c r="BU186" s="39"/>
      <c r="BV186" s="39"/>
      <c r="BW186" s="39"/>
      <c r="BX186" s="39"/>
      <c r="BY186" s="39"/>
      <c r="BZ186" s="39"/>
      <c r="CA186" s="39"/>
      <c r="CB186" s="39"/>
      <c r="CC186" s="39"/>
      <c r="CD186" s="39"/>
    </row>
    <row r="187" spans="1:82" s="35" customFormat="1" ht="15">
      <c r="A187" s="55"/>
      <c r="B187" s="76">
        <v>2229</v>
      </c>
      <c r="C187" s="55" t="s">
        <v>42</v>
      </c>
      <c r="D187" s="98">
        <v>0</v>
      </c>
      <c r="E187" s="215">
        <v>125</v>
      </c>
      <c r="F187" s="215">
        <v>124.4</v>
      </c>
      <c r="G187" s="290">
        <f t="shared" si="8"/>
        <v>99.52000000000001</v>
      </c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F187" s="39"/>
      <c r="AG187" s="39"/>
      <c r="AH187" s="39"/>
      <c r="AI187" s="39"/>
      <c r="AJ187" s="39"/>
      <c r="AK187" s="39"/>
      <c r="AL187" s="39"/>
      <c r="AM187" s="39"/>
      <c r="AN187" s="39"/>
      <c r="AO187" s="39"/>
      <c r="AP187" s="39"/>
      <c r="AQ187" s="39"/>
      <c r="AR187" s="39"/>
      <c r="AS187" s="39"/>
      <c r="AT187" s="39"/>
      <c r="AU187" s="39"/>
      <c r="AV187" s="39"/>
      <c r="AW187" s="39"/>
      <c r="AX187" s="39"/>
      <c r="AY187" s="39"/>
      <c r="AZ187" s="39"/>
      <c r="BA187" s="39"/>
      <c r="BB187" s="39"/>
      <c r="BC187" s="39"/>
      <c r="BD187" s="39"/>
      <c r="BE187" s="39"/>
      <c r="BF187" s="39"/>
      <c r="BG187" s="39"/>
      <c r="BH187" s="39"/>
      <c r="BI187" s="39"/>
      <c r="BJ187" s="39"/>
      <c r="BK187" s="39"/>
      <c r="BL187" s="39"/>
      <c r="BM187" s="39"/>
      <c r="BN187" s="39"/>
      <c r="BO187" s="39"/>
      <c r="BP187" s="39"/>
      <c r="BQ187" s="39"/>
      <c r="BR187" s="39"/>
      <c r="BS187" s="39"/>
      <c r="BT187" s="39"/>
      <c r="BU187" s="39"/>
      <c r="BV187" s="39"/>
      <c r="BW187" s="39"/>
      <c r="BX187" s="39"/>
      <c r="BY187" s="39"/>
      <c r="BZ187" s="39"/>
      <c r="CA187" s="39"/>
      <c r="CB187" s="39"/>
      <c r="CC187" s="39"/>
      <c r="CD187" s="39"/>
    </row>
    <row r="188" spans="1:82" s="35" customFormat="1" ht="15">
      <c r="A188" s="55"/>
      <c r="B188" s="76">
        <v>2299</v>
      </c>
      <c r="C188" s="55" t="s">
        <v>161</v>
      </c>
      <c r="D188" s="91">
        <v>0</v>
      </c>
      <c r="E188" s="215">
        <v>1</v>
      </c>
      <c r="F188" s="215">
        <v>1</v>
      </c>
      <c r="G188" s="290">
        <f t="shared" si="8"/>
        <v>100</v>
      </c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F188" s="39"/>
      <c r="AG188" s="39"/>
      <c r="AH188" s="39"/>
      <c r="AI188" s="39"/>
      <c r="AJ188" s="39"/>
      <c r="AK188" s="39"/>
      <c r="AL188" s="39"/>
      <c r="AM188" s="39"/>
      <c r="AN188" s="39"/>
      <c r="AO188" s="39"/>
      <c r="AP188" s="39"/>
      <c r="AQ188" s="39"/>
      <c r="AR188" s="39"/>
      <c r="AS188" s="39"/>
      <c r="AT188" s="39"/>
      <c r="AU188" s="39"/>
      <c r="AV188" s="39"/>
      <c r="AW188" s="39"/>
      <c r="AX188" s="39"/>
      <c r="AY188" s="39"/>
      <c r="AZ188" s="39"/>
      <c r="BA188" s="39"/>
      <c r="BB188" s="39"/>
      <c r="BC188" s="39"/>
      <c r="BD188" s="39"/>
      <c r="BE188" s="39"/>
      <c r="BF188" s="39"/>
      <c r="BG188" s="39"/>
      <c r="BH188" s="39"/>
      <c r="BI188" s="39"/>
      <c r="BJ188" s="39"/>
      <c r="BK188" s="39"/>
      <c r="BL188" s="39"/>
      <c r="BM188" s="39"/>
      <c r="BN188" s="39"/>
      <c r="BO188" s="39"/>
      <c r="BP188" s="39"/>
      <c r="BQ188" s="39"/>
      <c r="BR188" s="39"/>
      <c r="BS188" s="39"/>
      <c r="BT188" s="39"/>
      <c r="BU188" s="39"/>
      <c r="BV188" s="39"/>
      <c r="BW188" s="39"/>
      <c r="BX188" s="39"/>
      <c r="BY188" s="39"/>
      <c r="BZ188" s="39"/>
      <c r="CA188" s="39"/>
      <c r="CB188" s="39"/>
      <c r="CC188" s="39"/>
      <c r="CD188" s="39"/>
    </row>
    <row r="189" spans="1:82" s="35" customFormat="1" ht="15">
      <c r="A189" s="84"/>
      <c r="B189" s="99">
        <v>3399</v>
      </c>
      <c r="C189" s="84" t="s">
        <v>162</v>
      </c>
      <c r="D189" s="54">
        <v>150</v>
      </c>
      <c r="E189" s="214">
        <v>150</v>
      </c>
      <c r="F189" s="215">
        <v>121.5</v>
      </c>
      <c r="G189" s="290">
        <f t="shared" si="8"/>
        <v>81</v>
      </c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F189" s="39"/>
      <c r="AG189" s="39"/>
      <c r="AH189" s="39"/>
      <c r="AI189" s="39"/>
      <c r="AJ189" s="39"/>
      <c r="AK189" s="39"/>
      <c r="AL189" s="39"/>
      <c r="AM189" s="39"/>
      <c r="AN189" s="39"/>
      <c r="AO189" s="39"/>
      <c r="AP189" s="39"/>
      <c r="AQ189" s="39"/>
      <c r="AR189" s="39"/>
      <c r="AS189" s="39"/>
      <c r="AT189" s="39"/>
      <c r="AU189" s="39"/>
      <c r="AV189" s="39"/>
      <c r="AW189" s="39"/>
      <c r="AX189" s="39"/>
      <c r="AY189" s="39"/>
      <c r="AZ189" s="39"/>
      <c r="BA189" s="39"/>
      <c r="BB189" s="39"/>
      <c r="BC189" s="39"/>
      <c r="BD189" s="39"/>
      <c r="BE189" s="39"/>
      <c r="BF189" s="39"/>
      <c r="BG189" s="39"/>
      <c r="BH189" s="39"/>
      <c r="BI189" s="39"/>
      <c r="BJ189" s="39"/>
      <c r="BK189" s="39"/>
      <c r="BL189" s="39"/>
      <c r="BM189" s="39"/>
      <c r="BN189" s="39"/>
      <c r="BO189" s="39"/>
      <c r="BP189" s="39"/>
      <c r="BQ189" s="39"/>
      <c r="BR189" s="39"/>
      <c r="BS189" s="39"/>
      <c r="BT189" s="39"/>
      <c r="BU189" s="39"/>
      <c r="BV189" s="39"/>
      <c r="BW189" s="39"/>
      <c r="BX189" s="39"/>
      <c r="BY189" s="39"/>
      <c r="BZ189" s="39"/>
      <c r="CA189" s="39"/>
      <c r="CB189" s="39"/>
      <c r="CC189" s="39"/>
      <c r="CD189" s="39"/>
    </row>
    <row r="190" spans="1:82" s="35" customFormat="1" ht="15">
      <c r="A190" s="84"/>
      <c r="B190" s="99">
        <v>6171</v>
      </c>
      <c r="C190" s="84" t="s">
        <v>163</v>
      </c>
      <c r="D190" s="54">
        <v>0</v>
      </c>
      <c r="E190" s="214">
        <v>0</v>
      </c>
      <c r="F190" s="215">
        <v>0</v>
      </c>
      <c r="G190" s="290" t="e">
        <f t="shared" si="8"/>
        <v>#DIV/0!</v>
      </c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F190" s="39"/>
      <c r="AG190" s="39"/>
      <c r="AH190" s="39"/>
      <c r="AI190" s="39"/>
      <c r="AJ190" s="39"/>
      <c r="AK190" s="39"/>
      <c r="AL190" s="39"/>
      <c r="AM190" s="39"/>
      <c r="AN190" s="39"/>
      <c r="AO190" s="39"/>
      <c r="AP190" s="39"/>
      <c r="AQ190" s="39"/>
      <c r="AR190" s="39"/>
      <c r="AS190" s="39"/>
      <c r="AT190" s="39"/>
      <c r="AU190" s="39"/>
      <c r="AV190" s="39"/>
      <c r="AW190" s="39"/>
      <c r="AX190" s="39"/>
      <c r="AY190" s="39"/>
      <c r="AZ190" s="39"/>
      <c r="BA190" s="39"/>
      <c r="BB190" s="39"/>
      <c r="BC190" s="39"/>
      <c r="BD190" s="39"/>
      <c r="BE190" s="39"/>
      <c r="BF190" s="39"/>
      <c r="BG190" s="39"/>
      <c r="BH190" s="39"/>
      <c r="BI190" s="39"/>
      <c r="BJ190" s="39"/>
      <c r="BK190" s="39"/>
      <c r="BL190" s="39"/>
      <c r="BM190" s="39"/>
      <c r="BN190" s="39"/>
      <c r="BO190" s="39"/>
      <c r="BP190" s="39"/>
      <c r="BQ190" s="39"/>
      <c r="BR190" s="39"/>
      <c r="BS190" s="39"/>
      <c r="BT190" s="39"/>
      <c r="BU190" s="39"/>
      <c r="BV190" s="39"/>
      <c r="BW190" s="39"/>
      <c r="BX190" s="39"/>
      <c r="BY190" s="39"/>
      <c r="BZ190" s="39"/>
      <c r="CA190" s="39"/>
      <c r="CB190" s="39"/>
      <c r="CC190" s="39"/>
      <c r="CD190" s="39"/>
    </row>
    <row r="191" spans="1:82" s="35" customFormat="1" ht="15" hidden="1">
      <c r="A191" s="84"/>
      <c r="B191" s="99">
        <v>6402</v>
      </c>
      <c r="C191" s="84" t="s">
        <v>164</v>
      </c>
      <c r="D191" s="54"/>
      <c r="E191" s="214"/>
      <c r="F191" s="215">
        <v>0</v>
      </c>
      <c r="G191" s="290" t="e">
        <f t="shared" si="8"/>
        <v>#DIV/0!</v>
      </c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F191" s="39"/>
      <c r="AG191" s="39"/>
      <c r="AH191" s="39"/>
      <c r="AI191" s="39"/>
      <c r="AJ191" s="39"/>
      <c r="AK191" s="39"/>
      <c r="AL191" s="39"/>
      <c r="AM191" s="39"/>
      <c r="AN191" s="39"/>
      <c r="AO191" s="39"/>
      <c r="AP191" s="39"/>
      <c r="AQ191" s="39"/>
      <c r="AR191" s="39"/>
      <c r="AS191" s="39"/>
      <c r="AT191" s="39"/>
      <c r="AU191" s="39"/>
      <c r="AV191" s="39"/>
      <c r="AW191" s="39"/>
      <c r="AX191" s="39"/>
      <c r="AY191" s="39"/>
      <c r="AZ191" s="39"/>
      <c r="BA191" s="39"/>
      <c r="BB191" s="39"/>
      <c r="BC191" s="39"/>
      <c r="BD191" s="39"/>
      <c r="BE191" s="39"/>
      <c r="BF191" s="39"/>
      <c r="BG191" s="39"/>
      <c r="BH191" s="39"/>
      <c r="BI191" s="39"/>
      <c r="BJ191" s="39"/>
      <c r="BK191" s="39"/>
      <c r="BL191" s="39"/>
      <c r="BM191" s="39"/>
      <c r="BN191" s="39"/>
      <c r="BO191" s="39"/>
      <c r="BP191" s="39"/>
      <c r="BQ191" s="39"/>
      <c r="BR191" s="39"/>
      <c r="BS191" s="39"/>
      <c r="BT191" s="39"/>
      <c r="BU191" s="39"/>
      <c r="BV191" s="39"/>
      <c r="BW191" s="39"/>
      <c r="BX191" s="39"/>
      <c r="BY191" s="39"/>
      <c r="BZ191" s="39"/>
      <c r="CA191" s="39"/>
      <c r="CB191" s="39"/>
      <c r="CC191" s="39"/>
      <c r="CD191" s="39"/>
    </row>
    <row r="192" spans="1:82" s="35" customFormat="1" ht="15" hidden="1">
      <c r="A192" s="84"/>
      <c r="B192" s="99">
        <v>6409</v>
      </c>
      <c r="C192" s="84" t="s">
        <v>165</v>
      </c>
      <c r="D192" s="54"/>
      <c r="E192" s="214"/>
      <c r="F192" s="215">
        <v>0</v>
      </c>
      <c r="G192" s="290" t="e">
        <f t="shared" si="8"/>
        <v>#DIV/0!</v>
      </c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F192" s="39"/>
      <c r="AG192" s="39"/>
      <c r="AH192" s="39"/>
      <c r="AI192" s="39"/>
      <c r="AJ192" s="39"/>
      <c r="AK192" s="39"/>
      <c r="AL192" s="39"/>
      <c r="AM192" s="39"/>
      <c r="AN192" s="39"/>
      <c r="AO192" s="39"/>
      <c r="AP192" s="39"/>
      <c r="AQ192" s="39"/>
      <c r="AR192" s="39"/>
      <c r="AS192" s="39"/>
      <c r="AT192" s="39"/>
      <c r="AU192" s="39"/>
      <c r="AV192" s="39"/>
      <c r="AW192" s="39"/>
      <c r="AX192" s="39"/>
      <c r="AY192" s="39"/>
      <c r="AZ192" s="39"/>
      <c r="BA192" s="39"/>
      <c r="BB192" s="39"/>
      <c r="BC192" s="39"/>
      <c r="BD192" s="39"/>
      <c r="BE192" s="39"/>
      <c r="BF192" s="39"/>
      <c r="BG192" s="39"/>
      <c r="BH192" s="39"/>
      <c r="BI192" s="39"/>
      <c r="BJ192" s="39"/>
      <c r="BK192" s="39"/>
      <c r="BL192" s="39"/>
      <c r="BM192" s="39"/>
      <c r="BN192" s="39"/>
      <c r="BO192" s="39"/>
      <c r="BP192" s="39"/>
      <c r="BQ192" s="39"/>
      <c r="BR192" s="39"/>
      <c r="BS192" s="39"/>
      <c r="BT192" s="39"/>
      <c r="BU192" s="39"/>
      <c r="BV192" s="39"/>
      <c r="BW192" s="39"/>
      <c r="BX192" s="39"/>
      <c r="BY192" s="39"/>
      <c r="BZ192" s="39"/>
      <c r="CA192" s="39"/>
      <c r="CB192" s="39"/>
      <c r="CC192" s="39"/>
      <c r="CD192" s="39"/>
    </row>
    <row r="193" spans="1:82" s="35" customFormat="1" ht="15.75" thickBot="1">
      <c r="A193" s="80"/>
      <c r="B193" s="79"/>
      <c r="C193" s="80"/>
      <c r="D193" s="100"/>
      <c r="E193" s="224"/>
      <c r="F193" s="224"/>
      <c r="G193" s="300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F193" s="39"/>
      <c r="AG193" s="39"/>
      <c r="AH193" s="39"/>
      <c r="AI193" s="39"/>
      <c r="AJ193" s="39"/>
      <c r="AK193" s="39"/>
      <c r="AL193" s="39"/>
      <c r="AM193" s="39"/>
      <c r="AN193" s="39"/>
      <c r="AO193" s="39"/>
      <c r="AP193" s="39"/>
      <c r="AQ193" s="39"/>
      <c r="AR193" s="39"/>
      <c r="AS193" s="39"/>
      <c r="AT193" s="39"/>
      <c r="AU193" s="39"/>
      <c r="AV193" s="39"/>
      <c r="AW193" s="39"/>
      <c r="AX193" s="39"/>
      <c r="AY193" s="39"/>
      <c r="AZ193" s="39"/>
      <c r="BA193" s="39"/>
      <c r="BB193" s="39"/>
      <c r="BC193" s="39"/>
      <c r="BD193" s="39"/>
      <c r="BE193" s="39"/>
      <c r="BF193" s="39"/>
      <c r="BG193" s="39"/>
      <c r="BH193" s="39"/>
      <c r="BI193" s="39"/>
      <c r="BJ193" s="39"/>
      <c r="BK193" s="39"/>
      <c r="BL193" s="39"/>
      <c r="BM193" s="39"/>
      <c r="BN193" s="39"/>
      <c r="BO193" s="39"/>
      <c r="BP193" s="39"/>
      <c r="BQ193" s="39"/>
      <c r="BR193" s="39"/>
      <c r="BS193" s="39"/>
      <c r="BT193" s="39"/>
      <c r="BU193" s="39"/>
      <c r="BV193" s="39"/>
      <c r="BW193" s="39"/>
      <c r="BX193" s="39"/>
      <c r="BY193" s="39"/>
      <c r="BZ193" s="39"/>
      <c r="CA193" s="39"/>
      <c r="CB193" s="39"/>
      <c r="CC193" s="39"/>
      <c r="CD193" s="39"/>
    </row>
    <row r="194" spans="1:82" s="35" customFormat="1" ht="18.75" customHeight="1" thickTop="1" thickBot="1">
      <c r="A194" s="95"/>
      <c r="B194" s="101"/>
      <c r="C194" s="97" t="s">
        <v>166</v>
      </c>
      <c r="D194" s="72">
        <f t="shared" ref="D194:F194" si="9">SUM(D185:D192)</f>
        <v>19897</v>
      </c>
      <c r="E194" s="218">
        <f t="shared" si="9"/>
        <v>20024</v>
      </c>
      <c r="F194" s="218">
        <f t="shared" si="9"/>
        <v>19816.800000000003</v>
      </c>
      <c r="G194" s="292">
        <f>(F194/E194)*100</f>
        <v>98.965241709948089</v>
      </c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F194" s="39"/>
      <c r="AG194" s="39"/>
      <c r="AH194" s="39"/>
      <c r="AI194" s="39"/>
      <c r="AJ194" s="39"/>
      <c r="AK194" s="39"/>
      <c r="AL194" s="39"/>
      <c r="AM194" s="39"/>
      <c r="AN194" s="39"/>
      <c r="AO194" s="39"/>
      <c r="AP194" s="39"/>
      <c r="AQ194" s="39"/>
      <c r="AR194" s="39"/>
      <c r="AS194" s="39"/>
      <c r="AT194" s="39"/>
      <c r="AU194" s="39"/>
      <c r="AV194" s="39"/>
      <c r="AW194" s="39"/>
      <c r="AX194" s="39"/>
      <c r="AY194" s="39"/>
      <c r="AZ194" s="39"/>
      <c r="BA194" s="39"/>
      <c r="BB194" s="39"/>
      <c r="BC194" s="39"/>
      <c r="BD194" s="39"/>
      <c r="BE194" s="39"/>
      <c r="BF194" s="39"/>
      <c r="BG194" s="39"/>
      <c r="BH194" s="39"/>
      <c r="BI194" s="39"/>
      <c r="BJ194" s="39"/>
      <c r="BK194" s="39"/>
      <c r="BL194" s="39"/>
      <c r="BM194" s="39"/>
      <c r="BN194" s="39"/>
      <c r="BO194" s="39"/>
      <c r="BP194" s="39"/>
      <c r="BQ194" s="39"/>
      <c r="BR194" s="39"/>
      <c r="BS194" s="39"/>
      <c r="BT194" s="39"/>
      <c r="BU194" s="39"/>
      <c r="BV194" s="39"/>
      <c r="BW194" s="39"/>
      <c r="BX194" s="39"/>
      <c r="BY194" s="39"/>
      <c r="BZ194" s="39"/>
      <c r="CA194" s="39"/>
      <c r="CB194" s="39"/>
      <c r="CC194" s="39"/>
      <c r="CD194" s="39"/>
    </row>
    <row r="195" spans="1:82" s="35" customFormat="1" ht="15.75" customHeight="1">
      <c r="B195" s="36"/>
      <c r="C195" s="37"/>
      <c r="D195" s="38"/>
      <c r="E195" s="206"/>
      <c r="F195" s="206"/>
      <c r="G195" s="294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F195" s="39"/>
      <c r="AG195" s="39"/>
      <c r="AH195" s="39"/>
      <c r="AI195" s="39"/>
      <c r="AJ195" s="39"/>
      <c r="AK195" s="39"/>
      <c r="AL195" s="39"/>
      <c r="AM195" s="39"/>
      <c r="AN195" s="39"/>
      <c r="AO195" s="39"/>
      <c r="AP195" s="39"/>
      <c r="AQ195" s="39"/>
      <c r="AR195" s="39"/>
      <c r="AS195" s="39"/>
      <c r="AT195" s="39"/>
      <c r="AU195" s="39"/>
      <c r="AV195" s="39"/>
      <c r="AW195" s="39"/>
      <c r="AX195" s="39"/>
      <c r="AY195" s="39"/>
      <c r="AZ195" s="39"/>
      <c r="BA195" s="39"/>
      <c r="BB195" s="39"/>
      <c r="BC195" s="39"/>
      <c r="BD195" s="39"/>
      <c r="BE195" s="39"/>
      <c r="BF195" s="39"/>
      <c r="BG195" s="39"/>
      <c r="BH195" s="39"/>
      <c r="BI195" s="39"/>
      <c r="BJ195" s="39"/>
      <c r="BK195" s="39"/>
      <c r="BL195" s="39"/>
      <c r="BM195" s="39"/>
      <c r="BN195" s="39"/>
      <c r="BO195" s="39"/>
      <c r="BP195" s="39"/>
      <c r="BQ195" s="39"/>
      <c r="BR195" s="39"/>
      <c r="BS195" s="39"/>
      <c r="BT195" s="39"/>
      <c r="BU195" s="39"/>
      <c r="BV195" s="39"/>
      <c r="BW195" s="39"/>
      <c r="BX195" s="39"/>
      <c r="BY195" s="39"/>
      <c r="BZ195" s="39"/>
      <c r="CA195" s="39"/>
      <c r="CB195" s="39"/>
      <c r="CC195" s="39"/>
      <c r="CD195" s="39"/>
    </row>
    <row r="196" spans="1:82" s="35" customFormat="1" ht="12.75" hidden="1" customHeight="1">
      <c r="B196" s="36"/>
      <c r="C196" s="37"/>
      <c r="D196" s="38"/>
      <c r="E196" s="206"/>
      <c r="F196" s="206"/>
      <c r="G196" s="294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F196" s="39"/>
      <c r="AG196" s="39"/>
      <c r="AH196" s="39"/>
      <c r="AI196" s="39"/>
      <c r="AJ196" s="39"/>
      <c r="AK196" s="39"/>
      <c r="AL196" s="39"/>
      <c r="AM196" s="39"/>
      <c r="AN196" s="39"/>
      <c r="AO196" s="39"/>
      <c r="AP196" s="39"/>
      <c r="AQ196" s="39"/>
      <c r="AR196" s="39"/>
      <c r="AS196" s="39"/>
      <c r="AT196" s="39"/>
      <c r="AU196" s="39"/>
      <c r="AV196" s="39"/>
      <c r="AW196" s="39"/>
      <c r="AX196" s="39"/>
      <c r="AY196" s="39"/>
      <c r="AZ196" s="39"/>
      <c r="BA196" s="39"/>
      <c r="BB196" s="39"/>
      <c r="BC196" s="39"/>
      <c r="BD196" s="39"/>
      <c r="BE196" s="39"/>
      <c r="BF196" s="39"/>
      <c r="BG196" s="39"/>
      <c r="BH196" s="39"/>
      <c r="BI196" s="39"/>
      <c r="BJ196" s="39"/>
      <c r="BK196" s="39"/>
      <c r="BL196" s="39"/>
      <c r="BM196" s="39"/>
      <c r="BN196" s="39"/>
      <c r="BO196" s="39"/>
      <c r="BP196" s="39"/>
      <c r="BQ196" s="39"/>
      <c r="BR196" s="39"/>
      <c r="BS196" s="39"/>
      <c r="BT196" s="39"/>
      <c r="BU196" s="39"/>
      <c r="BV196" s="39"/>
      <c r="BW196" s="39"/>
      <c r="BX196" s="39"/>
      <c r="BY196" s="39"/>
      <c r="BZ196" s="39"/>
      <c r="CA196" s="39"/>
      <c r="CB196" s="39"/>
      <c r="CC196" s="39"/>
      <c r="CD196" s="39"/>
    </row>
    <row r="197" spans="1:82" s="35" customFormat="1" ht="12.75" hidden="1" customHeight="1">
      <c r="B197" s="36"/>
      <c r="C197" s="37"/>
      <c r="D197" s="38"/>
      <c r="E197" s="206"/>
      <c r="F197" s="206"/>
      <c r="G197" s="294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F197" s="39"/>
      <c r="AG197" s="39"/>
      <c r="AH197" s="39"/>
      <c r="AI197" s="39"/>
      <c r="AJ197" s="39"/>
      <c r="AK197" s="39"/>
      <c r="AL197" s="39"/>
      <c r="AM197" s="39"/>
      <c r="AN197" s="39"/>
      <c r="AO197" s="39"/>
      <c r="AP197" s="39"/>
      <c r="AQ197" s="39"/>
      <c r="AR197" s="39"/>
      <c r="AS197" s="39"/>
      <c r="AT197" s="39"/>
      <c r="AU197" s="39"/>
      <c r="AV197" s="39"/>
      <c r="AW197" s="39"/>
      <c r="AX197" s="39"/>
      <c r="AY197" s="39"/>
      <c r="AZ197" s="39"/>
      <c r="BA197" s="39"/>
      <c r="BB197" s="39"/>
      <c r="BC197" s="39"/>
      <c r="BD197" s="39"/>
      <c r="BE197" s="39"/>
      <c r="BF197" s="39"/>
      <c r="BG197" s="39"/>
      <c r="BH197" s="39"/>
      <c r="BI197" s="39"/>
      <c r="BJ197" s="39"/>
      <c r="BK197" s="39"/>
      <c r="BL197" s="39"/>
      <c r="BM197" s="39"/>
      <c r="BN197" s="39"/>
      <c r="BO197" s="39"/>
      <c r="BP197" s="39"/>
      <c r="BQ197" s="39"/>
      <c r="BR197" s="39"/>
      <c r="BS197" s="39"/>
      <c r="BT197" s="39"/>
      <c r="BU197" s="39"/>
      <c r="BV197" s="39"/>
      <c r="BW197" s="39"/>
      <c r="BX197" s="39"/>
      <c r="BY197" s="39"/>
      <c r="BZ197" s="39"/>
      <c r="CA197" s="39"/>
      <c r="CB197" s="39"/>
      <c r="CC197" s="39"/>
      <c r="CD197" s="39"/>
    </row>
    <row r="198" spans="1:82" s="35" customFormat="1" ht="12.75" hidden="1" customHeight="1">
      <c r="B198" s="36"/>
      <c r="C198" s="37"/>
      <c r="D198" s="38"/>
      <c r="E198" s="206"/>
      <c r="F198" s="206"/>
      <c r="G198" s="294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F198" s="39"/>
      <c r="AG198" s="39"/>
      <c r="AH198" s="39"/>
      <c r="AI198" s="39"/>
      <c r="AJ198" s="39"/>
      <c r="AK198" s="39"/>
      <c r="AL198" s="39"/>
      <c r="AM198" s="39"/>
      <c r="AN198" s="39"/>
      <c r="AO198" s="39"/>
      <c r="AP198" s="39"/>
      <c r="AQ198" s="39"/>
      <c r="AR198" s="39"/>
      <c r="AS198" s="39"/>
      <c r="AT198" s="39"/>
      <c r="AU198" s="39"/>
      <c r="AV198" s="39"/>
      <c r="AW198" s="39"/>
      <c r="AX198" s="39"/>
      <c r="AY198" s="39"/>
      <c r="AZ198" s="39"/>
      <c r="BA198" s="39"/>
      <c r="BB198" s="39"/>
      <c r="BC198" s="39"/>
      <c r="BD198" s="39"/>
      <c r="BE198" s="39"/>
      <c r="BF198" s="39"/>
      <c r="BG198" s="39"/>
      <c r="BH198" s="39"/>
      <c r="BI198" s="39"/>
      <c r="BJ198" s="39"/>
      <c r="BK198" s="39"/>
      <c r="BL198" s="39"/>
      <c r="BM198" s="39"/>
      <c r="BN198" s="39"/>
      <c r="BO198" s="39"/>
      <c r="BP198" s="39"/>
      <c r="BQ198" s="39"/>
      <c r="BR198" s="39"/>
      <c r="BS198" s="39"/>
      <c r="BT198" s="39"/>
      <c r="BU198" s="39"/>
      <c r="BV198" s="39"/>
      <c r="BW198" s="39"/>
      <c r="BX198" s="39"/>
      <c r="BY198" s="39"/>
      <c r="BZ198" s="39"/>
      <c r="CA198" s="39"/>
      <c r="CB198" s="39"/>
      <c r="CC198" s="39"/>
      <c r="CD198" s="39"/>
    </row>
    <row r="199" spans="1:82" s="35" customFormat="1" ht="12.75" hidden="1" customHeight="1">
      <c r="B199" s="36"/>
      <c r="C199" s="37"/>
      <c r="D199" s="38"/>
      <c r="E199" s="206"/>
      <c r="F199" s="206"/>
      <c r="G199" s="294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F199" s="39"/>
      <c r="AG199" s="39"/>
      <c r="AH199" s="39"/>
      <c r="AI199" s="39"/>
      <c r="AJ199" s="39"/>
      <c r="AK199" s="39"/>
      <c r="AL199" s="39"/>
      <c r="AM199" s="39"/>
      <c r="AN199" s="39"/>
      <c r="AO199" s="39"/>
      <c r="AP199" s="39"/>
      <c r="AQ199" s="39"/>
      <c r="AR199" s="39"/>
      <c r="AS199" s="39"/>
      <c r="AT199" s="39"/>
      <c r="AU199" s="39"/>
      <c r="AV199" s="39"/>
      <c r="AW199" s="39"/>
      <c r="AX199" s="39"/>
      <c r="AY199" s="39"/>
      <c r="AZ199" s="39"/>
      <c r="BA199" s="39"/>
      <c r="BB199" s="39"/>
      <c r="BC199" s="39"/>
      <c r="BD199" s="39"/>
      <c r="BE199" s="39"/>
      <c r="BF199" s="39"/>
      <c r="BG199" s="39"/>
      <c r="BH199" s="39"/>
      <c r="BI199" s="39"/>
      <c r="BJ199" s="39"/>
      <c r="BK199" s="39"/>
      <c r="BL199" s="39"/>
      <c r="BM199" s="39"/>
      <c r="BN199" s="39"/>
      <c r="BO199" s="39"/>
      <c r="BP199" s="39"/>
      <c r="BQ199" s="39"/>
      <c r="BR199" s="39"/>
      <c r="BS199" s="39"/>
      <c r="BT199" s="39"/>
      <c r="BU199" s="39"/>
      <c r="BV199" s="39"/>
      <c r="BW199" s="39"/>
      <c r="BX199" s="39"/>
      <c r="BY199" s="39"/>
      <c r="BZ199" s="39"/>
      <c r="CA199" s="39"/>
      <c r="CB199" s="39"/>
      <c r="CC199" s="39"/>
      <c r="CD199" s="39"/>
    </row>
    <row r="200" spans="1:82" s="35" customFormat="1" ht="12.75" hidden="1" customHeight="1">
      <c r="B200" s="36"/>
      <c r="C200" s="37"/>
      <c r="D200" s="38"/>
      <c r="E200" s="206"/>
      <c r="F200" s="206"/>
      <c r="G200" s="294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F200" s="39"/>
      <c r="AG200" s="39"/>
      <c r="AH200" s="39"/>
      <c r="AI200" s="39"/>
      <c r="AJ200" s="39"/>
      <c r="AK200" s="39"/>
      <c r="AL200" s="39"/>
      <c r="AM200" s="39"/>
      <c r="AN200" s="39"/>
      <c r="AO200" s="39"/>
      <c r="AP200" s="39"/>
      <c r="AQ200" s="39"/>
      <c r="AR200" s="39"/>
      <c r="AS200" s="39"/>
      <c r="AT200" s="39"/>
      <c r="AU200" s="39"/>
      <c r="AV200" s="39"/>
      <c r="AW200" s="39"/>
      <c r="AX200" s="39"/>
      <c r="AY200" s="39"/>
      <c r="AZ200" s="39"/>
      <c r="BA200" s="39"/>
      <c r="BB200" s="39"/>
      <c r="BC200" s="39"/>
      <c r="BD200" s="39"/>
      <c r="BE200" s="39"/>
      <c r="BF200" s="39"/>
      <c r="BG200" s="39"/>
      <c r="BH200" s="39"/>
      <c r="BI200" s="39"/>
      <c r="BJ200" s="39"/>
      <c r="BK200" s="39"/>
      <c r="BL200" s="39"/>
      <c r="BM200" s="39"/>
      <c r="BN200" s="39"/>
      <c r="BO200" s="39"/>
      <c r="BP200" s="39"/>
      <c r="BQ200" s="39"/>
      <c r="BR200" s="39"/>
      <c r="BS200" s="39"/>
      <c r="BT200" s="39"/>
      <c r="BU200" s="39"/>
      <c r="BV200" s="39"/>
      <c r="BW200" s="39"/>
      <c r="BX200" s="39"/>
      <c r="BY200" s="39"/>
      <c r="BZ200" s="39"/>
      <c r="CA200" s="39"/>
      <c r="CB200" s="39"/>
      <c r="CC200" s="39"/>
      <c r="CD200" s="39"/>
    </row>
    <row r="201" spans="1:82" s="35" customFormat="1" ht="12.75" hidden="1" customHeight="1">
      <c r="B201" s="36"/>
      <c r="C201" s="37"/>
      <c r="D201" s="38"/>
      <c r="E201" s="206"/>
      <c r="F201" s="206"/>
      <c r="G201" s="294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F201" s="39"/>
      <c r="AG201" s="39"/>
      <c r="AH201" s="39"/>
      <c r="AI201" s="39"/>
      <c r="AJ201" s="39"/>
      <c r="AK201" s="39"/>
      <c r="AL201" s="39"/>
      <c r="AM201" s="39"/>
      <c r="AN201" s="39"/>
      <c r="AO201" s="39"/>
      <c r="AP201" s="39"/>
      <c r="AQ201" s="39"/>
      <c r="AR201" s="39"/>
      <c r="AS201" s="39"/>
      <c r="AT201" s="39"/>
      <c r="AU201" s="39"/>
      <c r="AV201" s="39"/>
      <c r="AW201" s="39"/>
      <c r="AX201" s="39"/>
      <c r="AY201" s="39"/>
      <c r="AZ201" s="39"/>
      <c r="BA201" s="39"/>
      <c r="BB201" s="39"/>
      <c r="BC201" s="39"/>
      <c r="BD201" s="39"/>
      <c r="BE201" s="39"/>
      <c r="BF201" s="39"/>
      <c r="BG201" s="39"/>
      <c r="BH201" s="39"/>
      <c r="BI201" s="39"/>
      <c r="BJ201" s="39"/>
      <c r="BK201" s="39"/>
      <c r="BL201" s="39"/>
      <c r="BM201" s="39"/>
      <c r="BN201" s="39"/>
      <c r="BO201" s="39"/>
      <c r="BP201" s="39"/>
      <c r="BQ201" s="39"/>
      <c r="BR201" s="39"/>
      <c r="BS201" s="39"/>
      <c r="BT201" s="39"/>
      <c r="BU201" s="39"/>
      <c r="BV201" s="39"/>
      <c r="BW201" s="39"/>
      <c r="BX201" s="39"/>
      <c r="BY201" s="39"/>
      <c r="BZ201" s="39"/>
      <c r="CA201" s="39"/>
      <c r="CB201" s="39"/>
      <c r="CC201" s="39"/>
      <c r="CD201" s="39"/>
    </row>
    <row r="202" spans="1:82" s="35" customFormat="1" ht="12.75" customHeight="1">
      <c r="B202" s="36"/>
      <c r="C202" s="37"/>
      <c r="D202" s="38"/>
      <c r="E202" s="206"/>
      <c r="F202" s="206"/>
      <c r="G202" s="294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F202" s="39"/>
      <c r="AG202" s="39"/>
      <c r="AH202" s="39"/>
      <c r="AI202" s="39"/>
      <c r="AJ202" s="39"/>
      <c r="AK202" s="39"/>
      <c r="AL202" s="39"/>
      <c r="AM202" s="39"/>
      <c r="AN202" s="39"/>
      <c r="AO202" s="39"/>
      <c r="AP202" s="39"/>
      <c r="AQ202" s="39"/>
      <c r="AR202" s="39"/>
      <c r="AS202" s="39"/>
      <c r="AT202" s="39"/>
      <c r="AU202" s="39"/>
      <c r="AV202" s="39"/>
      <c r="AW202" s="39"/>
      <c r="AX202" s="39"/>
      <c r="AY202" s="39"/>
      <c r="AZ202" s="39"/>
      <c r="BA202" s="39"/>
      <c r="BB202" s="39"/>
      <c r="BC202" s="39"/>
      <c r="BD202" s="39"/>
      <c r="BE202" s="39"/>
      <c r="BF202" s="39"/>
      <c r="BG202" s="39"/>
      <c r="BH202" s="39"/>
      <c r="BI202" s="39"/>
      <c r="BJ202" s="39"/>
      <c r="BK202" s="39"/>
      <c r="BL202" s="39"/>
      <c r="BM202" s="39"/>
      <c r="BN202" s="39"/>
      <c r="BO202" s="39"/>
      <c r="BP202" s="39"/>
      <c r="BQ202" s="39"/>
      <c r="BR202" s="39"/>
      <c r="BS202" s="39"/>
      <c r="BT202" s="39"/>
      <c r="BU202" s="39"/>
      <c r="BV202" s="39"/>
      <c r="BW202" s="39"/>
      <c r="BX202" s="39"/>
      <c r="BY202" s="39"/>
      <c r="BZ202" s="39"/>
      <c r="CA202" s="39"/>
      <c r="CB202" s="39"/>
      <c r="CC202" s="39"/>
      <c r="CD202" s="39"/>
    </row>
    <row r="203" spans="1:82" s="35" customFormat="1" ht="15.75" customHeight="1" thickBot="1">
      <c r="B203" s="36"/>
      <c r="C203" s="37"/>
      <c r="D203" s="38"/>
      <c r="E203" s="201"/>
      <c r="F203" s="201"/>
      <c r="G203" s="293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F203" s="39"/>
      <c r="AG203" s="39"/>
      <c r="AH203" s="39"/>
      <c r="AI203" s="39"/>
      <c r="AJ203" s="39"/>
      <c r="AK203" s="39"/>
      <c r="AL203" s="39"/>
      <c r="AM203" s="39"/>
      <c r="AN203" s="39"/>
      <c r="AO203" s="39"/>
      <c r="AP203" s="39"/>
      <c r="AQ203" s="39"/>
      <c r="AR203" s="39"/>
      <c r="AS203" s="39"/>
      <c r="AT203" s="39"/>
      <c r="AU203" s="39"/>
      <c r="AV203" s="39"/>
      <c r="AW203" s="39"/>
      <c r="AX203" s="39"/>
      <c r="AY203" s="39"/>
      <c r="AZ203" s="39"/>
      <c r="BA203" s="39"/>
      <c r="BB203" s="39"/>
      <c r="BC203" s="39"/>
      <c r="BD203" s="39"/>
      <c r="BE203" s="39"/>
      <c r="BF203" s="39"/>
      <c r="BG203" s="39"/>
      <c r="BH203" s="39"/>
      <c r="BI203" s="39"/>
      <c r="BJ203" s="39"/>
      <c r="BK203" s="39"/>
      <c r="BL203" s="39"/>
      <c r="BM203" s="39"/>
      <c r="BN203" s="39"/>
      <c r="BO203" s="39"/>
      <c r="BP203" s="39"/>
      <c r="BQ203" s="39"/>
      <c r="BR203" s="39"/>
      <c r="BS203" s="39"/>
      <c r="BT203" s="39"/>
      <c r="BU203" s="39"/>
      <c r="BV203" s="39"/>
      <c r="BW203" s="39"/>
      <c r="BX203" s="39"/>
      <c r="BY203" s="39"/>
      <c r="BZ203" s="39"/>
      <c r="CA203" s="39"/>
      <c r="CB203" s="39"/>
      <c r="CC203" s="39"/>
      <c r="CD203" s="39"/>
    </row>
    <row r="204" spans="1:82" s="35" customFormat="1" ht="15.75" customHeight="1">
      <c r="A204" s="41" t="s">
        <v>27</v>
      </c>
      <c r="B204" s="42" t="s">
        <v>28</v>
      </c>
      <c r="C204" s="41" t="s">
        <v>29</v>
      </c>
      <c r="D204" s="41" t="s">
        <v>30</v>
      </c>
      <c r="E204" s="209" t="s">
        <v>30</v>
      </c>
      <c r="F204" s="210" t="s">
        <v>8</v>
      </c>
      <c r="G204" s="296" t="s">
        <v>31</v>
      </c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F204" s="39"/>
      <c r="AG204" s="39"/>
      <c r="AH204" s="39"/>
      <c r="AI204" s="39"/>
      <c r="AJ204" s="39"/>
      <c r="AK204" s="39"/>
      <c r="AL204" s="39"/>
      <c r="AM204" s="39"/>
      <c r="AN204" s="39"/>
      <c r="AO204" s="39"/>
      <c r="AP204" s="39"/>
      <c r="AQ204" s="39"/>
      <c r="AR204" s="39"/>
      <c r="AS204" s="39"/>
      <c r="AT204" s="39"/>
      <c r="AU204" s="39"/>
      <c r="AV204" s="39"/>
      <c r="AW204" s="39"/>
      <c r="AX204" s="39"/>
      <c r="AY204" s="39"/>
      <c r="AZ204" s="39"/>
      <c r="BA204" s="39"/>
      <c r="BB204" s="39"/>
      <c r="BC204" s="39"/>
      <c r="BD204" s="39"/>
      <c r="BE204" s="39"/>
      <c r="BF204" s="39"/>
      <c r="BG204" s="39"/>
      <c r="BH204" s="39"/>
      <c r="BI204" s="39"/>
      <c r="BJ204" s="39"/>
      <c r="BK204" s="39"/>
      <c r="BL204" s="39"/>
      <c r="BM204" s="39"/>
      <c r="BN204" s="39"/>
      <c r="BO204" s="39"/>
      <c r="BP204" s="39"/>
      <c r="BQ204" s="39"/>
      <c r="BR204" s="39"/>
      <c r="BS204" s="39"/>
      <c r="BT204" s="39"/>
      <c r="BU204" s="39"/>
      <c r="BV204" s="39"/>
      <c r="BW204" s="39"/>
      <c r="BX204" s="39"/>
      <c r="BY204" s="39"/>
      <c r="BZ204" s="39"/>
      <c r="CA204" s="39"/>
      <c r="CB204" s="39"/>
      <c r="CC204" s="39"/>
      <c r="CD204" s="39"/>
    </row>
    <row r="205" spans="1:82" s="39" customFormat="1" ht="15.75" customHeight="1" thickBot="1">
      <c r="A205" s="44"/>
      <c r="B205" s="45"/>
      <c r="C205" s="46"/>
      <c r="D205" s="47" t="s">
        <v>32</v>
      </c>
      <c r="E205" s="211" t="s">
        <v>33</v>
      </c>
      <c r="F205" s="212" t="s">
        <v>34</v>
      </c>
      <c r="G205" s="297" t="s">
        <v>35</v>
      </c>
    </row>
    <row r="206" spans="1:82" s="39" customFormat="1" ht="16.5" thickTop="1">
      <c r="A206" s="48">
        <v>90</v>
      </c>
      <c r="B206" s="48"/>
      <c r="C206" s="83" t="s">
        <v>167</v>
      </c>
      <c r="D206" s="51"/>
      <c r="E206" s="213"/>
      <c r="F206" s="213"/>
      <c r="G206" s="298"/>
    </row>
    <row r="207" spans="1:82" s="39" customFormat="1" ht="15.75">
      <c r="A207" s="52"/>
      <c r="B207" s="75"/>
      <c r="C207" s="52"/>
      <c r="D207" s="54"/>
      <c r="E207" s="214"/>
      <c r="F207" s="214"/>
      <c r="G207" s="290"/>
    </row>
    <row r="208" spans="1:82" s="39" customFormat="1" ht="15">
      <c r="A208" s="55"/>
      <c r="B208" s="76">
        <v>2219</v>
      </c>
      <c r="C208" s="55" t="s">
        <v>40</v>
      </c>
      <c r="D208" s="54">
        <v>2134</v>
      </c>
      <c r="E208" s="214">
        <v>2429.6999999999998</v>
      </c>
      <c r="F208" s="214">
        <v>2232.9</v>
      </c>
      <c r="G208" s="290">
        <f>(F208/E208)*100</f>
        <v>91.900234596863811</v>
      </c>
    </row>
    <row r="209" spans="1:82" s="39" customFormat="1" ht="15">
      <c r="A209" s="55"/>
      <c r="B209" s="76">
        <v>4349</v>
      </c>
      <c r="C209" s="55" t="s">
        <v>168</v>
      </c>
      <c r="D209" s="54">
        <v>614</v>
      </c>
      <c r="E209" s="214">
        <v>2019.5</v>
      </c>
      <c r="F209" s="214">
        <v>1932.6</v>
      </c>
      <c r="G209" s="290">
        <f>(F209/E209)*100</f>
        <v>95.69695469175538</v>
      </c>
    </row>
    <row r="210" spans="1:82" s="39" customFormat="1" ht="15">
      <c r="A210" s="55"/>
      <c r="B210" s="76">
        <v>5311</v>
      </c>
      <c r="C210" s="55" t="s">
        <v>169</v>
      </c>
      <c r="D210" s="54">
        <v>21739</v>
      </c>
      <c r="E210" s="214">
        <v>23883</v>
      </c>
      <c r="F210" s="214">
        <v>23194</v>
      </c>
      <c r="G210" s="290">
        <f>(F210/E210)*100</f>
        <v>97.115102792781471</v>
      </c>
    </row>
    <row r="211" spans="1:82" s="39" customFormat="1" ht="15.75">
      <c r="A211" s="75"/>
      <c r="B211" s="102">
        <v>6402</v>
      </c>
      <c r="C211" s="64" t="s">
        <v>170</v>
      </c>
      <c r="D211" s="58">
        <v>0</v>
      </c>
      <c r="E211" s="215">
        <v>2.6</v>
      </c>
      <c r="F211" s="214">
        <v>2.6</v>
      </c>
      <c r="G211" s="290">
        <f>(F211/E211)*100</f>
        <v>100</v>
      </c>
    </row>
    <row r="212" spans="1:82" s="39" customFormat="1" ht="15.75">
      <c r="A212" s="75"/>
      <c r="B212" s="102">
        <v>6409</v>
      </c>
      <c r="C212" s="64" t="s">
        <v>171</v>
      </c>
      <c r="D212" s="58">
        <v>0</v>
      </c>
      <c r="E212" s="215">
        <v>0.2</v>
      </c>
      <c r="F212" s="214">
        <v>0.2</v>
      </c>
      <c r="G212" s="290">
        <f>(F212/E212)*100</f>
        <v>100</v>
      </c>
    </row>
    <row r="213" spans="1:82" s="39" customFormat="1" ht="16.5" thickBot="1">
      <c r="A213" s="78"/>
      <c r="B213" s="78"/>
      <c r="C213" s="103"/>
      <c r="D213" s="104"/>
      <c r="E213" s="225"/>
      <c r="F213" s="225"/>
      <c r="G213" s="301"/>
    </row>
    <row r="214" spans="1:82" s="39" customFormat="1" ht="18.75" customHeight="1" thickTop="1" thickBot="1">
      <c r="A214" s="95"/>
      <c r="B214" s="101"/>
      <c r="C214" s="97" t="s">
        <v>172</v>
      </c>
      <c r="D214" s="72">
        <f t="shared" ref="D214:F214" si="10">SUM(D206:D213)</f>
        <v>24487</v>
      </c>
      <c r="E214" s="218">
        <f t="shared" si="10"/>
        <v>28335</v>
      </c>
      <c r="F214" s="218">
        <f t="shared" si="10"/>
        <v>27362.3</v>
      </c>
      <c r="G214" s="292">
        <f>(F214/E214)*100</f>
        <v>96.567143109228866</v>
      </c>
    </row>
    <row r="215" spans="1:82" s="39" customFormat="1" ht="15.75" customHeight="1">
      <c r="A215" s="35"/>
      <c r="B215" s="36"/>
      <c r="C215" s="37"/>
      <c r="D215" s="38"/>
      <c r="E215" s="206"/>
      <c r="F215" s="206"/>
      <c r="G215" s="294"/>
    </row>
    <row r="216" spans="1:82" s="39" customFormat="1" ht="15.75" customHeight="1" thickBot="1">
      <c r="A216" s="35"/>
      <c r="B216" s="36"/>
      <c r="C216" s="37"/>
      <c r="D216" s="38"/>
      <c r="E216" s="206"/>
      <c r="F216" s="206"/>
      <c r="G216" s="294"/>
    </row>
    <row r="217" spans="1:82" s="35" customFormat="1" ht="15.75" customHeight="1">
      <c r="A217" s="41" t="s">
        <v>27</v>
      </c>
      <c r="B217" s="42" t="s">
        <v>28</v>
      </c>
      <c r="C217" s="41" t="s">
        <v>29</v>
      </c>
      <c r="D217" s="41" t="s">
        <v>30</v>
      </c>
      <c r="E217" s="209" t="s">
        <v>30</v>
      </c>
      <c r="F217" s="210" t="s">
        <v>8</v>
      </c>
      <c r="G217" s="296" t="s">
        <v>31</v>
      </c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F217" s="39"/>
      <c r="AG217" s="39"/>
      <c r="AH217" s="39"/>
      <c r="AI217" s="39"/>
      <c r="AJ217" s="39"/>
      <c r="AK217" s="39"/>
      <c r="AL217" s="39"/>
      <c r="AM217" s="39"/>
      <c r="AN217" s="39"/>
      <c r="AO217" s="39"/>
      <c r="AP217" s="39"/>
      <c r="AQ217" s="39"/>
      <c r="AR217" s="39"/>
      <c r="AS217" s="39"/>
      <c r="AT217" s="39"/>
      <c r="AU217" s="39"/>
      <c r="AV217" s="39"/>
      <c r="AW217" s="39"/>
      <c r="AX217" s="39"/>
      <c r="AY217" s="39"/>
      <c r="AZ217" s="39"/>
      <c r="BA217" s="39"/>
      <c r="BB217" s="39"/>
      <c r="BC217" s="39"/>
      <c r="BD217" s="39"/>
      <c r="BE217" s="39"/>
      <c r="BF217" s="39"/>
      <c r="BG217" s="39"/>
      <c r="BH217" s="39"/>
      <c r="BI217" s="39"/>
      <c r="BJ217" s="39"/>
      <c r="BK217" s="39"/>
      <c r="BL217" s="39"/>
      <c r="BM217" s="39"/>
      <c r="BN217" s="39"/>
      <c r="BO217" s="39"/>
      <c r="BP217" s="39"/>
      <c r="BQ217" s="39"/>
      <c r="BR217" s="39"/>
      <c r="BS217" s="39"/>
      <c r="BT217" s="39"/>
      <c r="BU217" s="39"/>
      <c r="BV217" s="39"/>
      <c r="BW217" s="39"/>
      <c r="BX217" s="39"/>
      <c r="BY217" s="39"/>
      <c r="BZ217" s="39"/>
      <c r="CA217" s="39"/>
      <c r="CB217" s="39"/>
      <c r="CC217" s="39"/>
      <c r="CD217" s="39"/>
    </row>
    <row r="218" spans="1:82" s="39" customFormat="1" ht="15.75" customHeight="1" thickBot="1">
      <c r="A218" s="44"/>
      <c r="B218" s="45"/>
      <c r="C218" s="46"/>
      <c r="D218" s="47" t="s">
        <v>32</v>
      </c>
      <c r="E218" s="211" t="s">
        <v>33</v>
      </c>
      <c r="F218" s="212" t="s">
        <v>34</v>
      </c>
      <c r="G218" s="297" t="s">
        <v>35</v>
      </c>
    </row>
    <row r="219" spans="1:82" s="39" customFormat="1" ht="16.5" thickTop="1">
      <c r="A219" s="48">
        <v>100</v>
      </c>
      <c r="B219" s="48"/>
      <c r="C219" s="52" t="s">
        <v>173</v>
      </c>
      <c r="D219" s="51"/>
      <c r="E219" s="213"/>
      <c r="F219" s="213"/>
      <c r="G219" s="298"/>
    </row>
    <row r="220" spans="1:82" s="39" customFormat="1" ht="15.75">
      <c r="A220" s="52"/>
      <c r="B220" s="75"/>
      <c r="C220" s="52"/>
      <c r="D220" s="54"/>
      <c r="E220" s="214"/>
      <c r="F220" s="214"/>
      <c r="G220" s="290"/>
    </row>
    <row r="221" spans="1:82" s="39" customFormat="1" ht="15.75">
      <c r="A221" s="52"/>
      <c r="B221" s="75"/>
      <c r="C221" s="52"/>
      <c r="D221" s="54"/>
      <c r="E221" s="214"/>
      <c r="F221" s="214"/>
      <c r="G221" s="290"/>
    </row>
    <row r="222" spans="1:82" s="39" customFormat="1" ht="15.75">
      <c r="A222" s="75"/>
      <c r="B222" s="102">
        <v>2169</v>
      </c>
      <c r="C222" s="64" t="s">
        <v>174</v>
      </c>
      <c r="D222" s="58">
        <v>300</v>
      </c>
      <c r="E222" s="215">
        <v>299</v>
      </c>
      <c r="F222" s="215">
        <v>20.7</v>
      </c>
      <c r="G222" s="290">
        <f>(F222/E222)*100</f>
        <v>6.9230769230769234</v>
      </c>
    </row>
    <row r="223" spans="1:82" s="39" customFormat="1" ht="15.75">
      <c r="A223" s="75"/>
      <c r="B223" s="102">
        <v>6171</v>
      </c>
      <c r="C223" s="64" t="s">
        <v>175</v>
      </c>
      <c r="D223" s="58">
        <v>0</v>
      </c>
      <c r="E223" s="215">
        <v>1</v>
      </c>
      <c r="F223" s="215">
        <v>1</v>
      </c>
      <c r="G223" s="290">
        <f>(F223/E223)*100</f>
        <v>100</v>
      </c>
    </row>
    <row r="224" spans="1:82" s="39" customFormat="1" ht="16.5" thickBot="1">
      <c r="A224" s="78"/>
      <c r="B224" s="105"/>
      <c r="C224" s="106"/>
      <c r="D224" s="107"/>
      <c r="E224" s="226"/>
      <c r="F224" s="226"/>
      <c r="G224" s="290"/>
    </row>
    <row r="225" spans="1:7" s="39" customFormat="1" ht="18.75" customHeight="1" thickTop="1" thickBot="1">
      <c r="A225" s="95"/>
      <c r="B225" s="101"/>
      <c r="C225" s="97" t="s">
        <v>176</v>
      </c>
      <c r="D225" s="72">
        <f t="shared" ref="D225:F225" si="11">SUM(D219:D224)</f>
        <v>300</v>
      </c>
      <c r="E225" s="218">
        <f t="shared" si="11"/>
        <v>300</v>
      </c>
      <c r="F225" s="218">
        <f t="shared" si="11"/>
        <v>21.7</v>
      </c>
      <c r="G225" s="292">
        <f>(F225/E225)*100</f>
        <v>7.2333333333333334</v>
      </c>
    </row>
    <row r="226" spans="1:7" s="39" customFormat="1" ht="12.75" customHeight="1">
      <c r="A226" s="35"/>
      <c r="B226" s="36"/>
      <c r="C226" s="37"/>
      <c r="D226" s="38"/>
      <c r="E226" s="206"/>
      <c r="F226" s="206"/>
      <c r="G226" s="294"/>
    </row>
    <row r="227" spans="1:7" s="39" customFormat="1" ht="12.75" customHeight="1">
      <c r="A227" s="35"/>
      <c r="B227" s="36"/>
      <c r="C227" s="37"/>
      <c r="D227" s="38"/>
      <c r="E227" s="206"/>
      <c r="F227" s="206"/>
      <c r="G227" s="294"/>
    </row>
    <row r="228" spans="1:7" s="39" customFormat="1" ht="12.75" customHeight="1">
      <c r="A228" s="35"/>
      <c r="B228" s="36"/>
      <c r="C228" s="37"/>
      <c r="D228" s="38"/>
      <c r="E228" s="206"/>
      <c r="F228" s="206"/>
      <c r="G228" s="294"/>
    </row>
    <row r="229" spans="1:7" s="39" customFormat="1" ht="12.75" customHeight="1">
      <c r="A229" s="35"/>
      <c r="B229" s="36"/>
      <c r="C229" s="37"/>
      <c r="D229" s="38"/>
      <c r="E229" s="206"/>
      <c r="F229" s="206"/>
      <c r="G229" s="294"/>
    </row>
    <row r="230" spans="1:7" s="39" customFormat="1" ht="12.75" customHeight="1" thickBot="1">
      <c r="B230" s="40"/>
      <c r="E230" s="207"/>
      <c r="F230" s="207"/>
      <c r="G230" s="288"/>
    </row>
    <row r="231" spans="1:7" s="39" customFormat="1" ht="15.75">
      <c r="A231" s="41" t="s">
        <v>27</v>
      </c>
      <c r="B231" s="42" t="s">
        <v>28</v>
      </c>
      <c r="C231" s="41" t="s">
        <v>29</v>
      </c>
      <c r="D231" s="41" t="s">
        <v>30</v>
      </c>
      <c r="E231" s="209" t="s">
        <v>30</v>
      </c>
      <c r="F231" s="210" t="s">
        <v>8</v>
      </c>
      <c r="G231" s="296" t="s">
        <v>31</v>
      </c>
    </row>
    <row r="232" spans="1:7" s="39" customFormat="1" ht="15.75" customHeight="1" thickBot="1">
      <c r="A232" s="44"/>
      <c r="B232" s="45"/>
      <c r="C232" s="46"/>
      <c r="D232" s="47" t="s">
        <v>32</v>
      </c>
      <c r="E232" s="211" t="s">
        <v>33</v>
      </c>
      <c r="F232" s="212" t="s">
        <v>34</v>
      </c>
      <c r="G232" s="297" t="s">
        <v>35</v>
      </c>
    </row>
    <row r="233" spans="1:7" s="39" customFormat="1" ht="16.5" thickTop="1">
      <c r="A233" s="48">
        <v>110</v>
      </c>
      <c r="B233" s="48"/>
      <c r="C233" s="83" t="s">
        <v>177</v>
      </c>
      <c r="D233" s="51"/>
      <c r="E233" s="213"/>
      <c r="F233" s="213"/>
      <c r="G233" s="298"/>
    </row>
    <row r="234" spans="1:7" s="39" customFormat="1" ht="15" customHeight="1">
      <c r="A234" s="52"/>
      <c r="B234" s="75"/>
      <c r="C234" s="52"/>
      <c r="D234" s="54"/>
      <c r="E234" s="214"/>
      <c r="F234" s="214"/>
      <c r="G234" s="290"/>
    </row>
    <row r="235" spans="1:7" s="39" customFormat="1" ht="15" customHeight="1">
      <c r="A235" s="55"/>
      <c r="B235" s="76">
        <v>6171</v>
      </c>
      <c r="C235" s="55" t="s">
        <v>178</v>
      </c>
      <c r="D235" s="54">
        <v>0</v>
      </c>
      <c r="E235" s="214">
        <v>0</v>
      </c>
      <c r="F235" s="214">
        <v>0</v>
      </c>
      <c r="G235" s="290" t="e">
        <f t="shared" ref="G235:G240" si="12">(F235/E235)*100</f>
        <v>#DIV/0!</v>
      </c>
    </row>
    <row r="236" spans="1:7" s="39" customFormat="1" ht="15">
      <c r="A236" s="55"/>
      <c r="B236" s="76">
        <v>6310</v>
      </c>
      <c r="C236" s="55" t="s">
        <v>179</v>
      </c>
      <c r="D236" s="54">
        <v>799</v>
      </c>
      <c r="E236" s="214">
        <v>839</v>
      </c>
      <c r="F236" s="214">
        <v>659</v>
      </c>
      <c r="G236" s="290">
        <f t="shared" si="12"/>
        <v>78.54588796185935</v>
      </c>
    </row>
    <row r="237" spans="1:7" s="39" customFormat="1" ht="15">
      <c r="A237" s="55"/>
      <c r="B237" s="76">
        <v>6399</v>
      </c>
      <c r="C237" s="55" t="s">
        <v>180</v>
      </c>
      <c r="D237" s="54">
        <v>12311</v>
      </c>
      <c r="E237" s="214">
        <v>11140.5</v>
      </c>
      <c r="F237" s="214">
        <v>10592.2</v>
      </c>
      <c r="G237" s="290">
        <f t="shared" si="12"/>
        <v>95.078317849288638</v>
      </c>
    </row>
    <row r="238" spans="1:7" s="39" customFormat="1" ht="15" hidden="1">
      <c r="A238" s="55"/>
      <c r="B238" s="76">
        <v>6402</v>
      </c>
      <c r="C238" s="64" t="s">
        <v>170</v>
      </c>
      <c r="D238" s="54"/>
      <c r="E238" s="214"/>
      <c r="F238" s="214">
        <v>0</v>
      </c>
      <c r="G238" s="290" t="e">
        <f t="shared" si="12"/>
        <v>#DIV/0!</v>
      </c>
    </row>
    <row r="239" spans="1:7" s="39" customFormat="1" ht="15">
      <c r="A239" s="55"/>
      <c r="B239" s="76">
        <v>6409</v>
      </c>
      <c r="C239" s="55" t="s">
        <v>181</v>
      </c>
      <c r="D239" s="54">
        <v>0</v>
      </c>
      <c r="E239" s="214">
        <v>0.5</v>
      </c>
      <c r="F239" s="214">
        <v>0.5</v>
      </c>
      <c r="G239" s="290">
        <f t="shared" si="12"/>
        <v>100</v>
      </c>
    </row>
    <row r="240" spans="1:7" s="59" customFormat="1" ht="15.75" customHeight="1">
      <c r="A240" s="83"/>
      <c r="B240" s="48">
        <v>6409</v>
      </c>
      <c r="C240" s="83" t="s">
        <v>182</v>
      </c>
      <c r="D240" s="108">
        <v>5000</v>
      </c>
      <c r="E240" s="227">
        <v>162.80000000000001</v>
      </c>
      <c r="F240" s="213">
        <v>0</v>
      </c>
      <c r="G240" s="290">
        <f t="shared" si="12"/>
        <v>0</v>
      </c>
    </row>
    <row r="241" spans="1:7" s="39" customFormat="1" ht="15.75" thickBot="1">
      <c r="A241" s="80"/>
      <c r="B241" s="79"/>
      <c r="C241" s="80"/>
      <c r="D241" s="109"/>
      <c r="E241" s="228"/>
      <c r="F241" s="228"/>
      <c r="G241" s="302"/>
    </row>
    <row r="242" spans="1:7" s="39" customFormat="1" ht="18.75" customHeight="1" thickTop="1" thickBot="1">
      <c r="A242" s="95"/>
      <c r="B242" s="101"/>
      <c r="C242" s="97" t="s">
        <v>183</v>
      </c>
      <c r="D242" s="110">
        <f t="shared" ref="D242:F242" si="13">SUM(D234:D240)</f>
        <v>18110</v>
      </c>
      <c r="E242" s="229">
        <f t="shared" si="13"/>
        <v>12142.8</v>
      </c>
      <c r="F242" s="229">
        <f t="shared" si="13"/>
        <v>11251.7</v>
      </c>
      <c r="G242" s="292">
        <f>(F242/E242)*100</f>
        <v>92.661494877622957</v>
      </c>
    </row>
    <row r="243" spans="1:7" s="39" customFormat="1" ht="12.75" customHeight="1">
      <c r="A243" s="35"/>
      <c r="B243" s="36"/>
      <c r="C243" s="37"/>
      <c r="D243" s="38"/>
      <c r="E243" s="206"/>
      <c r="F243" s="206"/>
      <c r="G243" s="294"/>
    </row>
    <row r="244" spans="1:7" s="39" customFormat="1" ht="13.5" hidden="1" customHeight="1">
      <c r="A244" s="35"/>
      <c r="B244" s="36"/>
      <c r="C244" s="37"/>
      <c r="D244" s="38"/>
      <c r="E244" s="206"/>
      <c r="F244" s="206"/>
      <c r="G244" s="294"/>
    </row>
    <row r="245" spans="1:7" s="39" customFormat="1" ht="13.5" hidden="1" customHeight="1">
      <c r="A245" s="35"/>
      <c r="B245" s="36"/>
      <c r="C245" s="37"/>
      <c r="D245" s="38"/>
      <c r="E245" s="206"/>
      <c r="F245" s="206"/>
      <c r="G245" s="294"/>
    </row>
    <row r="246" spans="1:7" s="39" customFormat="1" ht="13.5" hidden="1" customHeight="1">
      <c r="A246" s="35"/>
      <c r="B246" s="36"/>
      <c r="C246" s="37"/>
      <c r="D246" s="38"/>
      <c r="E246" s="206"/>
      <c r="F246" s="206"/>
      <c r="G246" s="294"/>
    </row>
    <row r="247" spans="1:7" s="39" customFormat="1" ht="13.5" hidden="1" customHeight="1">
      <c r="A247" s="35"/>
      <c r="B247" s="36"/>
      <c r="C247" s="37"/>
      <c r="D247" s="38"/>
      <c r="E247" s="206"/>
      <c r="F247" s="206"/>
      <c r="G247" s="294"/>
    </row>
    <row r="248" spans="1:7" s="39" customFormat="1" ht="13.5" hidden="1" customHeight="1">
      <c r="A248" s="35"/>
      <c r="B248" s="36"/>
      <c r="C248" s="37"/>
      <c r="D248" s="38"/>
      <c r="E248" s="206"/>
      <c r="F248" s="206"/>
      <c r="G248" s="294"/>
    </row>
    <row r="249" spans="1:7" s="39" customFormat="1" ht="12.75" customHeight="1">
      <c r="A249" s="35"/>
      <c r="B249" s="36"/>
      <c r="C249" s="37"/>
      <c r="D249" s="38"/>
      <c r="E249" s="206"/>
      <c r="F249" s="206"/>
      <c r="G249" s="294"/>
    </row>
    <row r="250" spans="1:7" s="39" customFormat="1" ht="12.75" customHeight="1" thickBot="1">
      <c r="A250" s="35"/>
      <c r="B250" s="36"/>
      <c r="C250" s="37"/>
      <c r="D250" s="38"/>
      <c r="E250" s="206"/>
      <c r="F250" s="206"/>
      <c r="G250" s="294"/>
    </row>
    <row r="251" spans="1:7" s="39" customFormat="1" ht="15.75">
      <c r="A251" s="41" t="s">
        <v>27</v>
      </c>
      <c r="B251" s="42" t="s">
        <v>28</v>
      </c>
      <c r="C251" s="41" t="s">
        <v>29</v>
      </c>
      <c r="D251" s="41" t="s">
        <v>30</v>
      </c>
      <c r="E251" s="209" t="s">
        <v>30</v>
      </c>
      <c r="F251" s="210" t="s">
        <v>8</v>
      </c>
      <c r="G251" s="296" t="s">
        <v>31</v>
      </c>
    </row>
    <row r="252" spans="1:7" s="39" customFormat="1" ht="15.75" customHeight="1" thickBot="1">
      <c r="A252" s="44"/>
      <c r="B252" s="45"/>
      <c r="C252" s="46"/>
      <c r="D252" s="47" t="s">
        <v>32</v>
      </c>
      <c r="E252" s="211" t="s">
        <v>33</v>
      </c>
      <c r="F252" s="212" t="s">
        <v>34</v>
      </c>
      <c r="G252" s="297" t="s">
        <v>35</v>
      </c>
    </row>
    <row r="253" spans="1:7" s="39" customFormat="1" ht="16.5" thickTop="1">
      <c r="A253" s="48">
        <v>120</v>
      </c>
      <c r="B253" s="48"/>
      <c r="C253" s="74" t="s">
        <v>184</v>
      </c>
      <c r="D253" s="51"/>
      <c r="E253" s="213"/>
      <c r="F253" s="213"/>
      <c r="G253" s="298"/>
    </row>
    <row r="254" spans="1:7" s="39" customFormat="1" ht="15" customHeight="1">
      <c r="A254" s="52"/>
      <c r="B254" s="75"/>
      <c r="C254" s="74"/>
      <c r="D254" s="54"/>
      <c r="E254" s="214"/>
      <c r="F254" s="214"/>
      <c r="G254" s="290"/>
    </row>
    <row r="255" spans="1:7" s="39" customFormat="1" ht="15" customHeight="1">
      <c r="A255" s="52"/>
      <c r="B255" s="75"/>
      <c r="C255" s="74"/>
      <c r="D255" s="77"/>
      <c r="E255" s="220"/>
      <c r="F255" s="220"/>
      <c r="G255" s="290"/>
    </row>
    <row r="256" spans="1:7" s="59" customFormat="1" ht="15.75" hidden="1">
      <c r="A256" s="55"/>
      <c r="B256" s="56">
        <v>2221</v>
      </c>
      <c r="C256" s="57" t="s">
        <v>41</v>
      </c>
      <c r="D256" s="54"/>
      <c r="E256" s="214"/>
      <c r="F256" s="220">
        <v>0</v>
      </c>
      <c r="G256" s="290" t="e">
        <f t="shared" ref="G256:G271" si="14">(F256/E256)*100</f>
        <v>#DIV/0!</v>
      </c>
    </row>
    <row r="257" spans="1:7" s="39" customFormat="1" ht="15" customHeight="1">
      <c r="A257" s="52"/>
      <c r="B257" s="76">
        <v>2310</v>
      </c>
      <c r="C257" s="55" t="s">
        <v>185</v>
      </c>
      <c r="D257" s="77">
        <v>20</v>
      </c>
      <c r="E257" s="220">
        <v>20</v>
      </c>
      <c r="F257" s="220">
        <v>0</v>
      </c>
      <c r="G257" s="290">
        <f t="shared" si="14"/>
        <v>0</v>
      </c>
    </row>
    <row r="258" spans="1:7" s="39" customFormat="1" ht="15.75" hidden="1" customHeight="1">
      <c r="A258" s="52"/>
      <c r="B258" s="76">
        <v>2321</v>
      </c>
      <c r="C258" s="55" t="s">
        <v>186</v>
      </c>
      <c r="D258" s="77"/>
      <c r="E258" s="220"/>
      <c r="F258" s="220">
        <v>0</v>
      </c>
      <c r="G258" s="290" t="e">
        <f t="shared" si="14"/>
        <v>#DIV/0!</v>
      </c>
    </row>
    <row r="259" spans="1:7" s="39" customFormat="1" ht="15" customHeight="1">
      <c r="A259" s="52"/>
      <c r="B259" s="76">
        <v>3313</v>
      </c>
      <c r="C259" s="55" t="s">
        <v>187</v>
      </c>
      <c r="D259" s="77">
        <v>0</v>
      </c>
      <c r="E259" s="220">
        <v>95</v>
      </c>
      <c r="F259" s="220">
        <v>31.4</v>
      </c>
      <c r="G259" s="290">
        <f t="shared" si="14"/>
        <v>33.05263157894737</v>
      </c>
    </row>
    <row r="260" spans="1:7" s="39" customFormat="1" ht="15">
      <c r="A260" s="55"/>
      <c r="B260" s="76">
        <v>3412</v>
      </c>
      <c r="C260" s="55" t="s">
        <v>57</v>
      </c>
      <c r="D260" s="54">
        <v>0</v>
      </c>
      <c r="E260" s="214">
        <v>9</v>
      </c>
      <c r="F260" s="220">
        <v>5.8</v>
      </c>
      <c r="G260" s="290">
        <f t="shared" si="14"/>
        <v>64.444444444444443</v>
      </c>
    </row>
    <row r="261" spans="1:7" s="39" customFormat="1" ht="15">
      <c r="A261" s="55"/>
      <c r="B261" s="76">
        <v>3612</v>
      </c>
      <c r="C261" s="55" t="s">
        <v>188</v>
      </c>
      <c r="D261" s="54">
        <v>9776</v>
      </c>
      <c r="E261" s="214">
        <v>8026.8</v>
      </c>
      <c r="F261" s="220">
        <v>6407.3</v>
      </c>
      <c r="G261" s="290">
        <f t="shared" si="14"/>
        <v>79.823840135545922</v>
      </c>
    </row>
    <row r="262" spans="1:7" s="39" customFormat="1" ht="15">
      <c r="A262" s="55"/>
      <c r="B262" s="76">
        <v>3613</v>
      </c>
      <c r="C262" s="55" t="s">
        <v>60</v>
      </c>
      <c r="D262" s="54">
        <v>8540</v>
      </c>
      <c r="E262" s="214">
        <v>9568.7000000000007</v>
      </c>
      <c r="F262" s="220">
        <v>8677.7999999999993</v>
      </c>
      <c r="G262" s="290">
        <f t="shared" si="14"/>
        <v>90.689435346494278</v>
      </c>
    </row>
    <row r="263" spans="1:7" s="39" customFormat="1" ht="15">
      <c r="A263" s="55"/>
      <c r="B263" s="76">
        <v>3632</v>
      </c>
      <c r="C263" s="55" t="s">
        <v>62</v>
      </c>
      <c r="D263" s="54">
        <v>1621</v>
      </c>
      <c r="E263" s="214">
        <v>1573.5</v>
      </c>
      <c r="F263" s="220">
        <v>1283.5</v>
      </c>
      <c r="G263" s="290">
        <f t="shared" si="14"/>
        <v>81.569748967270414</v>
      </c>
    </row>
    <row r="264" spans="1:7" s="39" customFormat="1" ht="15">
      <c r="A264" s="55"/>
      <c r="B264" s="76">
        <v>3634</v>
      </c>
      <c r="C264" s="55" t="s">
        <v>189</v>
      </c>
      <c r="D264" s="54">
        <v>1610</v>
      </c>
      <c r="E264" s="214">
        <v>1610</v>
      </c>
      <c r="F264" s="220">
        <v>1609.2</v>
      </c>
      <c r="G264" s="290">
        <f t="shared" si="14"/>
        <v>99.950310559006212</v>
      </c>
    </row>
    <row r="265" spans="1:7" s="39" customFormat="1" ht="15">
      <c r="A265" s="55"/>
      <c r="B265" s="76">
        <v>3639</v>
      </c>
      <c r="C265" s="55" t="s">
        <v>190</v>
      </c>
      <c r="D265" s="54">
        <f>9117-8300-215-12</f>
        <v>590</v>
      </c>
      <c r="E265" s="214">
        <f>8496.5-6838-12-365</f>
        <v>1281.5</v>
      </c>
      <c r="F265" s="220">
        <f>1603.6-366.9-0-95.6</f>
        <v>1141.0999999999999</v>
      </c>
      <c r="G265" s="290">
        <f t="shared" si="14"/>
        <v>89.044088958252047</v>
      </c>
    </row>
    <row r="266" spans="1:7" s="39" customFormat="1" ht="15" customHeight="1">
      <c r="A266" s="55"/>
      <c r="B266" s="76">
        <v>3639</v>
      </c>
      <c r="C266" s="55" t="s">
        <v>191</v>
      </c>
      <c r="D266" s="54">
        <f>215+12</f>
        <v>227</v>
      </c>
      <c r="E266" s="214">
        <f>365+12</f>
        <v>377</v>
      </c>
      <c r="F266" s="220">
        <f>95.6+0</f>
        <v>95.6</v>
      </c>
      <c r="G266" s="290">
        <f t="shared" si="14"/>
        <v>25.358090185676392</v>
      </c>
    </row>
    <row r="267" spans="1:7" s="39" customFormat="1" ht="15">
      <c r="A267" s="55"/>
      <c r="B267" s="76">
        <v>3639</v>
      </c>
      <c r="C267" s="55" t="s">
        <v>192</v>
      </c>
      <c r="D267" s="54">
        <v>8300</v>
      </c>
      <c r="E267" s="214">
        <v>6838</v>
      </c>
      <c r="F267" s="220">
        <v>366.9</v>
      </c>
      <c r="G267" s="290">
        <f t="shared" si="14"/>
        <v>5.3656039777712783</v>
      </c>
    </row>
    <row r="268" spans="1:7" s="39" customFormat="1" ht="15">
      <c r="A268" s="55"/>
      <c r="B268" s="76">
        <v>3729</v>
      </c>
      <c r="C268" s="55" t="s">
        <v>193</v>
      </c>
      <c r="D268" s="54">
        <v>1</v>
      </c>
      <c r="E268" s="214">
        <v>1</v>
      </c>
      <c r="F268" s="220">
        <v>0.5</v>
      </c>
      <c r="G268" s="290">
        <f t="shared" si="14"/>
        <v>50</v>
      </c>
    </row>
    <row r="269" spans="1:7" s="39" customFormat="1" ht="15">
      <c r="A269" s="55"/>
      <c r="B269" s="76">
        <v>4349</v>
      </c>
      <c r="C269" s="55" t="s">
        <v>194</v>
      </c>
      <c r="D269" s="54">
        <v>0</v>
      </c>
      <c r="E269" s="214">
        <v>115.5</v>
      </c>
      <c r="F269" s="220">
        <v>113</v>
      </c>
      <c r="G269" s="290">
        <f t="shared" si="14"/>
        <v>97.835497835497833</v>
      </c>
    </row>
    <row r="270" spans="1:7" s="39" customFormat="1" ht="15">
      <c r="A270" s="84"/>
      <c r="B270" s="99">
        <v>5512</v>
      </c>
      <c r="C270" s="84" t="s">
        <v>195</v>
      </c>
      <c r="D270" s="77">
        <v>0</v>
      </c>
      <c r="E270" s="220">
        <v>405.5</v>
      </c>
      <c r="F270" s="220">
        <v>251.6</v>
      </c>
      <c r="G270" s="290">
        <f t="shared" si="14"/>
        <v>62.046855733662142</v>
      </c>
    </row>
    <row r="271" spans="1:7" s="39" customFormat="1" ht="15.75" thickBot="1">
      <c r="A271" s="84"/>
      <c r="B271" s="79"/>
      <c r="C271" s="80"/>
      <c r="D271" s="109"/>
      <c r="E271" s="228"/>
      <c r="F271" s="228">
        <v>0</v>
      </c>
      <c r="G271" s="290" t="e">
        <f t="shared" si="14"/>
        <v>#DIV/0!</v>
      </c>
    </row>
    <row r="272" spans="1:7" s="39" customFormat="1" ht="15" hidden="1" customHeight="1" thickBot="1">
      <c r="A272" s="78"/>
      <c r="B272" s="111"/>
      <c r="C272" s="112"/>
      <c r="D272" s="104"/>
      <c r="E272" s="225"/>
      <c r="F272" s="225"/>
      <c r="G272" s="302"/>
    </row>
    <row r="273" spans="1:7" s="39" customFormat="1" ht="18.75" customHeight="1" thickTop="1" thickBot="1">
      <c r="A273" s="69"/>
      <c r="B273" s="101"/>
      <c r="C273" s="97" t="s">
        <v>196</v>
      </c>
      <c r="D273" s="110">
        <f t="shared" ref="D273:E273" si="15">SUM(D256:D271)</f>
        <v>30685</v>
      </c>
      <c r="E273" s="229">
        <f t="shared" si="15"/>
        <v>29921.5</v>
      </c>
      <c r="F273" s="229">
        <f>SUM(F256:F271)</f>
        <v>19983.699999999997</v>
      </c>
      <c r="G273" s="292">
        <f>(F273/E273)*100</f>
        <v>66.787092893070195</v>
      </c>
    </row>
    <row r="274" spans="1:7" s="39" customFormat="1" ht="12.75" customHeight="1">
      <c r="A274" s="35"/>
      <c r="B274" s="36"/>
      <c r="C274" s="37"/>
      <c r="D274" s="38"/>
      <c r="E274" s="206"/>
      <c r="F274" s="206"/>
      <c r="G274" s="294"/>
    </row>
    <row r="275" spans="1:7" s="39" customFormat="1" ht="12.75" customHeight="1">
      <c r="A275" s="35"/>
      <c r="B275" s="36"/>
      <c r="C275" s="37"/>
      <c r="D275" s="38"/>
      <c r="E275" s="206"/>
      <c r="F275" s="206"/>
      <c r="G275" s="294"/>
    </row>
    <row r="276" spans="1:7" s="39" customFormat="1" ht="12.75" customHeight="1" thickBot="1">
      <c r="E276" s="207"/>
      <c r="F276" s="207"/>
      <c r="G276" s="288"/>
    </row>
    <row r="277" spans="1:7" s="39" customFormat="1" ht="15.75">
      <c r="A277" s="41" t="s">
        <v>27</v>
      </c>
      <c r="B277" s="42" t="s">
        <v>28</v>
      </c>
      <c r="C277" s="41" t="s">
        <v>29</v>
      </c>
      <c r="D277" s="41" t="s">
        <v>30</v>
      </c>
      <c r="E277" s="209" t="s">
        <v>30</v>
      </c>
      <c r="F277" s="210" t="s">
        <v>8</v>
      </c>
      <c r="G277" s="296" t="s">
        <v>31</v>
      </c>
    </row>
    <row r="278" spans="1:7" s="39" customFormat="1" ht="15.75" customHeight="1" thickBot="1">
      <c r="A278" s="44"/>
      <c r="B278" s="45"/>
      <c r="C278" s="46"/>
      <c r="D278" s="47" t="s">
        <v>32</v>
      </c>
      <c r="E278" s="211" t="s">
        <v>33</v>
      </c>
      <c r="F278" s="212" t="s">
        <v>34</v>
      </c>
      <c r="G278" s="297" t="s">
        <v>35</v>
      </c>
    </row>
    <row r="279" spans="1:7" s="39" customFormat="1" ht="38.25" customHeight="1" thickTop="1" thickBot="1">
      <c r="A279" s="97"/>
      <c r="B279" s="113"/>
      <c r="C279" s="114" t="s">
        <v>197</v>
      </c>
      <c r="D279" s="115">
        <f>SUM(D60,D89,D142,D173,D194,D214,D225,D242,D273,)</f>
        <v>485763</v>
      </c>
      <c r="E279" s="230">
        <f>SUM(E60,E89,E142,E173,E194,E214,E225,E242,E273)</f>
        <v>544132.69999999995</v>
      </c>
      <c r="F279" s="230">
        <f t="shared" ref="F279" si="16">SUM(F60,F89,F142,F173,F194,F214,F225,F242,F273,)</f>
        <v>471811.9</v>
      </c>
      <c r="G279" s="303">
        <f>(F279/E279)*100</f>
        <v>86.708977424073225</v>
      </c>
    </row>
    <row r="280" spans="1:7" ht="15">
      <c r="A280" s="116"/>
      <c r="B280" s="116"/>
      <c r="C280" s="116"/>
      <c r="D280" s="116"/>
      <c r="E280" s="231"/>
      <c r="F280" s="231"/>
      <c r="G280" s="116"/>
    </row>
    <row r="281" spans="1:7" ht="15" customHeight="1">
      <c r="A281" s="116"/>
      <c r="B281" s="116"/>
      <c r="C281" s="116"/>
      <c r="D281" s="116"/>
      <c r="E281" s="231"/>
      <c r="F281" s="231"/>
      <c r="G281" s="116"/>
    </row>
    <row r="282" spans="1:7" ht="15" customHeight="1">
      <c r="A282" s="116"/>
      <c r="B282" s="116"/>
      <c r="C282" s="116"/>
      <c r="D282" s="116"/>
      <c r="E282" s="231"/>
      <c r="F282" s="231"/>
      <c r="G282" s="116"/>
    </row>
    <row r="283" spans="1:7" ht="15" customHeight="1">
      <c r="A283" s="116"/>
      <c r="B283" s="116"/>
      <c r="C283" s="116"/>
      <c r="D283" s="116"/>
      <c r="E283" s="231"/>
      <c r="F283" s="231"/>
      <c r="G283" s="116"/>
    </row>
    <row r="284" spans="1:7" ht="15">
      <c r="A284" s="116"/>
      <c r="B284" s="116"/>
      <c r="C284" s="116"/>
      <c r="D284" s="116"/>
      <c r="E284" s="231"/>
      <c r="F284" s="231"/>
      <c r="G284" s="116"/>
    </row>
    <row r="285" spans="1:7" ht="15">
      <c r="A285" s="116"/>
      <c r="B285" s="116"/>
      <c r="C285" s="116"/>
      <c r="D285" s="116"/>
      <c r="E285" s="231"/>
      <c r="F285" s="231"/>
      <c r="G285" s="116"/>
    </row>
    <row r="286" spans="1:7" ht="15">
      <c r="A286" s="116"/>
      <c r="B286" s="116"/>
      <c r="C286" s="117"/>
      <c r="D286" s="116"/>
      <c r="E286" s="231"/>
      <c r="F286" s="231"/>
      <c r="G286" s="116"/>
    </row>
    <row r="287" spans="1:7" ht="15">
      <c r="A287" s="116"/>
      <c r="B287" s="116"/>
      <c r="C287" s="116"/>
      <c r="D287" s="116"/>
      <c r="E287" s="231"/>
      <c r="F287" s="231"/>
      <c r="G287" s="116"/>
    </row>
    <row r="288" spans="1:7" ht="15">
      <c r="A288" s="116"/>
      <c r="B288" s="116"/>
      <c r="C288" s="116"/>
      <c r="D288" s="116"/>
      <c r="E288" s="231"/>
      <c r="F288" s="231"/>
      <c r="G288" s="116"/>
    </row>
    <row r="289" spans="1:7" ht="15">
      <c r="A289" s="116"/>
      <c r="B289" s="116"/>
      <c r="C289" s="116"/>
      <c r="D289" s="116"/>
      <c r="E289" s="231"/>
      <c r="F289" s="231"/>
      <c r="G289" s="116"/>
    </row>
    <row r="290" spans="1:7" ht="15">
      <c r="A290" s="116"/>
      <c r="B290" s="116"/>
      <c r="C290" s="116"/>
      <c r="D290" s="116"/>
      <c r="E290" s="231"/>
      <c r="F290" s="231"/>
      <c r="G290" s="116"/>
    </row>
    <row r="291" spans="1:7" ht="15">
      <c r="A291" s="116"/>
      <c r="B291" s="116"/>
      <c r="C291" s="116"/>
      <c r="D291" s="116"/>
      <c r="E291" s="231"/>
      <c r="F291" s="231"/>
      <c r="G291" s="116"/>
    </row>
    <row r="292" spans="1:7" ht="15">
      <c r="A292" s="116"/>
      <c r="B292" s="116"/>
      <c r="C292" s="116"/>
      <c r="D292" s="116"/>
      <c r="E292" s="231"/>
      <c r="F292" s="231"/>
      <c r="G292" s="116"/>
    </row>
    <row r="293" spans="1:7" ht="15">
      <c r="A293" s="116"/>
      <c r="B293" s="116"/>
      <c r="C293" s="116"/>
      <c r="D293" s="116"/>
      <c r="E293" s="231"/>
      <c r="F293" s="231"/>
      <c r="G293" s="116"/>
    </row>
    <row r="294" spans="1:7" ht="15">
      <c r="A294" s="116"/>
      <c r="B294" s="116"/>
      <c r="C294" s="116"/>
      <c r="D294" s="116"/>
      <c r="E294" s="231"/>
      <c r="F294" s="231"/>
      <c r="G294" s="116"/>
    </row>
    <row r="295" spans="1:7" ht="15">
      <c r="A295" s="116"/>
      <c r="B295" s="116"/>
      <c r="C295" s="116"/>
      <c r="D295" s="116"/>
      <c r="E295" s="231"/>
      <c r="F295" s="231"/>
      <c r="G295" s="116"/>
    </row>
    <row r="296" spans="1:7" ht="15">
      <c r="A296" s="116"/>
      <c r="B296" s="116"/>
      <c r="C296" s="116"/>
      <c r="D296" s="116"/>
      <c r="E296" s="231"/>
      <c r="F296" s="231"/>
      <c r="G296" s="116"/>
    </row>
    <row r="297" spans="1:7" ht="15">
      <c r="A297" s="116"/>
      <c r="B297" s="116"/>
      <c r="C297" s="116"/>
      <c r="D297" s="116"/>
      <c r="E297" s="231"/>
      <c r="F297" s="231"/>
      <c r="G297" s="116"/>
    </row>
    <row r="298" spans="1:7" ht="15">
      <c r="A298" s="116"/>
      <c r="B298" s="116"/>
      <c r="C298" s="116"/>
      <c r="D298" s="116"/>
      <c r="E298" s="231"/>
      <c r="F298" s="231"/>
      <c r="G298" s="116"/>
    </row>
    <row r="299" spans="1:7" ht="15">
      <c r="A299" s="116"/>
      <c r="B299" s="116"/>
      <c r="C299" s="116"/>
      <c r="D299" s="116"/>
      <c r="E299" s="231"/>
      <c r="F299" s="231"/>
      <c r="G299" s="116"/>
    </row>
    <row r="300" spans="1:7" ht="15">
      <c r="A300" s="116"/>
      <c r="B300" s="116"/>
      <c r="C300" s="116"/>
      <c r="D300" s="116"/>
      <c r="E300" s="231"/>
      <c r="F300" s="231"/>
      <c r="G300" s="116"/>
    </row>
  </sheetData>
  <pageMargins left="0.31496062992125984" right="0.15748031496062992" top="0.27559055118110237" bottom="0.47244094488188981" header="0.31496062992125984" footer="0.35433070866141736"/>
  <pageSetup paperSize="9" scale="6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25"/>
  <sheetViews>
    <sheetView workbookViewId="0">
      <selection activeCell="D132" sqref="D130:D132"/>
    </sheetView>
  </sheetViews>
  <sheetFormatPr defaultRowHeight="12.75"/>
  <cols>
    <col min="1" max="1" width="4.85546875" style="392" customWidth="1"/>
    <col min="2" max="2" width="10.42578125" style="392" customWidth="1"/>
    <col min="3" max="3" width="11.5703125" style="392" customWidth="1"/>
    <col min="4" max="4" width="92.28515625" style="392" customWidth="1"/>
    <col min="5" max="5" width="13" style="392" customWidth="1"/>
    <col min="6" max="6" width="11.28515625" style="392" hidden="1" customWidth="1"/>
    <col min="7" max="7" width="12.28515625" style="392" hidden="1" customWidth="1"/>
    <col min="8" max="8" width="9.7109375" style="392" bestFit="1" customWidth="1"/>
    <col min="9" max="256" width="9.140625" style="392"/>
    <col min="257" max="257" width="4.85546875" style="392" customWidth="1"/>
    <col min="258" max="258" width="10.42578125" style="392" customWidth="1"/>
    <col min="259" max="259" width="11.5703125" style="392" customWidth="1"/>
    <col min="260" max="260" width="92.28515625" style="392" customWidth="1"/>
    <col min="261" max="261" width="13" style="392" customWidth="1"/>
    <col min="262" max="263" width="0" style="392" hidden="1" customWidth="1"/>
    <col min="264" max="264" width="9.7109375" style="392" bestFit="1" customWidth="1"/>
    <col min="265" max="512" width="9.140625" style="392"/>
    <col min="513" max="513" width="4.85546875" style="392" customWidth="1"/>
    <col min="514" max="514" width="10.42578125" style="392" customWidth="1"/>
    <col min="515" max="515" width="11.5703125" style="392" customWidth="1"/>
    <col min="516" max="516" width="92.28515625" style="392" customWidth="1"/>
    <col min="517" max="517" width="13" style="392" customWidth="1"/>
    <col min="518" max="519" width="0" style="392" hidden="1" customWidth="1"/>
    <col min="520" max="520" width="9.7109375" style="392" bestFit="1" customWidth="1"/>
    <col min="521" max="768" width="9.140625" style="392"/>
    <col min="769" max="769" width="4.85546875" style="392" customWidth="1"/>
    <col min="770" max="770" width="10.42578125" style="392" customWidth="1"/>
    <col min="771" max="771" width="11.5703125" style="392" customWidth="1"/>
    <col min="772" max="772" width="92.28515625" style="392" customWidth="1"/>
    <col min="773" max="773" width="13" style="392" customWidth="1"/>
    <col min="774" max="775" width="0" style="392" hidden="1" customWidth="1"/>
    <col min="776" max="776" width="9.7109375" style="392" bestFit="1" customWidth="1"/>
    <col min="777" max="1024" width="9.140625" style="392"/>
    <col min="1025" max="1025" width="4.85546875" style="392" customWidth="1"/>
    <col min="1026" max="1026" width="10.42578125" style="392" customWidth="1"/>
    <col min="1027" max="1027" width="11.5703125" style="392" customWidth="1"/>
    <col min="1028" max="1028" width="92.28515625" style="392" customWidth="1"/>
    <col min="1029" max="1029" width="13" style="392" customWidth="1"/>
    <col min="1030" max="1031" width="0" style="392" hidden="1" customWidth="1"/>
    <col min="1032" max="1032" width="9.7109375" style="392" bestFit="1" customWidth="1"/>
    <col min="1033" max="1280" width="9.140625" style="392"/>
    <col min="1281" max="1281" width="4.85546875" style="392" customWidth="1"/>
    <col min="1282" max="1282" width="10.42578125" style="392" customWidth="1"/>
    <col min="1283" max="1283" width="11.5703125" style="392" customWidth="1"/>
    <col min="1284" max="1284" width="92.28515625" style="392" customWidth="1"/>
    <col min="1285" max="1285" width="13" style="392" customWidth="1"/>
    <col min="1286" max="1287" width="0" style="392" hidden="1" customWidth="1"/>
    <col min="1288" max="1288" width="9.7109375" style="392" bestFit="1" customWidth="1"/>
    <col min="1289" max="1536" width="9.140625" style="392"/>
    <col min="1537" max="1537" width="4.85546875" style="392" customWidth="1"/>
    <col min="1538" max="1538" width="10.42578125" style="392" customWidth="1"/>
    <col min="1539" max="1539" width="11.5703125" style="392" customWidth="1"/>
    <col min="1540" max="1540" width="92.28515625" style="392" customWidth="1"/>
    <col min="1541" max="1541" width="13" style="392" customWidth="1"/>
    <col min="1542" max="1543" width="0" style="392" hidden="1" customWidth="1"/>
    <col min="1544" max="1544" width="9.7109375" style="392" bestFit="1" customWidth="1"/>
    <col min="1545" max="1792" width="9.140625" style="392"/>
    <col min="1793" max="1793" width="4.85546875" style="392" customWidth="1"/>
    <col min="1794" max="1794" width="10.42578125" style="392" customWidth="1"/>
    <col min="1795" max="1795" width="11.5703125" style="392" customWidth="1"/>
    <col min="1796" max="1796" width="92.28515625" style="392" customWidth="1"/>
    <col min="1797" max="1797" width="13" style="392" customWidth="1"/>
    <col min="1798" max="1799" width="0" style="392" hidden="1" customWidth="1"/>
    <col min="1800" max="1800" width="9.7109375" style="392" bestFit="1" customWidth="1"/>
    <col min="1801" max="2048" width="9.140625" style="392"/>
    <col min="2049" max="2049" width="4.85546875" style="392" customWidth="1"/>
    <col min="2050" max="2050" width="10.42578125" style="392" customWidth="1"/>
    <col min="2051" max="2051" width="11.5703125" style="392" customWidth="1"/>
    <col min="2052" max="2052" width="92.28515625" style="392" customWidth="1"/>
    <col min="2053" max="2053" width="13" style="392" customWidth="1"/>
    <col min="2054" max="2055" width="0" style="392" hidden="1" customWidth="1"/>
    <col min="2056" max="2056" width="9.7109375" style="392" bestFit="1" customWidth="1"/>
    <col min="2057" max="2304" width="9.140625" style="392"/>
    <col min="2305" max="2305" width="4.85546875" style="392" customWidth="1"/>
    <col min="2306" max="2306" width="10.42578125" style="392" customWidth="1"/>
    <col min="2307" max="2307" width="11.5703125" style="392" customWidth="1"/>
    <col min="2308" max="2308" width="92.28515625" style="392" customWidth="1"/>
    <col min="2309" max="2309" width="13" style="392" customWidth="1"/>
    <col min="2310" max="2311" width="0" style="392" hidden="1" customWidth="1"/>
    <col min="2312" max="2312" width="9.7109375" style="392" bestFit="1" customWidth="1"/>
    <col min="2313" max="2560" width="9.140625" style="392"/>
    <col min="2561" max="2561" width="4.85546875" style="392" customWidth="1"/>
    <col min="2562" max="2562" width="10.42578125" style="392" customWidth="1"/>
    <col min="2563" max="2563" width="11.5703125" style="392" customWidth="1"/>
    <col min="2564" max="2564" width="92.28515625" style="392" customWidth="1"/>
    <col min="2565" max="2565" width="13" style="392" customWidth="1"/>
    <col min="2566" max="2567" width="0" style="392" hidden="1" customWidth="1"/>
    <col min="2568" max="2568" width="9.7109375" style="392" bestFit="1" customWidth="1"/>
    <col min="2569" max="2816" width="9.140625" style="392"/>
    <col min="2817" max="2817" width="4.85546875" style="392" customWidth="1"/>
    <col min="2818" max="2818" width="10.42578125" style="392" customWidth="1"/>
    <col min="2819" max="2819" width="11.5703125" style="392" customWidth="1"/>
    <col min="2820" max="2820" width="92.28515625" style="392" customWidth="1"/>
    <col min="2821" max="2821" width="13" style="392" customWidth="1"/>
    <col min="2822" max="2823" width="0" style="392" hidden="1" customWidth="1"/>
    <col min="2824" max="2824" width="9.7109375" style="392" bestFit="1" customWidth="1"/>
    <col min="2825" max="3072" width="9.140625" style="392"/>
    <col min="3073" max="3073" width="4.85546875" style="392" customWidth="1"/>
    <col min="3074" max="3074" width="10.42578125" style="392" customWidth="1"/>
    <col min="3075" max="3075" width="11.5703125" style="392" customWidth="1"/>
    <col min="3076" max="3076" width="92.28515625" style="392" customWidth="1"/>
    <col min="3077" max="3077" width="13" style="392" customWidth="1"/>
    <col min="3078" max="3079" width="0" style="392" hidden="1" customWidth="1"/>
    <col min="3080" max="3080" width="9.7109375" style="392" bestFit="1" customWidth="1"/>
    <col min="3081" max="3328" width="9.140625" style="392"/>
    <col min="3329" max="3329" width="4.85546875" style="392" customWidth="1"/>
    <col min="3330" max="3330" width="10.42578125" style="392" customWidth="1"/>
    <col min="3331" max="3331" width="11.5703125" style="392" customWidth="1"/>
    <col min="3332" max="3332" width="92.28515625" style="392" customWidth="1"/>
    <col min="3333" max="3333" width="13" style="392" customWidth="1"/>
    <col min="3334" max="3335" width="0" style="392" hidden="1" customWidth="1"/>
    <col min="3336" max="3336" width="9.7109375" style="392" bestFit="1" customWidth="1"/>
    <col min="3337" max="3584" width="9.140625" style="392"/>
    <col min="3585" max="3585" width="4.85546875" style="392" customWidth="1"/>
    <col min="3586" max="3586" width="10.42578125" style="392" customWidth="1"/>
    <col min="3587" max="3587" width="11.5703125" style="392" customWidth="1"/>
    <col min="3588" max="3588" width="92.28515625" style="392" customWidth="1"/>
    <col min="3589" max="3589" width="13" style="392" customWidth="1"/>
    <col min="3590" max="3591" width="0" style="392" hidden="1" customWidth="1"/>
    <col min="3592" max="3592" width="9.7109375" style="392" bestFit="1" customWidth="1"/>
    <col min="3593" max="3840" width="9.140625" style="392"/>
    <col min="3841" max="3841" width="4.85546875" style="392" customWidth="1"/>
    <col min="3842" max="3842" width="10.42578125" style="392" customWidth="1"/>
    <col min="3843" max="3843" width="11.5703125" style="392" customWidth="1"/>
    <col min="3844" max="3844" width="92.28515625" style="392" customWidth="1"/>
    <col min="3845" max="3845" width="13" style="392" customWidth="1"/>
    <col min="3846" max="3847" width="0" style="392" hidden="1" customWidth="1"/>
    <col min="3848" max="3848" width="9.7109375" style="392" bestFit="1" customWidth="1"/>
    <col min="3849" max="4096" width="9.140625" style="392"/>
    <col min="4097" max="4097" width="4.85546875" style="392" customWidth="1"/>
    <col min="4098" max="4098" width="10.42578125" style="392" customWidth="1"/>
    <col min="4099" max="4099" width="11.5703125" style="392" customWidth="1"/>
    <col min="4100" max="4100" width="92.28515625" style="392" customWidth="1"/>
    <col min="4101" max="4101" width="13" style="392" customWidth="1"/>
    <col min="4102" max="4103" width="0" style="392" hidden="1" customWidth="1"/>
    <col min="4104" max="4104" width="9.7109375" style="392" bestFit="1" customWidth="1"/>
    <col min="4105" max="4352" width="9.140625" style="392"/>
    <col min="4353" max="4353" width="4.85546875" style="392" customWidth="1"/>
    <col min="4354" max="4354" width="10.42578125" style="392" customWidth="1"/>
    <col min="4355" max="4355" width="11.5703125" style="392" customWidth="1"/>
    <col min="4356" max="4356" width="92.28515625" style="392" customWidth="1"/>
    <col min="4357" max="4357" width="13" style="392" customWidth="1"/>
    <col min="4358" max="4359" width="0" style="392" hidden="1" customWidth="1"/>
    <col min="4360" max="4360" width="9.7109375" style="392" bestFit="1" customWidth="1"/>
    <col min="4361" max="4608" width="9.140625" style="392"/>
    <col min="4609" max="4609" width="4.85546875" style="392" customWidth="1"/>
    <col min="4610" max="4610" width="10.42578125" style="392" customWidth="1"/>
    <col min="4611" max="4611" width="11.5703125" style="392" customWidth="1"/>
    <col min="4612" max="4612" width="92.28515625" style="392" customWidth="1"/>
    <col min="4613" max="4613" width="13" style="392" customWidth="1"/>
    <col min="4614" max="4615" width="0" style="392" hidden="1" customWidth="1"/>
    <col min="4616" max="4616" width="9.7109375" style="392" bestFit="1" customWidth="1"/>
    <col min="4617" max="4864" width="9.140625" style="392"/>
    <col min="4865" max="4865" width="4.85546875" style="392" customWidth="1"/>
    <col min="4866" max="4866" width="10.42578125" style="392" customWidth="1"/>
    <col min="4867" max="4867" width="11.5703125" style="392" customWidth="1"/>
    <col min="4868" max="4868" width="92.28515625" style="392" customWidth="1"/>
    <col min="4869" max="4869" width="13" style="392" customWidth="1"/>
    <col min="4870" max="4871" width="0" style="392" hidden="1" customWidth="1"/>
    <col min="4872" max="4872" width="9.7109375" style="392" bestFit="1" customWidth="1"/>
    <col min="4873" max="5120" width="9.140625" style="392"/>
    <col min="5121" max="5121" width="4.85546875" style="392" customWidth="1"/>
    <col min="5122" max="5122" width="10.42578125" style="392" customWidth="1"/>
    <col min="5123" max="5123" width="11.5703125" style="392" customWidth="1"/>
    <col min="5124" max="5124" width="92.28515625" style="392" customWidth="1"/>
    <col min="5125" max="5125" width="13" style="392" customWidth="1"/>
    <col min="5126" max="5127" width="0" style="392" hidden="1" customWidth="1"/>
    <col min="5128" max="5128" width="9.7109375" style="392" bestFit="1" customWidth="1"/>
    <col min="5129" max="5376" width="9.140625" style="392"/>
    <col min="5377" max="5377" width="4.85546875" style="392" customWidth="1"/>
    <col min="5378" max="5378" width="10.42578125" style="392" customWidth="1"/>
    <col min="5379" max="5379" width="11.5703125" style="392" customWidth="1"/>
    <col min="5380" max="5380" width="92.28515625" style="392" customWidth="1"/>
    <col min="5381" max="5381" width="13" style="392" customWidth="1"/>
    <col min="5382" max="5383" width="0" style="392" hidden="1" customWidth="1"/>
    <col min="5384" max="5384" width="9.7109375" style="392" bestFit="1" customWidth="1"/>
    <col min="5385" max="5632" width="9.140625" style="392"/>
    <col min="5633" max="5633" width="4.85546875" style="392" customWidth="1"/>
    <col min="5634" max="5634" width="10.42578125" style="392" customWidth="1"/>
    <col min="5635" max="5635" width="11.5703125" style="392" customWidth="1"/>
    <col min="5636" max="5636" width="92.28515625" style="392" customWidth="1"/>
    <col min="5637" max="5637" width="13" style="392" customWidth="1"/>
    <col min="5638" max="5639" width="0" style="392" hidden="1" customWidth="1"/>
    <col min="5640" max="5640" width="9.7109375" style="392" bestFit="1" customWidth="1"/>
    <col min="5641" max="5888" width="9.140625" style="392"/>
    <col min="5889" max="5889" width="4.85546875" style="392" customWidth="1"/>
    <col min="5890" max="5890" width="10.42578125" style="392" customWidth="1"/>
    <col min="5891" max="5891" width="11.5703125" style="392" customWidth="1"/>
    <col min="5892" max="5892" width="92.28515625" style="392" customWidth="1"/>
    <col min="5893" max="5893" width="13" style="392" customWidth="1"/>
    <col min="5894" max="5895" width="0" style="392" hidden="1" customWidth="1"/>
    <col min="5896" max="5896" width="9.7109375" style="392" bestFit="1" customWidth="1"/>
    <col min="5897" max="6144" width="9.140625" style="392"/>
    <col min="6145" max="6145" width="4.85546875" style="392" customWidth="1"/>
    <col min="6146" max="6146" width="10.42578125" style="392" customWidth="1"/>
    <col min="6147" max="6147" width="11.5703125" style="392" customWidth="1"/>
    <col min="6148" max="6148" width="92.28515625" style="392" customWidth="1"/>
    <col min="6149" max="6149" width="13" style="392" customWidth="1"/>
    <col min="6150" max="6151" width="0" style="392" hidden="1" customWidth="1"/>
    <col min="6152" max="6152" width="9.7109375" style="392" bestFit="1" customWidth="1"/>
    <col min="6153" max="6400" width="9.140625" style="392"/>
    <col min="6401" max="6401" width="4.85546875" style="392" customWidth="1"/>
    <col min="6402" max="6402" width="10.42578125" style="392" customWidth="1"/>
    <col min="6403" max="6403" width="11.5703125" style="392" customWidth="1"/>
    <col min="6404" max="6404" width="92.28515625" style="392" customWidth="1"/>
    <col min="6405" max="6405" width="13" style="392" customWidth="1"/>
    <col min="6406" max="6407" width="0" style="392" hidden="1" customWidth="1"/>
    <col min="6408" max="6408" width="9.7109375" style="392" bestFit="1" customWidth="1"/>
    <col min="6409" max="6656" width="9.140625" style="392"/>
    <col min="6657" max="6657" width="4.85546875" style="392" customWidth="1"/>
    <col min="6658" max="6658" width="10.42578125" style="392" customWidth="1"/>
    <col min="6659" max="6659" width="11.5703125" style="392" customWidth="1"/>
    <col min="6660" max="6660" width="92.28515625" style="392" customWidth="1"/>
    <col min="6661" max="6661" width="13" style="392" customWidth="1"/>
    <col min="6662" max="6663" width="0" style="392" hidden="1" customWidth="1"/>
    <col min="6664" max="6664" width="9.7109375" style="392" bestFit="1" customWidth="1"/>
    <col min="6665" max="6912" width="9.140625" style="392"/>
    <col min="6913" max="6913" width="4.85546875" style="392" customWidth="1"/>
    <col min="6914" max="6914" width="10.42578125" style="392" customWidth="1"/>
    <col min="6915" max="6915" width="11.5703125" style="392" customWidth="1"/>
    <col min="6916" max="6916" width="92.28515625" style="392" customWidth="1"/>
    <col min="6917" max="6917" width="13" style="392" customWidth="1"/>
    <col min="6918" max="6919" width="0" style="392" hidden="1" customWidth="1"/>
    <col min="6920" max="6920" width="9.7109375" style="392" bestFit="1" customWidth="1"/>
    <col min="6921" max="7168" width="9.140625" style="392"/>
    <col min="7169" max="7169" width="4.85546875" style="392" customWidth="1"/>
    <col min="7170" max="7170" width="10.42578125" style="392" customWidth="1"/>
    <col min="7171" max="7171" width="11.5703125" style="392" customWidth="1"/>
    <col min="7172" max="7172" width="92.28515625" style="392" customWidth="1"/>
    <col min="7173" max="7173" width="13" style="392" customWidth="1"/>
    <col min="7174" max="7175" width="0" style="392" hidden="1" customWidth="1"/>
    <col min="7176" max="7176" width="9.7109375" style="392" bestFit="1" customWidth="1"/>
    <col min="7177" max="7424" width="9.140625" style="392"/>
    <col min="7425" max="7425" width="4.85546875" style="392" customWidth="1"/>
    <col min="7426" max="7426" width="10.42578125" style="392" customWidth="1"/>
    <col min="7427" max="7427" width="11.5703125" style="392" customWidth="1"/>
    <col min="7428" max="7428" width="92.28515625" style="392" customWidth="1"/>
    <col min="7429" max="7429" width="13" style="392" customWidth="1"/>
    <col min="7430" max="7431" width="0" style="392" hidden="1" customWidth="1"/>
    <col min="7432" max="7432" width="9.7109375" style="392" bestFit="1" customWidth="1"/>
    <col min="7433" max="7680" width="9.140625" style="392"/>
    <col min="7681" max="7681" width="4.85546875" style="392" customWidth="1"/>
    <col min="7682" max="7682" width="10.42578125" style="392" customWidth="1"/>
    <col min="7683" max="7683" width="11.5703125" style="392" customWidth="1"/>
    <col min="7684" max="7684" width="92.28515625" style="392" customWidth="1"/>
    <col min="7685" max="7685" width="13" style="392" customWidth="1"/>
    <col min="7686" max="7687" width="0" style="392" hidden="1" customWidth="1"/>
    <col min="7688" max="7688" width="9.7109375" style="392" bestFit="1" customWidth="1"/>
    <col min="7689" max="7936" width="9.140625" style="392"/>
    <col min="7937" max="7937" width="4.85546875" style="392" customWidth="1"/>
    <col min="7938" max="7938" width="10.42578125" style="392" customWidth="1"/>
    <col min="7939" max="7939" width="11.5703125" style="392" customWidth="1"/>
    <col min="7940" max="7940" width="92.28515625" style="392" customWidth="1"/>
    <col min="7941" max="7941" width="13" style="392" customWidth="1"/>
    <col min="7942" max="7943" width="0" style="392" hidden="1" customWidth="1"/>
    <col min="7944" max="7944" width="9.7109375" style="392" bestFit="1" customWidth="1"/>
    <col min="7945" max="8192" width="9.140625" style="392"/>
    <col min="8193" max="8193" width="4.85546875" style="392" customWidth="1"/>
    <col min="8194" max="8194" width="10.42578125" style="392" customWidth="1"/>
    <col min="8195" max="8195" width="11.5703125" style="392" customWidth="1"/>
    <col min="8196" max="8196" width="92.28515625" style="392" customWidth="1"/>
    <col min="8197" max="8197" width="13" style="392" customWidth="1"/>
    <col min="8198" max="8199" width="0" style="392" hidden="1" customWidth="1"/>
    <col min="8200" max="8200" width="9.7109375" style="392" bestFit="1" customWidth="1"/>
    <col min="8201" max="8448" width="9.140625" style="392"/>
    <col min="8449" max="8449" width="4.85546875" style="392" customWidth="1"/>
    <col min="8450" max="8450" width="10.42578125" style="392" customWidth="1"/>
    <col min="8451" max="8451" width="11.5703125" style="392" customWidth="1"/>
    <col min="8452" max="8452" width="92.28515625" style="392" customWidth="1"/>
    <col min="8453" max="8453" width="13" style="392" customWidth="1"/>
    <col min="8454" max="8455" width="0" style="392" hidden="1" customWidth="1"/>
    <col min="8456" max="8456" width="9.7109375" style="392" bestFit="1" customWidth="1"/>
    <col min="8457" max="8704" width="9.140625" style="392"/>
    <col min="8705" max="8705" width="4.85546875" style="392" customWidth="1"/>
    <col min="8706" max="8706" width="10.42578125" style="392" customWidth="1"/>
    <col min="8707" max="8707" width="11.5703125" style="392" customWidth="1"/>
    <col min="8708" max="8708" width="92.28515625" style="392" customWidth="1"/>
    <col min="8709" max="8709" width="13" style="392" customWidth="1"/>
    <col min="8710" max="8711" width="0" style="392" hidden="1" customWidth="1"/>
    <col min="8712" max="8712" width="9.7109375" style="392" bestFit="1" customWidth="1"/>
    <col min="8713" max="8960" width="9.140625" style="392"/>
    <col min="8961" max="8961" width="4.85546875" style="392" customWidth="1"/>
    <col min="8962" max="8962" width="10.42578125" style="392" customWidth="1"/>
    <col min="8963" max="8963" width="11.5703125" style="392" customWidth="1"/>
    <col min="8964" max="8964" width="92.28515625" style="392" customWidth="1"/>
    <col min="8965" max="8965" width="13" style="392" customWidth="1"/>
    <col min="8966" max="8967" width="0" style="392" hidden="1" customWidth="1"/>
    <col min="8968" max="8968" width="9.7109375" style="392" bestFit="1" customWidth="1"/>
    <col min="8969" max="9216" width="9.140625" style="392"/>
    <col min="9217" max="9217" width="4.85546875" style="392" customWidth="1"/>
    <col min="9218" max="9218" width="10.42578125" style="392" customWidth="1"/>
    <col min="9219" max="9219" width="11.5703125" style="392" customWidth="1"/>
    <col min="9220" max="9220" width="92.28515625" style="392" customWidth="1"/>
    <col min="9221" max="9221" width="13" style="392" customWidth="1"/>
    <col min="9222" max="9223" width="0" style="392" hidden="1" customWidth="1"/>
    <col min="9224" max="9224" width="9.7109375" style="392" bestFit="1" customWidth="1"/>
    <col min="9225" max="9472" width="9.140625" style="392"/>
    <col min="9473" max="9473" width="4.85546875" style="392" customWidth="1"/>
    <col min="9474" max="9474" width="10.42578125" style="392" customWidth="1"/>
    <col min="9475" max="9475" width="11.5703125" style="392" customWidth="1"/>
    <col min="9476" max="9476" width="92.28515625" style="392" customWidth="1"/>
    <col min="9477" max="9477" width="13" style="392" customWidth="1"/>
    <col min="9478" max="9479" width="0" style="392" hidden="1" customWidth="1"/>
    <col min="9480" max="9480" width="9.7109375" style="392" bestFit="1" customWidth="1"/>
    <col min="9481" max="9728" width="9.140625" style="392"/>
    <col min="9729" max="9729" width="4.85546875" style="392" customWidth="1"/>
    <col min="9730" max="9730" width="10.42578125" style="392" customWidth="1"/>
    <col min="9731" max="9731" width="11.5703125" style="392" customWidth="1"/>
    <col min="9732" max="9732" width="92.28515625" style="392" customWidth="1"/>
    <col min="9733" max="9733" width="13" style="392" customWidth="1"/>
    <col min="9734" max="9735" width="0" style="392" hidden="1" customWidth="1"/>
    <col min="9736" max="9736" width="9.7109375" style="392" bestFit="1" customWidth="1"/>
    <col min="9737" max="9984" width="9.140625" style="392"/>
    <col min="9985" max="9985" width="4.85546875" style="392" customWidth="1"/>
    <col min="9986" max="9986" width="10.42578125" style="392" customWidth="1"/>
    <col min="9987" max="9987" width="11.5703125" style="392" customWidth="1"/>
    <col min="9988" max="9988" width="92.28515625" style="392" customWidth="1"/>
    <col min="9989" max="9989" width="13" style="392" customWidth="1"/>
    <col min="9990" max="9991" width="0" style="392" hidden="1" customWidth="1"/>
    <col min="9992" max="9992" width="9.7109375" style="392" bestFit="1" customWidth="1"/>
    <col min="9993" max="10240" width="9.140625" style="392"/>
    <col min="10241" max="10241" width="4.85546875" style="392" customWidth="1"/>
    <col min="10242" max="10242" width="10.42578125" style="392" customWidth="1"/>
    <col min="10243" max="10243" width="11.5703125" style="392" customWidth="1"/>
    <col min="10244" max="10244" width="92.28515625" style="392" customWidth="1"/>
    <col min="10245" max="10245" width="13" style="392" customWidth="1"/>
    <col min="10246" max="10247" width="0" style="392" hidden="1" customWidth="1"/>
    <col min="10248" max="10248" width="9.7109375" style="392" bestFit="1" customWidth="1"/>
    <col min="10249" max="10496" width="9.140625" style="392"/>
    <col min="10497" max="10497" width="4.85546875" style="392" customWidth="1"/>
    <col min="10498" max="10498" width="10.42578125" style="392" customWidth="1"/>
    <col min="10499" max="10499" width="11.5703125" style="392" customWidth="1"/>
    <col min="10500" max="10500" width="92.28515625" style="392" customWidth="1"/>
    <col min="10501" max="10501" width="13" style="392" customWidth="1"/>
    <col min="10502" max="10503" width="0" style="392" hidden="1" customWidth="1"/>
    <col min="10504" max="10504" width="9.7109375" style="392" bestFit="1" customWidth="1"/>
    <col min="10505" max="10752" width="9.140625" style="392"/>
    <col min="10753" max="10753" width="4.85546875" style="392" customWidth="1"/>
    <col min="10754" max="10754" width="10.42578125" style="392" customWidth="1"/>
    <col min="10755" max="10755" width="11.5703125" style="392" customWidth="1"/>
    <col min="10756" max="10756" width="92.28515625" style="392" customWidth="1"/>
    <col min="10757" max="10757" width="13" style="392" customWidth="1"/>
    <col min="10758" max="10759" width="0" style="392" hidden="1" customWidth="1"/>
    <col min="10760" max="10760" width="9.7109375" style="392" bestFit="1" customWidth="1"/>
    <col min="10761" max="11008" width="9.140625" style="392"/>
    <col min="11009" max="11009" width="4.85546875" style="392" customWidth="1"/>
    <col min="11010" max="11010" width="10.42578125" style="392" customWidth="1"/>
    <col min="11011" max="11011" width="11.5703125" style="392" customWidth="1"/>
    <col min="11012" max="11012" width="92.28515625" style="392" customWidth="1"/>
    <col min="11013" max="11013" width="13" style="392" customWidth="1"/>
    <col min="11014" max="11015" width="0" style="392" hidden="1" customWidth="1"/>
    <col min="11016" max="11016" width="9.7109375" style="392" bestFit="1" customWidth="1"/>
    <col min="11017" max="11264" width="9.140625" style="392"/>
    <col min="11265" max="11265" width="4.85546875" style="392" customWidth="1"/>
    <col min="11266" max="11266" width="10.42578125" style="392" customWidth="1"/>
    <col min="11267" max="11267" width="11.5703125" style="392" customWidth="1"/>
    <col min="11268" max="11268" width="92.28515625" style="392" customWidth="1"/>
    <col min="11269" max="11269" width="13" style="392" customWidth="1"/>
    <col min="11270" max="11271" width="0" style="392" hidden="1" customWidth="1"/>
    <col min="11272" max="11272" width="9.7109375" style="392" bestFit="1" customWidth="1"/>
    <col min="11273" max="11520" width="9.140625" style="392"/>
    <col min="11521" max="11521" width="4.85546875" style="392" customWidth="1"/>
    <col min="11522" max="11522" width="10.42578125" style="392" customWidth="1"/>
    <col min="11523" max="11523" width="11.5703125" style="392" customWidth="1"/>
    <col min="11524" max="11524" width="92.28515625" style="392" customWidth="1"/>
    <col min="11525" max="11525" width="13" style="392" customWidth="1"/>
    <col min="11526" max="11527" width="0" style="392" hidden="1" customWidth="1"/>
    <col min="11528" max="11528" width="9.7109375" style="392" bestFit="1" customWidth="1"/>
    <col min="11529" max="11776" width="9.140625" style="392"/>
    <col min="11777" max="11777" width="4.85546875" style="392" customWidth="1"/>
    <col min="11778" max="11778" width="10.42578125" style="392" customWidth="1"/>
    <col min="11779" max="11779" width="11.5703125" style="392" customWidth="1"/>
    <col min="11780" max="11780" width="92.28515625" style="392" customWidth="1"/>
    <col min="11781" max="11781" width="13" style="392" customWidth="1"/>
    <col min="11782" max="11783" width="0" style="392" hidden="1" customWidth="1"/>
    <col min="11784" max="11784" width="9.7109375" style="392" bestFit="1" customWidth="1"/>
    <col min="11785" max="12032" width="9.140625" style="392"/>
    <col min="12033" max="12033" width="4.85546875" style="392" customWidth="1"/>
    <col min="12034" max="12034" width="10.42578125" style="392" customWidth="1"/>
    <col min="12035" max="12035" width="11.5703125" style="392" customWidth="1"/>
    <col min="12036" max="12036" width="92.28515625" style="392" customWidth="1"/>
    <col min="12037" max="12037" width="13" style="392" customWidth="1"/>
    <col min="12038" max="12039" width="0" style="392" hidden="1" customWidth="1"/>
    <col min="12040" max="12040" width="9.7109375" style="392" bestFit="1" customWidth="1"/>
    <col min="12041" max="12288" width="9.140625" style="392"/>
    <col min="12289" max="12289" width="4.85546875" style="392" customWidth="1"/>
    <col min="12290" max="12290" width="10.42578125" style="392" customWidth="1"/>
    <col min="12291" max="12291" width="11.5703125" style="392" customWidth="1"/>
    <col min="12292" max="12292" width="92.28515625" style="392" customWidth="1"/>
    <col min="12293" max="12293" width="13" style="392" customWidth="1"/>
    <col min="12294" max="12295" width="0" style="392" hidden="1" customWidth="1"/>
    <col min="12296" max="12296" width="9.7109375" style="392" bestFit="1" customWidth="1"/>
    <col min="12297" max="12544" width="9.140625" style="392"/>
    <col min="12545" max="12545" width="4.85546875" style="392" customWidth="1"/>
    <col min="12546" max="12546" width="10.42578125" style="392" customWidth="1"/>
    <col min="12547" max="12547" width="11.5703125" style="392" customWidth="1"/>
    <col min="12548" max="12548" width="92.28515625" style="392" customWidth="1"/>
    <col min="12549" max="12549" width="13" style="392" customWidth="1"/>
    <col min="12550" max="12551" width="0" style="392" hidden="1" customWidth="1"/>
    <col min="12552" max="12552" width="9.7109375" style="392" bestFit="1" customWidth="1"/>
    <col min="12553" max="12800" width="9.140625" style="392"/>
    <col min="12801" max="12801" width="4.85546875" style="392" customWidth="1"/>
    <col min="12802" max="12802" width="10.42578125" style="392" customWidth="1"/>
    <col min="12803" max="12803" width="11.5703125" style="392" customWidth="1"/>
    <col min="12804" max="12804" width="92.28515625" style="392" customWidth="1"/>
    <col min="12805" max="12805" width="13" style="392" customWidth="1"/>
    <col min="12806" max="12807" width="0" style="392" hidden="1" customWidth="1"/>
    <col min="12808" max="12808" width="9.7109375" style="392" bestFit="1" customWidth="1"/>
    <col min="12809" max="13056" width="9.140625" style="392"/>
    <col min="13057" max="13057" width="4.85546875" style="392" customWidth="1"/>
    <col min="13058" max="13058" width="10.42578125" style="392" customWidth="1"/>
    <col min="13059" max="13059" width="11.5703125" style="392" customWidth="1"/>
    <col min="13060" max="13060" width="92.28515625" style="392" customWidth="1"/>
    <col min="13061" max="13061" width="13" style="392" customWidth="1"/>
    <col min="13062" max="13063" width="0" style="392" hidden="1" customWidth="1"/>
    <col min="13064" max="13064" width="9.7109375" style="392" bestFit="1" customWidth="1"/>
    <col min="13065" max="13312" width="9.140625" style="392"/>
    <col min="13313" max="13313" width="4.85546875" style="392" customWidth="1"/>
    <col min="13314" max="13314" width="10.42578125" style="392" customWidth="1"/>
    <col min="13315" max="13315" width="11.5703125" style="392" customWidth="1"/>
    <col min="13316" max="13316" width="92.28515625" style="392" customWidth="1"/>
    <col min="13317" max="13317" width="13" style="392" customWidth="1"/>
    <col min="13318" max="13319" width="0" style="392" hidden="1" customWidth="1"/>
    <col min="13320" max="13320" width="9.7109375" style="392" bestFit="1" customWidth="1"/>
    <col min="13321" max="13568" width="9.140625" style="392"/>
    <col min="13569" max="13569" width="4.85546875" style="392" customWidth="1"/>
    <col min="13570" max="13570" width="10.42578125" style="392" customWidth="1"/>
    <col min="13571" max="13571" width="11.5703125" style="392" customWidth="1"/>
    <col min="13572" max="13572" width="92.28515625" style="392" customWidth="1"/>
    <col min="13573" max="13573" width="13" style="392" customWidth="1"/>
    <col min="13574" max="13575" width="0" style="392" hidden="1" customWidth="1"/>
    <col min="13576" max="13576" width="9.7109375" style="392" bestFit="1" customWidth="1"/>
    <col min="13577" max="13824" width="9.140625" style="392"/>
    <col min="13825" max="13825" width="4.85546875" style="392" customWidth="1"/>
    <col min="13826" max="13826" width="10.42578125" style="392" customWidth="1"/>
    <col min="13827" max="13827" width="11.5703125" style="392" customWidth="1"/>
    <col min="13828" max="13828" width="92.28515625" style="392" customWidth="1"/>
    <col min="13829" max="13829" width="13" style="392" customWidth="1"/>
    <col min="13830" max="13831" width="0" style="392" hidden="1" customWidth="1"/>
    <col min="13832" max="13832" width="9.7109375" style="392" bestFit="1" customWidth="1"/>
    <col min="13833" max="14080" width="9.140625" style="392"/>
    <col min="14081" max="14081" width="4.85546875" style="392" customWidth="1"/>
    <col min="14082" max="14082" width="10.42578125" style="392" customWidth="1"/>
    <col min="14083" max="14083" width="11.5703125" style="392" customWidth="1"/>
    <col min="14084" max="14084" width="92.28515625" style="392" customWidth="1"/>
    <col min="14085" max="14085" width="13" style="392" customWidth="1"/>
    <col min="14086" max="14087" width="0" style="392" hidden="1" customWidth="1"/>
    <col min="14088" max="14088" width="9.7109375" style="392" bestFit="1" customWidth="1"/>
    <col min="14089" max="14336" width="9.140625" style="392"/>
    <col min="14337" max="14337" width="4.85546875" style="392" customWidth="1"/>
    <col min="14338" max="14338" width="10.42578125" style="392" customWidth="1"/>
    <col min="14339" max="14339" width="11.5703125" style="392" customWidth="1"/>
    <col min="14340" max="14340" width="92.28515625" style="392" customWidth="1"/>
    <col min="14341" max="14341" width="13" style="392" customWidth="1"/>
    <col min="14342" max="14343" width="0" style="392" hidden="1" customWidth="1"/>
    <col min="14344" max="14344" width="9.7109375" style="392" bestFit="1" customWidth="1"/>
    <col min="14345" max="14592" width="9.140625" style="392"/>
    <col min="14593" max="14593" width="4.85546875" style="392" customWidth="1"/>
    <col min="14594" max="14594" width="10.42578125" style="392" customWidth="1"/>
    <col min="14595" max="14595" width="11.5703125" style="392" customWidth="1"/>
    <col min="14596" max="14596" width="92.28515625" style="392" customWidth="1"/>
    <col min="14597" max="14597" width="13" style="392" customWidth="1"/>
    <col min="14598" max="14599" width="0" style="392" hidden="1" customWidth="1"/>
    <col min="14600" max="14600" width="9.7109375" style="392" bestFit="1" customWidth="1"/>
    <col min="14601" max="14848" width="9.140625" style="392"/>
    <col min="14849" max="14849" width="4.85546875" style="392" customWidth="1"/>
    <col min="14850" max="14850" width="10.42578125" style="392" customWidth="1"/>
    <col min="14851" max="14851" width="11.5703125" style="392" customWidth="1"/>
    <col min="14852" max="14852" width="92.28515625" style="392" customWidth="1"/>
    <col min="14853" max="14853" width="13" style="392" customWidth="1"/>
    <col min="14854" max="14855" width="0" style="392" hidden="1" customWidth="1"/>
    <col min="14856" max="14856" width="9.7109375" style="392" bestFit="1" customWidth="1"/>
    <col min="14857" max="15104" width="9.140625" style="392"/>
    <col min="15105" max="15105" width="4.85546875" style="392" customWidth="1"/>
    <col min="15106" max="15106" width="10.42578125" style="392" customWidth="1"/>
    <col min="15107" max="15107" width="11.5703125" style="392" customWidth="1"/>
    <col min="15108" max="15108" width="92.28515625" style="392" customWidth="1"/>
    <col min="15109" max="15109" width="13" style="392" customWidth="1"/>
    <col min="15110" max="15111" width="0" style="392" hidden="1" customWidth="1"/>
    <col min="15112" max="15112" width="9.7109375" style="392" bestFit="1" customWidth="1"/>
    <col min="15113" max="15360" width="9.140625" style="392"/>
    <col min="15361" max="15361" width="4.85546875" style="392" customWidth="1"/>
    <col min="15362" max="15362" width="10.42578125" style="392" customWidth="1"/>
    <col min="15363" max="15363" width="11.5703125" style="392" customWidth="1"/>
    <col min="15364" max="15364" width="92.28515625" style="392" customWidth="1"/>
    <col min="15365" max="15365" width="13" style="392" customWidth="1"/>
    <col min="15366" max="15367" width="0" style="392" hidden="1" customWidth="1"/>
    <col min="15368" max="15368" width="9.7109375" style="392" bestFit="1" customWidth="1"/>
    <col min="15369" max="15616" width="9.140625" style="392"/>
    <col min="15617" max="15617" width="4.85546875" style="392" customWidth="1"/>
    <col min="15618" max="15618" width="10.42578125" style="392" customWidth="1"/>
    <col min="15619" max="15619" width="11.5703125" style="392" customWidth="1"/>
    <col min="15620" max="15620" width="92.28515625" style="392" customWidth="1"/>
    <col min="15621" max="15621" width="13" style="392" customWidth="1"/>
    <col min="15622" max="15623" width="0" style="392" hidden="1" customWidth="1"/>
    <col min="15624" max="15624" width="9.7109375" style="392" bestFit="1" customWidth="1"/>
    <col min="15625" max="15872" width="9.140625" style="392"/>
    <col min="15873" max="15873" width="4.85546875" style="392" customWidth="1"/>
    <col min="15874" max="15874" width="10.42578125" style="392" customWidth="1"/>
    <col min="15875" max="15875" width="11.5703125" style="392" customWidth="1"/>
    <col min="15876" max="15876" width="92.28515625" style="392" customWidth="1"/>
    <col min="15877" max="15877" width="13" style="392" customWidth="1"/>
    <col min="15878" max="15879" width="0" style="392" hidden="1" customWidth="1"/>
    <col min="15880" max="15880" width="9.7109375" style="392" bestFit="1" customWidth="1"/>
    <col min="15881" max="16128" width="9.140625" style="392"/>
    <col min="16129" max="16129" width="4.85546875" style="392" customWidth="1"/>
    <col min="16130" max="16130" width="10.42578125" style="392" customWidth="1"/>
    <col min="16131" max="16131" width="11.5703125" style="392" customWidth="1"/>
    <col min="16132" max="16132" width="92.28515625" style="392" customWidth="1"/>
    <col min="16133" max="16133" width="13" style="392" customWidth="1"/>
    <col min="16134" max="16135" width="0" style="392" hidden="1" customWidth="1"/>
    <col min="16136" max="16136" width="9.7109375" style="392" bestFit="1" customWidth="1"/>
    <col min="16137" max="16384" width="9.140625" style="392"/>
  </cols>
  <sheetData>
    <row r="2" spans="1:7">
      <c r="A2" s="458" t="s">
        <v>548</v>
      </c>
      <c r="B2" s="458"/>
      <c r="C2" s="458"/>
      <c r="D2" s="458"/>
      <c r="E2" s="458"/>
      <c r="F2" s="458"/>
      <c r="G2" s="458"/>
    </row>
    <row r="3" spans="1:7" ht="12" customHeight="1">
      <c r="A3" s="393"/>
      <c r="B3" s="393"/>
      <c r="C3" s="393"/>
      <c r="D3" s="393"/>
      <c r="E3" s="393"/>
      <c r="F3" s="393"/>
      <c r="G3" s="393"/>
    </row>
    <row r="4" spans="1:7">
      <c r="C4" s="459" t="s">
        <v>4</v>
      </c>
      <c r="D4" s="459"/>
      <c r="E4" s="459"/>
      <c r="F4" s="459"/>
      <c r="G4" s="459"/>
    </row>
    <row r="5" spans="1:7" ht="23.25" customHeight="1">
      <c r="A5" s="394" t="s">
        <v>549</v>
      </c>
      <c r="B5" s="394" t="s">
        <v>550</v>
      </c>
      <c r="C5" s="394" t="s">
        <v>4</v>
      </c>
      <c r="D5" s="394" t="s">
        <v>551</v>
      </c>
      <c r="E5" s="394" t="s">
        <v>27</v>
      </c>
      <c r="F5" s="395" t="s">
        <v>552</v>
      </c>
      <c r="G5" s="395" t="s">
        <v>553</v>
      </c>
    </row>
    <row r="6" spans="1:7" ht="17.25" customHeight="1">
      <c r="A6" s="396"/>
      <c r="B6" s="397"/>
      <c r="C6" s="398">
        <v>5000</v>
      </c>
      <c r="D6" s="399" t="s">
        <v>554</v>
      </c>
      <c r="E6" s="400" t="s">
        <v>555</v>
      </c>
      <c r="F6" s="401"/>
      <c r="G6" s="401"/>
    </row>
    <row r="7" spans="1:7">
      <c r="A7" s="396">
        <v>30</v>
      </c>
      <c r="B7" s="402">
        <v>42410</v>
      </c>
      <c r="C7" s="401">
        <v>680.9</v>
      </c>
      <c r="D7" s="397" t="s">
        <v>556</v>
      </c>
      <c r="E7" s="403" t="s">
        <v>555</v>
      </c>
      <c r="F7" s="401"/>
      <c r="G7" s="401"/>
    </row>
    <row r="8" spans="1:7">
      <c r="A8" s="396"/>
      <c r="B8" s="402"/>
      <c r="C8" s="401"/>
      <c r="D8" s="397" t="s">
        <v>557</v>
      </c>
      <c r="E8" s="403"/>
      <c r="F8" s="401"/>
      <c r="G8" s="401"/>
    </row>
    <row r="9" spans="1:7">
      <c r="A9" s="396">
        <v>31</v>
      </c>
      <c r="B9" s="402">
        <v>42424</v>
      </c>
      <c r="C9" s="401">
        <v>-86</v>
      </c>
      <c r="D9" s="397" t="s">
        <v>558</v>
      </c>
      <c r="E9" s="403" t="s">
        <v>559</v>
      </c>
      <c r="F9" s="401"/>
      <c r="G9" s="401"/>
    </row>
    <row r="10" spans="1:7">
      <c r="A10" s="396"/>
      <c r="B10" s="397"/>
      <c r="C10" s="398">
        <f>SUM(C6:C9)</f>
        <v>5594.9</v>
      </c>
      <c r="D10" s="399" t="s">
        <v>560</v>
      </c>
      <c r="E10" s="403"/>
      <c r="F10" s="401"/>
      <c r="G10" s="401"/>
    </row>
    <row r="11" spans="1:7" s="405" customFormat="1">
      <c r="A11" s="396">
        <v>32</v>
      </c>
      <c r="B11" s="404">
        <v>42438</v>
      </c>
      <c r="C11" s="401">
        <v>-82</v>
      </c>
      <c r="D11" s="397" t="s">
        <v>561</v>
      </c>
      <c r="E11" s="403" t="s">
        <v>562</v>
      </c>
      <c r="F11" s="398"/>
      <c r="G11" s="398"/>
    </row>
    <row r="12" spans="1:7">
      <c r="A12" s="396"/>
      <c r="B12" s="397"/>
      <c r="C12" s="401">
        <v>-10</v>
      </c>
      <c r="D12" s="397" t="s">
        <v>563</v>
      </c>
      <c r="E12" s="403" t="s">
        <v>564</v>
      </c>
      <c r="F12" s="401"/>
      <c r="G12" s="401"/>
    </row>
    <row r="13" spans="1:7">
      <c r="A13" s="396">
        <v>33</v>
      </c>
      <c r="B13" s="402">
        <v>42452</v>
      </c>
      <c r="C13" s="401">
        <v>-20</v>
      </c>
      <c r="D13" s="397" t="s">
        <v>565</v>
      </c>
      <c r="E13" s="403" t="s">
        <v>564</v>
      </c>
      <c r="F13" s="401"/>
      <c r="G13" s="401"/>
    </row>
    <row r="14" spans="1:7">
      <c r="A14" s="396"/>
      <c r="B14" s="402"/>
      <c r="C14" s="401">
        <v>-250</v>
      </c>
      <c r="D14" s="397" t="s">
        <v>566</v>
      </c>
      <c r="E14" s="403" t="s">
        <v>564</v>
      </c>
      <c r="F14" s="401"/>
      <c r="G14" s="401"/>
    </row>
    <row r="15" spans="1:7">
      <c r="A15" s="396"/>
      <c r="B15" s="402"/>
      <c r="C15" s="401">
        <v>-250</v>
      </c>
      <c r="D15" s="397" t="s">
        <v>567</v>
      </c>
      <c r="E15" s="403" t="s">
        <v>564</v>
      </c>
      <c r="F15" s="401"/>
      <c r="G15" s="401"/>
    </row>
    <row r="16" spans="1:7">
      <c r="A16" s="396"/>
      <c r="B16" s="402"/>
      <c r="C16" s="401">
        <v>-512</v>
      </c>
      <c r="D16" s="397" t="s">
        <v>568</v>
      </c>
      <c r="E16" s="403" t="s">
        <v>559</v>
      </c>
      <c r="F16" s="401"/>
      <c r="G16" s="401"/>
    </row>
    <row r="17" spans="1:7">
      <c r="A17" s="396"/>
      <c r="B17" s="397"/>
      <c r="C17" s="398">
        <f>SUM(C10:C16)</f>
        <v>4470.8999999999996</v>
      </c>
      <c r="D17" s="399" t="s">
        <v>569</v>
      </c>
      <c r="E17" s="403"/>
      <c r="F17" s="401"/>
      <c r="G17" s="401"/>
    </row>
    <row r="18" spans="1:7">
      <c r="A18" s="396">
        <v>34</v>
      </c>
      <c r="B18" s="402">
        <v>42466</v>
      </c>
      <c r="C18" s="398"/>
      <c r="D18" s="399" t="s">
        <v>570</v>
      </c>
      <c r="E18" s="403"/>
      <c r="F18" s="401"/>
      <c r="G18" s="401"/>
    </row>
    <row r="19" spans="1:7">
      <c r="A19" s="396">
        <v>35</v>
      </c>
      <c r="B19" s="402">
        <v>42480</v>
      </c>
      <c r="C19" s="401">
        <v>-12.1</v>
      </c>
      <c r="D19" s="397" t="s">
        <v>571</v>
      </c>
      <c r="E19" s="403"/>
      <c r="F19" s="401"/>
      <c r="G19" s="401"/>
    </row>
    <row r="20" spans="1:7">
      <c r="A20" s="396"/>
      <c r="B20" s="402"/>
      <c r="C20" s="406">
        <v>-50</v>
      </c>
      <c r="D20" s="397" t="s">
        <v>572</v>
      </c>
      <c r="E20" s="403"/>
      <c r="F20" s="401"/>
      <c r="G20" s="401"/>
    </row>
    <row r="21" spans="1:7">
      <c r="A21" s="396"/>
      <c r="B21" s="397"/>
      <c r="C21" s="401">
        <v>1036</v>
      </c>
      <c r="D21" s="397" t="s">
        <v>573</v>
      </c>
      <c r="E21" s="403" t="s">
        <v>574</v>
      </c>
      <c r="F21" s="401"/>
      <c r="G21" s="401"/>
    </row>
    <row r="22" spans="1:7" hidden="1">
      <c r="A22" s="396"/>
      <c r="B22" s="397"/>
      <c r="C22" s="401"/>
      <c r="D22" s="397"/>
      <c r="E22" s="403"/>
      <c r="F22" s="401"/>
      <c r="G22" s="401"/>
    </row>
    <row r="23" spans="1:7" hidden="1">
      <c r="A23" s="396"/>
      <c r="B23" s="397"/>
      <c r="C23" s="401"/>
      <c r="D23" s="397"/>
      <c r="E23" s="403"/>
      <c r="F23" s="401"/>
      <c r="G23" s="401"/>
    </row>
    <row r="24" spans="1:7" hidden="1">
      <c r="A24" s="396"/>
      <c r="B24" s="397"/>
      <c r="C24" s="406"/>
      <c r="D24" s="397"/>
      <c r="E24" s="403"/>
      <c r="F24" s="401"/>
      <c r="G24" s="401"/>
    </row>
    <row r="25" spans="1:7" hidden="1">
      <c r="A25" s="396"/>
      <c r="B25" s="397"/>
      <c r="C25" s="406"/>
      <c r="D25" s="397"/>
      <c r="E25" s="403"/>
      <c r="F25" s="401"/>
      <c r="G25" s="401"/>
    </row>
    <row r="26" spans="1:7" hidden="1">
      <c r="A26" s="396"/>
      <c r="B26" s="402"/>
      <c r="C26" s="406"/>
      <c r="D26" s="397"/>
      <c r="E26" s="403"/>
      <c r="F26" s="401"/>
      <c r="G26" s="401"/>
    </row>
    <row r="27" spans="1:7" hidden="1">
      <c r="A27" s="402"/>
      <c r="B27" s="397"/>
      <c r="C27" s="401"/>
      <c r="D27" s="397"/>
      <c r="E27" s="403"/>
      <c r="F27" s="401"/>
      <c r="G27" s="401"/>
    </row>
    <row r="28" spans="1:7" s="405" customFormat="1" hidden="1">
      <c r="A28" s="407"/>
      <c r="B28" s="399"/>
      <c r="C28" s="398"/>
      <c r="D28" s="399"/>
      <c r="E28" s="400"/>
      <c r="F28" s="398"/>
      <c r="G28" s="398"/>
    </row>
    <row r="29" spans="1:7" hidden="1">
      <c r="A29" s="396"/>
      <c r="B29" s="402"/>
      <c r="C29" s="401"/>
      <c r="D29" s="397"/>
      <c r="E29" s="403"/>
      <c r="F29" s="401"/>
      <c r="G29" s="401"/>
    </row>
    <row r="30" spans="1:7" hidden="1">
      <c r="A30" s="396"/>
      <c r="B30" s="397"/>
      <c r="C30" s="401"/>
      <c r="D30" s="397"/>
      <c r="E30" s="403"/>
      <c r="F30" s="401"/>
      <c r="G30" s="401"/>
    </row>
    <row r="31" spans="1:7" hidden="1">
      <c r="A31" s="402"/>
      <c r="B31" s="397"/>
      <c r="C31" s="398"/>
      <c r="D31" s="399"/>
      <c r="E31" s="408"/>
      <c r="F31" s="401"/>
      <c r="G31" s="401"/>
    </row>
    <row r="32" spans="1:7" hidden="1">
      <c r="A32" s="409"/>
      <c r="B32" s="402"/>
      <c r="C32" s="401"/>
      <c r="D32" s="397"/>
      <c r="E32" s="403"/>
      <c r="F32" s="401"/>
      <c r="G32" s="401"/>
    </row>
    <row r="33" spans="1:7" s="405" customFormat="1" hidden="1">
      <c r="A33" s="407"/>
      <c r="B33" s="399"/>
      <c r="C33" s="401"/>
      <c r="D33" s="397"/>
      <c r="E33" s="403"/>
      <c r="F33" s="398"/>
      <c r="G33" s="398"/>
    </row>
    <row r="34" spans="1:7" s="405" customFormat="1" hidden="1">
      <c r="A34" s="407"/>
      <c r="B34" s="399"/>
      <c r="C34" s="401"/>
      <c r="D34" s="397"/>
      <c r="E34" s="403"/>
      <c r="F34" s="398"/>
      <c r="G34" s="398"/>
    </row>
    <row r="35" spans="1:7" hidden="1">
      <c r="A35" s="409"/>
      <c r="B35" s="402"/>
      <c r="C35" s="401"/>
      <c r="D35" s="397"/>
      <c r="E35" s="403"/>
      <c r="F35" s="401"/>
      <c r="G35" s="401"/>
    </row>
    <row r="36" spans="1:7" hidden="1">
      <c r="A36" s="402"/>
      <c r="B36" s="397"/>
      <c r="C36" s="401"/>
      <c r="D36" s="397"/>
      <c r="E36" s="403"/>
      <c r="F36" s="401"/>
      <c r="G36" s="401"/>
    </row>
    <row r="37" spans="1:7" hidden="1">
      <c r="A37" s="402"/>
      <c r="B37" s="397"/>
      <c r="C37" s="401"/>
      <c r="D37" s="397"/>
      <c r="E37" s="408"/>
      <c r="F37" s="401"/>
      <c r="G37" s="401"/>
    </row>
    <row r="38" spans="1:7" hidden="1">
      <c r="A38" s="402"/>
      <c r="B38" s="397"/>
      <c r="C38" s="401"/>
      <c r="D38" s="397"/>
      <c r="E38" s="408"/>
      <c r="F38" s="401"/>
      <c r="G38" s="401"/>
    </row>
    <row r="39" spans="1:7" hidden="1">
      <c r="A39" s="402"/>
      <c r="B39" s="397"/>
      <c r="C39" s="398"/>
      <c r="D39" s="399"/>
      <c r="E39" s="408"/>
      <c r="F39" s="401"/>
      <c r="G39" s="401"/>
    </row>
    <row r="40" spans="1:7" hidden="1">
      <c r="A40" s="402"/>
      <c r="B40" s="397"/>
      <c r="C40" s="401"/>
      <c r="D40" s="397"/>
      <c r="E40" s="408"/>
      <c r="F40" s="401"/>
      <c r="G40" s="401"/>
    </row>
    <row r="41" spans="1:7" hidden="1">
      <c r="A41" s="402"/>
      <c r="B41" s="397"/>
      <c r="C41" s="401"/>
      <c r="D41" s="397"/>
      <c r="E41" s="408"/>
      <c r="F41" s="401"/>
      <c r="G41" s="401"/>
    </row>
    <row r="42" spans="1:7" hidden="1">
      <c r="A42" s="402"/>
      <c r="B42" s="397"/>
      <c r="C42" s="401"/>
      <c r="D42" s="397"/>
      <c r="E42" s="408"/>
      <c r="F42" s="401"/>
      <c r="G42" s="401"/>
    </row>
    <row r="43" spans="1:7" hidden="1">
      <c r="A43" s="402"/>
      <c r="B43" s="397"/>
      <c r="C43" s="398"/>
      <c r="D43" s="399"/>
      <c r="E43" s="408"/>
      <c r="F43" s="401"/>
      <c r="G43" s="401"/>
    </row>
    <row r="44" spans="1:7" hidden="1">
      <c r="A44" s="402"/>
      <c r="B44" s="397"/>
      <c r="C44" s="401"/>
      <c r="D44" s="397"/>
      <c r="E44" s="408"/>
      <c r="F44" s="401"/>
      <c r="G44" s="401"/>
    </row>
    <row r="45" spans="1:7" hidden="1">
      <c r="A45" s="402"/>
      <c r="B45" s="397"/>
      <c r="C45" s="401"/>
      <c r="D45" s="397"/>
      <c r="E45" s="408"/>
      <c r="F45" s="401"/>
      <c r="G45" s="401"/>
    </row>
    <row r="46" spans="1:7" hidden="1">
      <c r="A46" s="402"/>
      <c r="B46" s="397"/>
      <c r="C46" s="401"/>
      <c r="D46" s="397"/>
      <c r="E46" s="408"/>
      <c r="F46" s="401"/>
      <c r="G46" s="401"/>
    </row>
    <row r="47" spans="1:7" hidden="1">
      <c r="A47" s="402"/>
      <c r="B47" s="397"/>
      <c r="C47" s="401"/>
      <c r="D47" s="397"/>
      <c r="E47" s="408"/>
      <c r="F47" s="401"/>
      <c r="G47" s="401"/>
    </row>
    <row r="48" spans="1:7" s="405" customFormat="1" hidden="1">
      <c r="A48" s="407"/>
      <c r="B48" s="399"/>
      <c r="C48" s="401"/>
      <c r="D48" s="397"/>
      <c r="E48" s="410"/>
      <c r="F48" s="398"/>
      <c r="G48" s="398"/>
    </row>
    <row r="49" spans="1:7" s="405" customFormat="1" hidden="1">
      <c r="A49" s="407"/>
      <c r="B49" s="399"/>
      <c r="C49" s="398"/>
      <c r="D49" s="399"/>
      <c r="E49" s="400"/>
      <c r="F49" s="398"/>
      <c r="G49" s="398"/>
    </row>
    <row r="50" spans="1:7" hidden="1">
      <c r="A50" s="409"/>
      <c r="B50" s="402"/>
      <c r="C50" s="401"/>
      <c r="D50" s="397"/>
      <c r="E50" s="403"/>
      <c r="F50" s="401"/>
      <c r="G50" s="401"/>
    </row>
    <row r="51" spans="1:7" hidden="1">
      <c r="A51" s="402"/>
      <c r="B51" s="397"/>
      <c r="C51" s="401"/>
      <c r="D51" s="397"/>
      <c r="E51" s="403"/>
      <c r="F51" s="401"/>
      <c r="G51" s="401"/>
    </row>
    <row r="52" spans="1:7" hidden="1">
      <c r="A52" s="402"/>
      <c r="B52" s="397"/>
      <c r="C52" s="401"/>
      <c r="D52" s="397"/>
      <c r="E52" s="403"/>
      <c r="F52" s="401"/>
      <c r="G52" s="401"/>
    </row>
    <row r="53" spans="1:7" hidden="1">
      <c r="A53" s="402"/>
      <c r="B53" s="397"/>
      <c r="C53" s="401"/>
      <c r="D53" s="397"/>
      <c r="E53" s="403"/>
      <c r="F53" s="401"/>
      <c r="G53" s="401"/>
    </row>
    <row r="54" spans="1:7" hidden="1">
      <c r="A54" s="402"/>
      <c r="B54" s="397"/>
      <c r="C54" s="401"/>
      <c r="D54" s="397"/>
      <c r="E54" s="403"/>
      <c r="F54" s="401"/>
      <c r="G54" s="401"/>
    </row>
    <row r="55" spans="1:7" hidden="1">
      <c r="A55" s="402"/>
      <c r="B55" s="397"/>
      <c r="C55" s="401"/>
      <c r="D55" s="397"/>
      <c r="E55" s="403"/>
      <c r="F55" s="401"/>
      <c r="G55" s="401"/>
    </row>
    <row r="56" spans="1:7" hidden="1">
      <c r="A56" s="402"/>
      <c r="B56" s="397"/>
      <c r="C56" s="401"/>
      <c r="D56" s="397"/>
      <c r="E56" s="403"/>
      <c r="F56" s="401"/>
      <c r="G56" s="401"/>
    </row>
    <row r="57" spans="1:7" hidden="1">
      <c r="A57" s="409"/>
      <c r="B57" s="402"/>
      <c r="C57" s="401"/>
      <c r="D57" s="397"/>
      <c r="E57" s="403"/>
      <c r="F57" s="401"/>
      <c r="G57" s="401"/>
    </row>
    <row r="58" spans="1:7" s="405" customFormat="1" hidden="1">
      <c r="A58" s="407"/>
      <c r="B58" s="399"/>
      <c r="C58" s="398"/>
      <c r="D58" s="399"/>
      <c r="E58" s="410"/>
      <c r="F58" s="398"/>
      <c r="G58" s="398"/>
    </row>
    <row r="59" spans="1:7" hidden="1">
      <c r="A59" s="409"/>
      <c r="B59" s="402"/>
      <c r="C59" s="401"/>
      <c r="D59" s="397"/>
      <c r="E59" s="403"/>
      <c r="F59" s="401"/>
      <c r="G59" s="401"/>
    </row>
    <row r="60" spans="1:7" hidden="1">
      <c r="A60" s="409"/>
      <c r="B60" s="402"/>
      <c r="C60" s="401"/>
      <c r="D60" s="411"/>
      <c r="E60" s="403"/>
      <c r="F60" s="412"/>
      <c r="G60" s="412"/>
    </row>
    <row r="61" spans="1:7" hidden="1">
      <c r="A61" s="409"/>
      <c r="B61" s="402"/>
      <c r="C61" s="401"/>
      <c r="D61" s="397"/>
      <c r="E61" s="403"/>
      <c r="F61" s="401"/>
      <c r="G61" s="401"/>
    </row>
    <row r="62" spans="1:7" hidden="1">
      <c r="A62" s="409"/>
      <c r="B62" s="402"/>
      <c r="C62" s="401"/>
      <c r="D62" s="397"/>
      <c r="E62" s="403"/>
      <c r="F62" s="401"/>
      <c r="G62" s="401"/>
    </row>
    <row r="63" spans="1:7" hidden="1">
      <c r="A63" s="409"/>
      <c r="B63" s="402"/>
      <c r="C63" s="401"/>
      <c r="D63" s="397"/>
      <c r="E63" s="403"/>
      <c r="F63" s="401"/>
      <c r="G63" s="401"/>
    </row>
    <row r="64" spans="1:7" hidden="1">
      <c r="A64" s="409"/>
      <c r="B64" s="402"/>
      <c r="C64" s="401"/>
      <c r="D64" s="397"/>
      <c r="E64" s="403"/>
      <c r="F64" s="401"/>
      <c r="G64" s="401"/>
    </row>
    <row r="65" spans="1:7" hidden="1">
      <c r="A65" s="409"/>
      <c r="B65" s="402"/>
      <c r="C65" s="401"/>
      <c r="D65" s="397"/>
      <c r="E65" s="403"/>
      <c r="F65" s="401"/>
      <c r="G65" s="401"/>
    </row>
    <row r="66" spans="1:7" hidden="1">
      <c r="A66" s="409"/>
      <c r="B66" s="402"/>
      <c r="C66" s="401"/>
      <c r="D66" s="397"/>
      <c r="E66" s="403"/>
      <c r="F66" s="401"/>
      <c r="G66" s="401"/>
    </row>
    <row r="67" spans="1:7" s="405" customFormat="1" hidden="1">
      <c r="A67" s="413"/>
      <c r="B67" s="407"/>
      <c r="C67" s="398"/>
      <c r="D67" s="399"/>
      <c r="E67" s="400"/>
      <c r="F67" s="398"/>
      <c r="G67" s="398"/>
    </row>
    <row r="68" spans="1:7" hidden="1">
      <c r="A68" s="409"/>
      <c r="B68" s="402"/>
      <c r="C68" s="401"/>
      <c r="D68" s="397"/>
      <c r="E68" s="403"/>
      <c r="F68" s="401"/>
      <c r="G68" s="401"/>
    </row>
    <row r="69" spans="1:7" hidden="1">
      <c r="A69" s="409"/>
      <c r="B69" s="402"/>
      <c r="C69" s="401"/>
      <c r="D69" s="397"/>
      <c r="E69" s="403"/>
      <c r="F69" s="401"/>
      <c r="G69" s="401"/>
    </row>
    <row r="70" spans="1:7" hidden="1">
      <c r="A70" s="409"/>
      <c r="B70" s="397"/>
      <c r="C70" s="401"/>
      <c r="D70" s="397"/>
      <c r="E70" s="403"/>
      <c r="F70" s="401"/>
      <c r="G70" s="401"/>
    </row>
    <row r="71" spans="1:7" hidden="1">
      <c r="A71" s="409"/>
      <c r="B71" s="397"/>
      <c r="C71" s="401"/>
      <c r="D71" s="397"/>
      <c r="E71" s="403"/>
      <c r="F71" s="401"/>
      <c r="G71" s="401"/>
    </row>
    <row r="72" spans="1:7" hidden="1">
      <c r="A72" s="409"/>
      <c r="B72" s="402"/>
      <c r="C72" s="401"/>
      <c r="D72" s="397"/>
      <c r="E72" s="403"/>
      <c r="F72" s="401"/>
      <c r="G72" s="401"/>
    </row>
    <row r="73" spans="1:7" s="405" customFormat="1" hidden="1">
      <c r="A73" s="413"/>
      <c r="B73" s="407"/>
      <c r="C73" s="398"/>
      <c r="D73" s="399"/>
      <c r="E73" s="400"/>
      <c r="F73" s="398"/>
      <c r="G73" s="398"/>
    </row>
    <row r="74" spans="1:7" hidden="1">
      <c r="A74" s="409"/>
      <c r="B74" s="402"/>
      <c r="C74" s="401"/>
      <c r="D74" s="397"/>
      <c r="E74" s="403"/>
      <c r="F74" s="401"/>
      <c r="G74" s="401"/>
    </row>
    <row r="75" spans="1:7" hidden="1">
      <c r="A75" s="409"/>
      <c r="B75" s="402"/>
      <c r="C75" s="401"/>
      <c r="D75" s="397"/>
      <c r="E75" s="403"/>
      <c r="F75" s="401"/>
      <c r="G75" s="401"/>
    </row>
    <row r="76" spans="1:7" hidden="1">
      <c r="A76" s="409"/>
      <c r="B76" s="402"/>
      <c r="C76" s="401"/>
      <c r="D76" s="397"/>
      <c r="E76" s="403"/>
      <c r="F76" s="401"/>
      <c r="G76" s="401"/>
    </row>
    <row r="77" spans="1:7" hidden="1">
      <c r="A77" s="409"/>
      <c r="B77" s="402"/>
      <c r="C77" s="401"/>
      <c r="D77" s="397"/>
      <c r="E77" s="403"/>
      <c r="F77" s="401"/>
      <c r="G77" s="401"/>
    </row>
    <row r="78" spans="1:7" s="405" customFormat="1" hidden="1">
      <c r="A78" s="413"/>
      <c r="B78" s="407"/>
      <c r="C78" s="398"/>
      <c r="D78" s="399"/>
      <c r="E78" s="400"/>
      <c r="F78" s="398"/>
      <c r="G78" s="398"/>
    </row>
    <row r="79" spans="1:7" hidden="1">
      <c r="A79" s="409"/>
      <c r="B79" s="402"/>
      <c r="C79" s="401"/>
      <c r="D79" s="397"/>
      <c r="E79" s="403"/>
      <c r="F79" s="401"/>
      <c r="G79" s="401"/>
    </row>
    <row r="80" spans="1:7">
      <c r="A80" s="409"/>
      <c r="B80" s="402"/>
      <c r="C80" s="398">
        <f>SUM(C17:C21)</f>
        <v>5444.7999999999993</v>
      </c>
      <c r="D80" s="399" t="s">
        <v>575</v>
      </c>
      <c r="E80" s="403"/>
      <c r="F80" s="401"/>
      <c r="G80" s="401"/>
    </row>
    <row r="81" spans="1:7">
      <c r="A81" s="409">
        <v>36</v>
      </c>
      <c r="B81" s="402">
        <v>42494</v>
      </c>
      <c r="C81" s="401">
        <v>-500</v>
      </c>
      <c r="D81" s="397" t="s">
        <v>576</v>
      </c>
      <c r="E81" s="403" t="s">
        <v>577</v>
      </c>
      <c r="F81" s="401"/>
      <c r="G81" s="401"/>
    </row>
    <row r="82" spans="1:7">
      <c r="A82" s="409"/>
      <c r="B82" s="402"/>
      <c r="C82" s="406">
        <v>-10</v>
      </c>
      <c r="D82" s="397" t="s">
        <v>578</v>
      </c>
      <c r="E82" s="403" t="s">
        <v>564</v>
      </c>
      <c r="F82" s="401"/>
      <c r="G82" s="401"/>
    </row>
    <row r="83" spans="1:7">
      <c r="A83" s="409"/>
      <c r="B83" s="402"/>
      <c r="C83" s="401">
        <v>-7</v>
      </c>
      <c r="D83" s="397" t="s">
        <v>579</v>
      </c>
      <c r="E83" s="403" t="s">
        <v>564</v>
      </c>
      <c r="F83" s="401"/>
      <c r="G83" s="401"/>
    </row>
    <row r="84" spans="1:7">
      <c r="A84" s="409"/>
      <c r="B84" s="402"/>
      <c r="C84" s="401">
        <v>-164</v>
      </c>
      <c r="D84" s="397" t="s">
        <v>580</v>
      </c>
      <c r="E84" s="403" t="s">
        <v>564</v>
      </c>
      <c r="F84" s="401"/>
      <c r="G84" s="401"/>
    </row>
    <row r="85" spans="1:7">
      <c r="A85" s="409"/>
      <c r="B85" s="402"/>
      <c r="C85" s="401">
        <v>-300</v>
      </c>
      <c r="D85" s="397" t="s">
        <v>581</v>
      </c>
      <c r="E85" s="403" t="s">
        <v>564</v>
      </c>
      <c r="F85" s="401"/>
      <c r="G85" s="401"/>
    </row>
    <row r="86" spans="1:7">
      <c r="A86" s="409"/>
      <c r="B86" s="402"/>
      <c r="C86" s="401">
        <v>-169</v>
      </c>
      <c r="D86" s="397" t="s">
        <v>582</v>
      </c>
      <c r="E86" s="403" t="s">
        <v>564</v>
      </c>
      <c r="F86" s="401"/>
      <c r="G86" s="401"/>
    </row>
    <row r="87" spans="1:7">
      <c r="A87" s="409"/>
      <c r="B87" s="402"/>
      <c r="C87" s="401">
        <v>-575</v>
      </c>
      <c r="D87" s="397" t="s">
        <v>583</v>
      </c>
      <c r="E87" s="403" t="s">
        <v>564</v>
      </c>
      <c r="F87" s="401"/>
      <c r="G87" s="401"/>
    </row>
    <row r="88" spans="1:7">
      <c r="A88" s="409">
        <v>37</v>
      </c>
      <c r="B88" s="402">
        <v>42508</v>
      </c>
      <c r="C88" s="401">
        <v>-10</v>
      </c>
      <c r="D88" s="397" t="s">
        <v>584</v>
      </c>
      <c r="E88" s="403" t="s">
        <v>564</v>
      </c>
      <c r="F88" s="401"/>
      <c r="G88" s="401"/>
    </row>
    <row r="89" spans="1:7">
      <c r="A89" s="409"/>
      <c r="B89" s="402"/>
      <c r="C89" s="401">
        <v>-20</v>
      </c>
      <c r="D89" s="397" t="s">
        <v>585</v>
      </c>
      <c r="E89" s="403" t="s">
        <v>564</v>
      </c>
      <c r="F89" s="401"/>
      <c r="G89" s="401"/>
    </row>
    <row r="90" spans="1:7">
      <c r="A90" s="409"/>
      <c r="B90" s="402"/>
      <c r="C90" s="401">
        <v>282.39999999999998</v>
      </c>
      <c r="D90" s="397" t="s">
        <v>586</v>
      </c>
      <c r="E90" s="403" t="s">
        <v>564</v>
      </c>
      <c r="F90" s="401"/>
      <c r="G90" s="401"/>
    </row>
    <row r="91" spans="1:7">
      <c r="A91" s="409"/>
      <c r="B91" s="402"/>
      <c r="C91" s="398">
        <f>SUM(C80:C90)</f>
        <v>3972.1999999999994</v>
      </c>
      <c r="D91" s="399" t="s">
        <v>587</v>
      </c>
      <c r="E91" s="403"/>
      <c r="F91" s="401"/>
      <c r="G91" s="401"/>
    </row>
    <row r="92" spans="1:7">
      <c r="A92" s="409">
        <v>38</v>
      </c>
      <c r="B92" s="402">
        <v>42522</v>
      </c>
      <c r="C92" s="401">
        <v>-96</v>
      </c>
      <c r="D92" s="397" t="s">
        <v>588</v>
      </c>
      <c r="E92" s="403" t="s">
        <v>562</v>
      </c>
      <c r="F92" s="401"/>
      <c r="G92" s="401"/>
    </row>
    <row r="93" spans="1:7">
      <c r="A93" s="409"/>
      <c r="B93" s="402"/>
      <c r="C93" s="401">
        <v>-100</v>
      </c>
      <c r="D93" s="397" t="s">
        <v>589</v>
      </c>
      <c r="E93" s="403" t="s">
        <v>562</v>
      </c>
      <c r="F93" s="401"/>
      <c r="G93" s="401"/>
    </row>
    <row r="94" spans="1:7">
      <c r="A94" s="409"/>
      <c r="B94" s="402"/>
      <c r="C94" s="401">
        <v>-700</v>
      </c>
      <c r="D94" s="397" t="s">
        <v>590</v>
      </c>
      <c r="E94" s="403" t="s">
        <v>564</v>
      </c>
      <c r="F94" s="401"/>
      <c r="G94" s="401"/>
    </row>
    <row r="95" spans="1:7">
      <c r="A95" s="409"/>
      <c r="B95" s="402"/>
      <c r="C95" s="401">
        <v>-135</v>
      </c>
      <c r="D95" s="397" t="s">
        <v>591</v>
      </c>
      <c r="E95" s="403" t="s">
        <v>559</v>
      </c>
      <c r="F95" s="401"/>
      <c r="G95" s="401"/>
    </row>
    <row r="96" spans="1:7">
      <c r="A96" s="409">
        <v>39</v>
      </c>
      <c r="B96" s="402">
        <v>42543</v>
      </c>
      <c r="C96" s="401">
        <v>100</v>
      </c>
      <c r="D96" s="397" t="s">
        <v>592</v>
      </c>
      <c r="E96" s="403" t="s">
        <v>577</v>
      </c>
      <c r="F96" s="401"/>
      <c r="G96" s="401"/>
    </row>
    <row r="97" spans="1:7">
      <c r="A97" s="409"/>
      <c r="B97" s="402"/>
      <c r="C97" s="401">
        <v>-200</v>
      </c>
      <c r="D97" s="397" t="s">
        <v>593</v>
      </c>
      <c r="E97" s="403" t="s">
        <v>577</v>
      </c>
      <c r="F97" s="401"/>
      <c r="G97" s="401"/>
    </row>
    <row r="98" spans="1:7">
      <c r="A98" s="409"/>
      <c r="B98" s="402"/>
      <c r="C98" s="401">
        <v>-200</v>
      </c>
      <c r="D98" s="397" t="s">
        <v>594</v>
      </c>
      <c r="E98" s="403" t="s">
        <v>577</v>
      </c>
      <c r="F98" s="401"/>
      <c r="G98" s="401"/>
    </row>
    <row r="99" spans="1:7">
      <c r="A99" s="409"/>
      <c r="B99" s="402"/>
      <c r="C99" s="401">
        <v>-200</v>
      </c>
      <c r="D99" s="397" t="s">
        <v>595</v>
      </c>
      <c r="E99" s="403" t="s">
        <v>577</v>
      </c>
      <c r="F99" s="401"/>
      <c r="G99" s="401"/>
    </row>
    <row r="100" spans="1:7">
      <c r="A100" s="409"/>
      <c r="B100" s="402"/>
      <c r="C100" s="401">
        <v>-482.7</v>
      </c>
      <c r="D100" s="397" t="s">
        <v>596</v>
      </c>
      <c r="E100" s="403" t="s">
        <v>577</v>
      </c>
      <c r="F100" s="401"/>
      <c r="G100" s="401"/>
    </row>
    <row r="101" spans="1:7">
      <c r="A101" s="409"/>
      <c r="B101" s="402"/>
      <c r="C101" s="401">
        <v>-230</v>
      </c>
      <c r="D101" s="397" t="s">
        <v>597</v>
      </c>
      <c r="E101" s="403" t="s">
        <v>577</v>
      </c>
      <c r="F101" s="401"/>
      <c r="G101" s="401"/>
    </row>
    <row r="102" spans="1:7">
      <c r="A102" s="409"/>
      <c r="B102" s="402"/>
      <c r="C102" s="401">
        <v>-30</v>
      </c>
      <c r="D102" s="397" t="s">
        <v>598</v>
      </c>
      <c r="E102" s="403" t="s">
        <v>559</v>
      </c>
      <c r="F102" s="401"/>
      <c r="G102" s="401"/>
    </row>
    <row r="103" spans="1:7" s="405" customFormat="1">
      <c r="A103" s="413"/>
      <c r="B103" s="407"/>
      <c r="C103" s="398">
        <f>SUM(C91:C102)</f>
        <v>1698.4999999999993</v>
      </c>
      <c r="D103" s="399" t="s">
        <v>599</v>
      </c>
      <c r="E103" s="400"/>
      <c r="F103" s="398"/>
      <c r="G103" s="398"/>
    </row>
    <row r="104" spans="1:7" s="405" customFormat="1">
      <c r="A104" s="409">
        <v>42</v>
      </c>
      <c r="B104" s="402">
        <v>42578</v>
      </c>
      <c r="C104" s="401">
        <v>-20</v>
      </c>
      <c r="D104" s="414" t="s">
        <v>600</v>
      </c>
      <c r="E104" s="403" t="s">
        <v>564</v>
      </c>
      <c r="F104" s="398"/>
      <c r="G104" s="398"/>
    </row>
    <row r="105" spans="1:7">
      <c r="A105" s="409"/>
      <c r="B105" s="402"/>
      <c r="C105" s="401">
        <v>-50</v>
      </c>
      <c r="D105" s="397" t="s">
        <v>601</v>
      </c>
      <c r="E105" s="403" t="s">
        <v>564</v>
      </c>
      <c r="F105" s="401"/>
      <c r="G105" s="401"/>
    </row>
    <row r="106" spans="1:7" s="405" customFormat="1">
      <c r="A106" s="413"/>
      <c r="B106" s="407"/>
      <c r="C106" s="401">
        <v>-30</v>
      </c>
      <c r="D106" s="397" t="s">
        <v>602</v>
      </c>
      <c r="E106" s="403" t="s">
        <v>564</v>
      </c>
      <c r="F106" s="398"/>
      <c r="G106" s="398"/>
    </row>
    <row r="107" spans="1:7" s="405" customFormat="1">
      <c r="A107" s="413"/>
      <c r="B107" s="407"/>
      <c r="C107" s="401">
        <v>512</v>
      </c>
      <c r="D107" s="397" t="s">
        <v>603</v>
      </c>
      <c r="E107" s="403" t="s">
        <v>559</v>
      </c>
      <c r="F107" s="398"/>
      <c r="G107" s="398"/>
    </row>
    <row r="108" spans="1:7" s="405" customFormat="1">
      <c r="A108" s="413"/>
      <c r="B108" s="407"/>
      <c r="C108" s="401">
        <v>-121</v>
      </c>
      <c r="D108" s="397" t="s">
        <v>604</v>
      </c>
      <c r="E108" s="403"/>
      <c r="F108" s="398"/>
      <c r="G108" s="398"/>
    </row>
    <row r="109" spans="1:7" s="405" customFormat="1">
      <c r="A109" s="413"/>
      <c r="B109" s="407"/>
      <c r="C109" s="398">
        <f>SUM(C103:C108)</f>
        <v>1989.4999999999991</v>
      </c>
      <c r="D109" s="399" t="s">
        <v>605</v>
      </c>
      <c r="E109" s="400"/>
      <c r="F109" s="398"/>
      <c r="G109" s="398"/>
    </row>
    <row r="110" spans="1:7">
      <c r="A110" s="409">
        <v>43</v>
      </c>
      <c r="B110" s="402">
        <v>42590</v>
      </c>
      <c r="C110" s="401">
        <v>-280</v>
      </c>
      <c r="D110" s="397" t="s">
        <v>606</v>
      </c>
      <c r="E110" s="403" t="s">
        <v>562</v>
      </c>
      <c r="F110" s="401"/>
      <c r="G110" s="401"/>
    </row>
    <row r="111" spans="1:7">
      <c r="A111" s="409">
        <v>44</v>
      </c>
      <c r="B111" s="402">
        <v>42606</v>
      </c>
      <c r="C111" s="401">
        <v>-15</v>
      </c>
      <c r="D111" s="397" t="s">
        <v>607</v>
      </c>
      <c r="E111" s="403" t="s">
        <v>559</v>
      </c>
      <c r="F111" s="401"/>
      <c r="G111" s="401"/>
    </row>
    <row r="112" spans="1:7" s="405" customFormat="1">
      <c r="A112" s="413"/>
      <c r="B112" s="407"/>
      <c r="C112" s="398">
        <f>SUM(C109:C111)</f>
        <v>1694.4999999999991</v>
      </c>
      <c r="D112" s="399" t="s">
        <v>608</v>
      </c>
      <c r="E112" s="400"/>
      <c r="F112" s="398"/>
      <c r="G112" s="398"/>
    </row>
    <row r="113" spans="1:7">
      <c r="A113" s="409">
        <v>45</v>
      </c>
      <c r="B113" s="402">
        <v>42620</v>
      </c>
      <c r="C113" s="401">
        <v>-203</v>
      </c>
      <c r="D113" s="397" t="s">
        <v>609</v>
      </c>
      <c r="E113" s="403" t="s">
        <v>564</v>
      </c>
      <c r="F113" s="401"/>
      <c r="G113" s="401"/>
    </row>
    <row r="114" spans="1:7">
      <c r="A114" s="409">
        <v>46</v>
      </c>
      <c r="B114" s="402">
        <v>42634</v>
      </c>
      <c r="C114" s="401">
        <v>-650</v>
      </c>
      <c r="D114" s="397" t="s">
        <v>610</v>
      </c>
      <c r="E114" s="403" t="s">
        <v>562</v>
      </c>
      <c r="F114" s="401"/>
      <c r="G114" s="401"/>
    </row>
    <row r="115" spans="1:7">
      <c r="A115" s="409"/>
      <c r="B115" s="402"/>
      <c r="C115" s="401">
        <v>-280</v>
      </c>
      <c r="D115" s="397" t="s">
        <v>611</v>
      </c>
      <c r="E115" s="403" t="s">
        <v>564</v>
      </c>
      <c r="F115" s="401"/>
      <c r="G115" s="401"/>
    </row>
    <row r="116" spans="1:7" s="405" customFormat="1">
      <c r="A116" s="413"/>
      <c r="B116" s="407"/>
      <c r="C116" s="398">
        <f>SUM(C112:C115)</f>
        <v>561.49999999999909</v>
      </c>
      <c r="D116" s="399" t="s">
        <v>612</v>
      </c>
      <c r="E116" s="400"/>
      <c r="F116" s="398"/>
      <c r="G116" s="398"/>
    </row>
    <row r="117" spans="1:7" s="405" customFormat="1">
      <c r="A117" s="409">
        <v>48</v>
      </c>
      <c r="B117" s="402">
        <v>42662</v>
      </c>
      <c r="C117" s="415">
        <v>-398.7</v>
      </c>
      <c r="D117" s="416" t="s">
        <v>613</v>
      </c>
      <c r="E117" s="417" t="s">
        <v>564</v>
      </c>
      <c r="F117" s="398"/>
      <c r="G117" s="398"/>
    </row>
    <row r="118" spans="1:7" s="405" customFormat="1">
      <c r="A118" s="413"/>
      <c r="B118" s="407"/>
      <c r="C118" s="398">
        <f>SUM(C116:C117)</f>
        <v>162.7999999999991</v>
      </c>
      <c r="D118" s="399" t="s">
        <v>614</v>
      </c>
      <c r="E118" s="400"/>
      <c r="F118" s="398"/>
      <c r="G118" s="398"/>
    </row>
    <row r="119" spans="1:7" s="405" customFormat="1" hidden="1">
      <c r="A119" s="413"/>
      <c r="B119" s="407"/>
      <c r="C119" s="398"/>
      <c r="D119" s="399"/>
      <c r="E119" s="400"/>
      <c r="F119" s="398"/>
      <c r="G119" s="398"/>
    </row>
    <row r="120" spans="1:7" s="405" customFormat="1" hidden="1">
      <c r="A120" s="413"/>
      <c r="B120" s="407"/>
      <c r="C120" s="398"/>
      <c r="D120" s="399"/>
      <c r="E120" s="400"/>
      <c r="F120" s="398"/>
      <c r="G120" s="398"/>
    </row>
    <row r="121" spans="1:7" hidden="1">
      <c r="A121" s="409"/>
      <c r="B121" s="402"/>
      <c r="C121" s="401"/>
      <c r="D121" s="397"/>
      <c r="E121" s="403"/>
      <c r="F121" s="401"/>
      <c r="G121" s="401"/>
    </row>
    <row r="122" spans="1:7" hidden="1">
      <c r="A122" s="409"/>
      <c r="B122" s="402"/>
      <c r="C122" s="401"/>
      <c r="D122" s="405" t="s">
        <v>615</v>
      </c>
      <c r="E122" s="403"/>
      <c r="F122" s="401"/>
      <c r="G122" s="401"/>
    </row>
    <row r="123" spans="1:7" hidden="1">
      <c r="A123" s="409">
        <v>32</v>
      </c>
      <c r="B123" s="402">
        <v>42438</v>
      </c>
      <c r="C123" s="401">
        <v>70</v>
      </c>
      <c r="D123" s="397" t="s">
        <v>616</v>
      </c>
      <c r="E123" s="403" t="s">
        <v>577</v>
      </c>
      <c r="F123" s="401"/>
      <c r="G123" s="401"/>
    </row>
    <row r="124" spans="1:7" hidden="1">
      <c r="A124" s="409"/>
      <c r="B124" s="402"/>
      <c r="C124" s="401"/>
      <c r="D124" s="397"/>
      <c r="E124" s="403"/>
      <c r="F124" s="401"/>
      <c r="G124" s="401"/>
    </row>
    <row r="125" spans="1:7" hidden="1">
      <c r="A125" s="409"/>
      <c r="B125" s="402"/>
      <c r="C125" s="401"/>
      <c r="D125" s="397"/>
      <c r="E125" s="403"/>
      <c r="F125" s="401"/>
      <c r="G125" s="401"/>
    </row>
  </sheetData>
  <mergeCells count="2">
    <mergeCell ref="A2:G2"/>
    <mergeCell ref="C4:G4"/>
  </mergeCells>
  <pageMargins left="1.4960629921259843" right="0.70866141732283472" top="0.19685039370078741" bottom="0.19685039370078741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H150"/>
  <sheetViews>
    <sheetView workbookViewId="0">
      <selection activeCell="E138" sqref="E138"/>
    </sheetView>
  </sheetViews>
  <sheetFormatPr defaultRowHeight="12.75"/>
  <cols>
    <col min="1" max="1" width="9.140625" style="418"/>
    <col min="2" max="2" width="10.28515625" style="418" customWidth="1"/>
    <col min="3" max="3" width="15.7109375" style="419" customWidth="1"/>
    <col min="4" max="4" width="15.7109375" style="420" customWidth="1"/>
    <col min="5" max="5" width="90.28515625" style="414" customWidth="1"/>
    <col min="6" max="6" width="14.42578125" style="414" customWidth="1"/>
    <col min="7" max="7" width="14.5703125" style="414" hidden="1" customWidth="1"/>
    <col min="8" max="257" width="9.140625" style="414"/>
    <col min="258" max="258" width="10.28515625" style="414" customWidth="1"/>
    <col min="259" max="260" width="15.7109375" style="414" customWidth="1"/>
    <col min="261" max="261" width="90.28515625" style="414" customWidth="1"/>
    <col min="262" max="262" width="14.42578125" style="414" customWidth="1"/>
    <col min="263" max="263" width="0" style="414" hidden="1" customWidth="1"/>
    <col min="264" max="513" width="9.140625" style="414"/>
    <col min="514" max="514" width="10.28515625" style="414" customWidth="1"/>
    <col min="515" max="516" width="15.7109375" style="414" customWidth="1"/>
    <col min="517" max="517" width="90.28515625" style="414" customWidth="1"/>
    <col min="518" max="518" width="14.42578125" style="414" customWidth="1"/>
    <col min="519" max="519" width="0" style="414" hidden="1" customWidth="1"/>
    <col min="520" max="769" width="9.140625" style="414"/>
    <col min="770" max="770" width="10.28515625" style="414" customWidth="1"/>
    <col min="771" max="772" width="15.7109375" style="414" customWidth="1"/>
    <col min="773" max="773" width="90.28515625" style="414" customWidth="1"/>
    <col min="774" max="774" width="14.42578125" style="414" customWidth="1"/>
    <col min="775" max="775" width="0" style="414" hidden="1" customWidth="1"/>
    <col min="776" max="1025" width="9.140625" style="414"/>
    <col min="1026" max="1026" width="10.28515625" style="414" customWidth="1"/>
    <col min="1027" max="1028" width="15.7109375" style="414" customWidth="1"/>
    <col min="1029" max="1029" width="90.28515625" style="414" customWidth="1"/>
    <col min="1030" max="1030" width="14.42578125" style="414" customWidth="1"/>
    <col min="1031" max="1031" width="0" style="414" hidden="1" customWidth="1"/>
    <col min="1032" max="1281" width="9.140625" style="414"/>
    <col min="1282" max="1282" width="10.28515625" style="414" customWidth="1"/>
    <col min="1283" max="1284" width="15.7109375" style="414" customWidth="1"/>
    <col min="1285" max="1285" width="90.28515625" style="414" customWidth="1"/>
    <col min="1286" max="1286" width="14.42578125" style="414" customWidth="1"/>
    <col min="1287" max="1287" width="0" style="414" hidden="1" customWidth="1"/>
    <col min="1288" max="1537" width="9.140625" style="414"/>
    <col min="1538" max="1538" width="10.28515625" style="414" customWidth="1"/>
    <col min="1539" max="1540" width="15.7109375" style="414" customWidth="1"/>
    <col min="1541" max="1541" width="90.28515625" style="414" customWidth="1"/>
    <col min="1542" max="1542" width="14.42578125" style="414" customWidth="1"/>
    <col min="1543" max="1543" width="0" style="414" hidden="1" customWidth="1"/>
    <col min="1544" max="1793" width="9.140625" style="414"/>
    <col min="1794" max="1794" width="10.28515625" style="414" customWidth="1"/>
    <col min="1795" max="1796" width="15.7109375" style="414" customWidth="1"/>
    <col min="1797" max="1797" width="90.28515625" style="414" customWidth="1"/>
    <col min="1798" max="1798" width="14.42578125" style="414" customWidth="1"/>
    <col min="1799" max="1799" width="0" style="414" hidden="1" customWidth="1"/>
    <col min="1800" max="2049" width="9.140625" style="414"/>
    <col min="2050" max="2050" width="10.28515625" style="414" customWidth="1"/>
    <col min="2051" max="2052" width="15.7109375" style="414" customWidth="1"/>
    <col min="2053" max="2053" width="90.28515625" style="414" customWidth="1"/>
    <col min="2054" max="2054" width="14.42578125" style="414" customWidth="1"/>
    <col min="2055" max="2055" width="0" style="414" hidden="1" customWidth="1"/>
    <col min="2056" max="2305" width="9.140625" style="414"/>
    <col min="2306" max="2306" width="10.28515625" style="414" customWidth="1"/>
    <col min="2307" max="2308" width="15.7109375" style="414" customWidth="1"/>
    <col min="2309" max="2309" width="90.28515625" style="414" customWidth="1"/>
    <col min="2310" max="2310" width="14.42578125" style="414" customWidth="1"/>
    <col min="2311" max="2311" width="0" style="414" hidden="1" customWidth="1"/>
    <col min="2312" max="2561" width="9.140625" style="414"/>
    <col min="2562" max="2562" width="10.28515625" style="414" customWidth="1"/>
    <col min="2563" max="2564" width="15.7109375" style="414" customWidth="1"/>
    <col min="2565" max="2565" width="90.28515625" style="414" customWidth="1"/>
    <col min="2566" max="2566" width="14.42578125" style="414" customWidth="1"/>
    <col min="2567" max="2567" width="0" style="414" hidden="1" customWidth="1"/>
    <col min="2568" max="2817" width="9.140625" style="414"/>
    <col min="2818" max="2818" width="10.28515625" style="414" customWidth="1"/>
    <col min="2819" max="2820" width="15.7109375" style="414" customWidth="1"/>
    <col min="2821" max="2821" width="90.28515625" style="414" customWidth="1"/>
    <col min="2822" max="2822" width="14.42578125" style="414" customWidth="1"/>
    <col min="2823" max="2823" width="0" style="414" hidden="1" customWidth="1"/>
    <col min="2824" max="3073" width="9.140625" style="414"/>
    <col min="3074" max="3074" width="10.28515625" style="414" customWidth="1"/>
    <col min="3075" max="3076" width="15.7109375" style="414" customWidth="1"/>
    <col min="3077" max="3077" width="90.28515625" style="414" customWidth="1"/>
    <col min="3078" max="3078" width="14.42578125" style="414" customWidth="1"/>
    <col min="3079" max="3079" width="0" style="414" hidden="1" customWidth="1"/>
    <col min="3080" max="3329" width="9.140625" style="414"/>
    <col min="3330" max="3330" width="10.28515625" style="414" customWidth="1"/>
    <col min="3331" max="3332" width="15.7109375" style="414" customWidth="1"/>
    <col min="3333" max="3333" width="90.28515625" style="414" customWidth="1"/>
    <col min="3334" max="3334" width="14.42578125" style="414" customWidth="1"/>
    <col min="3335" max="3335" width="0" style="414" hidden="1" customWidth="1"/>
    <col min="3336" max="3585" width="9.140625" style="414"/>
    <col min="3586" max="3586" width="10.28515625" style="414" customWidth="1"/>
    <col min="3587" max="3588" width="15.7109375" style="414" customWidth="1"/>
    <col min="3589" max="3589" width="90.28515625" style="414" customWidth="1"/>
    <col min="3590" max="3590" width="14.42578125" style="414" customWidth="1"/>
    <col min="3591" max="3591" width="0" style="414" hidden="1" customWidth="1"/>
    <col min="3592" max="3841" width="9.140625" style="414"/>
    <col min="3842" max="3842" width="10.28515625" style="414" customWidth="1"/>
    <col min="3843" max="3844" width="15.7109375" style="414" customWidth="1"/>
    <col min="3845" max="3845" width="90.28515625" style="414" customWidth="1"/>
    <col min="3846" max="3846" width="14.42578125" style="414" customWidth="1"/>
    <col min="3847" max="3847" width="0" style="414" hidden="1" customWidth="1"/>
    <col min="3848" max="4097" width="9.140625" style="414"/>
    <col min="4098" max="4098" width="10.28515625" style="414" customWidth="1"/>
    <col min="4099" max="4100" width="15.7109375" style="414" customWidth="1"/>
    <col min="4101" max="4101" width="90.28515625" style="414" customWidth="1"/>
    <col min="4102" max="4102" width="14.42578125" style="414" customWidth="1"/>
    <col min="4103" max="4103" width="0" style="414" hidden="1" customWidth="1"/>
    <col min="4104" max="4353" width="9.140625" style="414"/>
    <col min="4354" max="4354" width="10.28515625" style="414" customWidth="1"/>
    <col min="4355" max="4356" width="15.7109375" style="414" customWidth="1"/>
    <col min="4357" max="4357" width="90.28515625" style="414" customWidth="1"/>
    <col min="4358" max="4358" width="14.42578125" style="414" customWidth="1"/>
    <col min="4359" max="4359" width="0" style="414" hidden="1" customWidth="1"/>
    <col min="4360" max="4609" width="9.140625" style="414"/>
    <col min="4610" max="4610" width="10.28515625" style="414" customWidth="1"/>
    <col min="4611" max="4612" width="15.7109375" style="414" customWidth="1"/>
    <col min="4613" max="4613" width="90.28515625" style="414" customWidth="1"/>
    <col min="4614" max="4614" width="14.42578125" style="414" customWidth="1"/>
    <col min="4615" max="4615" width="0" style="414" hidden="1" customWidth="1"/>
    <col min="4616" max="4865" width="9.140625" style="414"/>
    <col min="4866" max="4866" width="10.28515625" style="414" customWidth="1"/>
    <col min="4867" max="4868" width="15.7109375" style="414" customWidth="1"/>
    <col min="4869" max="4869" width="90.28515625" style="414" customWidth="1"/>
    <col min="4870" max="4870" width="14.42578125" style="414" customWidth="1"/>
    <col min="4871" max="4871" width="0" style="414" hidden="1" customWidth="1"/>
    <col min="4872" max="5121" width="9.140625" style="414"/>
    <col min="5122" max="5122" width="10.28515625" style="414" customWidth="1"/>
    <col min="5123" max="5124" width="15.7109375" style="414" customWidth="1"/>
    <col min="5125" max="5125" width="90.28515625" style="414" customWidth="1"/>
    <col min="5126" max="5126" width="14.42578125" style="414" customWidth="1"/>
    <col min="5127" max="5127" width="0" style="414" hidden="1" customWidth="1"/>
    <col min="5128" max="5377" width="9.140625" style="414"/>
    <col min="5378" max="5378" width="10.28515625" style="414" customWidth="1"/>
    <col min="5379" max="5380" width="15.7109375" style="414" customWidth="1"/>
    <col min="5381" max="5381" width="90.28515625" style="414" customWidth="1"/>
    <col min="5382" max="5382" width="14.42578125" style="414" customWidth="1"/>
    <col min="5383" max="5383" width="0" style="414" hidden="1" customWidth="1"/>
    <col min="5384" max="5633" width="9.140625" style="414"/>
    <col min="5634" max="5634" width="10.28515625" style="414" customWidth="1"/>
    <col min="5635" max="5636" width="15.7109375" style="414" customWidth="1"/>
    <col min="5637" max="5637" width="90.28515625" style="414" customWidth="1"/>
    <col min="5638" max="5638" width="14.42578125" style="414" customWidth="1"/>
    <col min="5639" max="5639" width="0" style="414" hidden="1" customWidth="1"/>
    <col min="5640" max="5889" width="9.140625" style="414"/>
    <col min="5890" max="5890" width="10.28515625" style="414" customWidth="1"/>
    <col min="5891" max="5892" width="15.7109375" style="414" customWidth="1"/>
    <col min="5893" max="5893" width="90.28515625" style="414" customWidth="1"/>
    <col min="5894" max="5894" width="14.42578125" style="414" customWidth="1"/>
    <col min="5895" max="5895" width="0" style="414" hidden="1" customWidth="1"/>
    <col min="5896" max="6145" width="9.140625" style="414"/>
    <col min="6146" max="6146" width="10.28515625" style="414" customWidth="1"/>
    <col min="6147" max="6148" width="15.7109375" style="414" customWidth="1"/>
    <col min="6149" max="6149" width="90.28515625" style="414" customWidth="1"/>
    <col min="6150" max="6150" width="14.42578125" style="414" customWidth="1"/>
    <col min="6151" max="6151" width="0" style="414" hidden="1" customWidth="1"/>
    <col min="6152" max="6401" width="9.140625" style="414"/>
    <col min="6402" max="6402" width="10.28515625" style="414" customWidth="1"/>
    <col min="6403" max="6404" width="15.7109375" style="414" customWidth="1"/>
    <col min="6405" max="6405" width="90.28515625" style="414" customWidth="1"/>
    <col min="6406" max="6406" width="14.42578125" style="414" customWidth="1"/>
    <col min="6407" max="6407" width="0" style="414" hidden="1" customWidth="1"/>
    <col min="6408" max="6657" width="9.140625" style="414"/>
    <col min="6658" max="6658" width="10.28515625" style="414" customWidth="1"/>
    <col min="6659" max="6660" width="15.7109375" style="414" customWidth="1"/>
    <col min="6661" max="6661" width="90.28515625" style="414" customWidth="1"/>
    <col min="6662" max="6662" width="14.42578125" style="414" customWidth="1"/>
    <col min="6663" max="6663" width="0" style="414" hidden="1" customWidth="1"/>
    <col min="6664" max="6913" width="9.140625" style="414"/>
    <col min="6914" max="6914" width="10.28515625" style="414" customWidth="1"/>
    <col min="6915" max="6916" width="15.7109375" style="414" customWidth="1"/>
    <col min="6917" max="6917" width="90.28515625" style="414" customWidth="1"/>
    <col min="6918" max="6918" width="14.42578125" style="414" customWidth="1"/>
    <col min="6919" max="6919" width="0" style="414" hidden="1" customWidth="1"/>
    <col min="6920" max="7169" width="9.140625" style="414"/>
    <col min="7170" max="7170" width="10.28515625" style="414" customWidth="1"/>
    <col min="7171" max="7172" width="15.7109375" style="414" customWidth="1"/>
    <col min="7173" max="7173" width="90.28515625" style="414" customWidth="1"/>
    <col min="7174" max="7174" width="14.42578125" style="414" customWidth="1"/>
    <col min="7175" max="7175" width="0" style="414" hidden="1" customWidth="1"/>
    <col min="7176" max="7425" width="9.140625" style="414"/>
    <col min="7426" max="7426" width="10.28515625" style="414" customWidth="1"/>
    <col min="7427" max="7428" width="15.7109375" style="414" customWidth="1"/>
    <col min="7429" max="7429" width="90.28515625" style="414" customWidth="1"/>
    <col min="7430" max="7430" width="14.42578125" style="414" customWidth="1"/>
    <col min="7431" max="7431" width="0" style="414" hidden="1" customWidth="1"/>
    <col min="7432" max="7681" width="9.140625" style="414"/>
    <col min="7682" max="7682" width="10.28515625" style="414" customWidth="1"/>
    <col min="7683" max="7684" width="15.7109375" style="414" customWidth="1"/>
    <col min="7685" max="7685" width="90.28515625" style="414" customWidth="1"/>
    <col min="7686" max="7686" width="14.42578125" style="414" customWidth="1"/>
    <col min="7687" max="7687" width="0" style="414" hidden="1" customWidth="1"/>
    <col min="7688" max="7937" width="9.140625" style="414"/>
    <col min="7938" max="7938" width="10.28515625" style="414" customWidth="1"/>
    <col min="7939" max="7940" width="15.7109375" style="414" customWidth="1"/>
    <col min="7941" max="7941" width="90.28515625" style="414" customWidth="1"/>
    <col min="7942" max="7942" width="14.42578125" style="414" customWidth="1"/>
    <col min="7943" max="7943" width="0" style="414" hidden="1" customWidth="1"/>
    <col min="7944" max="8193" width="9.140625" style="414"/>
    <col min="8194" max="8194" width="10.28515625" style="414" customWidth="1"/>
    <col min="8195" max="8196" width="15.7109375" style="414" customWidth="1"/>
    <col min="8197" max="8197" width="90.28515625" style="414" customWidth="1"/>
    <col min="8198" max="8198" width="14.42578125" style="414" customWidth="1"/>
    <col min="8199" max="8199" width="0" style="414" hidden="1" customWidth="1"/>
    <col min="8200" max="8449" width="9.140625" style="414"/>
    <col min="8450" max="8450" width="10.28515625" style="414" customWidth="1"/>
    <col min="8451" max="8452" width="15.7109375" style="414" customWidth="1"/>
    <col min="8453" max="8453" width="90.28515625" style="414" customWidth="1"/>
    <col min="8454" max="8454" width="14.42578125" style="414" customWidth="1"/>
    <col min="8455" max="8455" width="0" style="414" hidden="1" customWidth="1"/>
    <col min="8456" max="8705" width="9.140625" style="414"/>
    <col min="8706" max="8706" width="10.28515625" style="414" customWidth="1"/>
    <col min="8707" max="8708" width="15.7109375" style="414" customWidth="1"/>
    <col min="8709" max="8709" width="90.28515625" style="414" customWidth="1"/>
    <col min="8710" max="8710" width="14.42578125" style="414" customWidth="1"/>
    <col min="8711" max="8711" width="0" style="414" hidden="1" customWidth="1"/>
    <col min="8712" max="8961" width="9.140625" style="414"/>
    <col min="8962" max="8962" width="10.28515625" style="414" customWidth="1"/>
    <col min="8963" max="8964" width="15.7109375" style="414" customWidth="1"/>
    <col min="8965" max="8965" width="90.28515625" style="414" customWidth="1"/>
    <col min="8966" max="8966" width="14.42578125" style="414" customWidth="1"/>
    <col min="8967" max="8967" width="0" style="414" hidden="1" customWidth="1"/>
    <col min="8968" max="9217" width="9.140625" style="414"/>
    <col min="9218" max="9218" width="10.28515625" style="414" customWidth="1"/>
    <col min="9219" max="9220" width="15.7109375" style="414" customWidth="1"/>
    <col min="9221" max="9221" width="90.28515625" style="414" customWidth="1"/>
    <col min="9222" max="9222" width="14.42578125" style="414" customWidth="1"/>
    <col min="9223" max="9223" width="0" style="414" hidden="1" customWidth="1"/>
    <col min="9224" max="9473" width="9.140625" style="414"/>
    <col min="9474" max="9474" width="10.28515625" style="414" customWidth="1"/>
    <col min="9475" max="9476" width="15.7109375" style="414" customWidth="1"/>
    <col min="9477" max="9477" width="90.28515625" style="414" customWidth="1"/>
    <col min="9478" max="9478" width="14.42578125" style="414" customWidth="1"/>
    <col min="9479" max="9479" width="0" style="414" hidden="1" customWidth="1"/>
    <col min="9480" max="9729" width="9.140625" style="414"/>
    <col min="9730" max="9730" width="10.28515625" style="414" customWidth="1"/>
    <col min="9731" max="9732" width="15.7109375" style="414" customWidth="1"/>
    <col min="9733" max="9733" width="90.28515625" style="414" customWidth="1"/>
    <col min="9734" max="9734" width="14.42578125" style="414" customWidth="1"/>
    <col min="9735" max="9735" width="0" style="414" hidden="1" customWidth="1"/>
    <col min="9736" max="9985" width="9.140625" style="414"/>
    <col min="9986" max="9986" width="10.28515625" style="414" customWidth="1"/>
    <col min="9987" max="9988" width="15.7109375" style="414" customWidth="1"/>
    <col min="9989" max="9989" width="90.28515625" style="414" customWidth="1"/>
    <col min="9990" max="9990" width="14.42578125" style="414" customWidth="1"/>
    <col min="9991" max="9991" width="0" style="414" hidden="1" customWidth="1"/>
    <col min="9992" max="10241" width="9.140625" style="414"/>
    <col min="10242" max="10242" width="10.28515625" style="414" customWidth="1"/>
    <col min="10243" max="10244" width="15.7109375" style="414" customWidth="1"/>
    <col min="10245" max="10245" width="90.28515625" style="414" customWidth="1"/>
    <col min="10246" max="10246" width="14.42578125" style="414" customWidth="1"/>
    <col min="10247" max="10247" width="0" style="414" hidden="1" customWidth="1"/>
    <col min="10248" max="10497" width="9.140625" style="414"/>
    <col min="10498" max="10498" width="10.28515625" style="414" customWidth="1"/>
    <col min="10499" max="10500" width="15.7109375" style="414" customWidth="1"/>
    <col min="10501" max="10501" width="90.28515625" style="414" customWidth="1"/>
    <col min="10502" max="10502" width="14.42578125" style="414" customWidth="1"/>
    <col min="10503" max="10503" width="0" style="414" hidden="1" customWidth="1"/>
    <col min="10504" max="10753" width="9.140625" style="414"/>
    <col min="10754" max="10754" width="10.28515625" style="414" customWidth="1"/>
    <col min="10755" max="10756" width="15.7109375" style="414" customWidth="1"/>
    <col min="10757" max="10757" width="90.28515625" style="414" customWidth="1"/>
    <col min="10758" max="10758" width="14.42578125" style="414" customWidth="1"/>
    <col min="10759" max="10759" width="0" style="414" hidden="1" customWidth="1"/>
    <col min="10760" max="11009" width="9.140625" style="414"/>
    <col min="11010" max="11010" width="10.28515625" style="414" customWidth="1"/>
    <col min="11011" max="11012" width="15.7109375" style="414" customWidth="1"/>
    <col min="11013" max="11013" width="90.28515625" style="414" customWidth="1"/>
    <col min="11014" max="11014" width="14.42578125" style="414" customWidth="1"/>
    <col min="11015" max="11015" width="0" style="414" hidden="1" customWidth="1"/>
    <col min="11016" max="11265" width="9.140625" style="414"/>
    <col min="11266" max="11266" width="10.28515625" style="414" customWidth="1"/>
    <col min="11267" max="11268" width="15.7109375" style="414" customWidth="1"/>
    <col min="11269" max="11269" width="90.28515625" style="414" customWidth="1"/>
    <col min="11270" max="11270" width="14.42578125" style="414" customWidth="1"/>
    <col min="11271" max="11271" width="0" style="414" hidden="1" customWidth="1"/>
    <col min="11272" max="11521" width="9.140625" style="414"/>
    <col min="11522" max="11522" width="10.28515625" style="414" customWidth="1"/>
    <col min="11523" max="11524" width="15.7109375" style="414" customWidth="1"/>
    <col min="11525" max="11525" width="90.28515625" style="414" customWidth="1"/>
    <col min="11526" max="11526" width="14.42578125" style="414" customWidth="1"/>
    <col min="11527" max="11527" width="0" style="414" hidden="1" customWidth="1"/>
    <col min="11528" max="11777" width="9.140625" style="414"/>
    <col min="11778" max="11778" width="10.28515625" style="414" customWidth="1"/>
    <col min="11779" max="11780" width="15.7109375" style="414" customWidth="1"/>
    <col min="11781" max="11781" width="90.28515625" style="414" customWidth="1"/>
    <col min="11782" max="11782" width="14.42578125" style="414" customWidth="1"/>
    <col min="11783" max="11783" width="0" style="414" hidden="1" customWidth="1"/>
    <col min="11784" max="12033" width="9.140625" style="414"/>
    <col min="12034" max="12034" width="10.28515625" style="414" customWidth="1"/>
    <col min="12035" max="12036" width="15.7109375" style="414" customWidth="1"/>
    <col min="12037" max="12037" width="90.28515625" style="414" customWidth="1"/>
    <col min="12038" max="12038" width="14.42578125" style="414" customWidth="1"/>
    <col min="12039" max="12039" width="0" style="414" hidden="1" customWidth="1"/>
    <col min="12040" max="12289" width="9.140625" style="414"/>
    <col min="12290" max="12290" width="10.28515625" style="414" customWidth="1"/>
    <col min="12291" max="12292" width="15.7109375" style="414" customWidth="1"/>
    <col min="12293" max="12293" width="90.28515625" style="414" customWidth="1"/>
    <col min="12294" max="12294" width="14.42578125" style="414" customWidth="1"/>
    <col min="12295" max="12295" width="0" style="414" hidden="1" customWidth="1"/>
    <col min="12296" max="12545" width="9.140625" style="414"/>
    <col min="12546" max="12546" width="10.28515625" style="414" customWidth="1"/>
    <col min="12547" max="12548" width="15.7109375" style="414" customWidth="1"/>
    <col min="12549" max="12549" width="90.28515625" style="414" customWidth="1"/>
    <col min="12550" max="12550" width="14.42578125" style="414" customWidth="1"/>
    <col min="12551" max="12551" width="0" style="414" hidden="1" customWidth="1"/>
    <col min="12552" max="12801" width="9.140625" style="414"/>
    <col min="12802" max="12802" width="10.28515625" style="414" customWidth="1"/>
    <col min="12803" max="12804" width="15.7109375" style="414" customWidth="1"/>
    <col min="12805" max="12805" width="90.28515625" style="414" customWidth="1"/>
    <col min="12806" max="12806" width="14.42578125" style="414" customWidth="1"/>
    <col min="12807" max="12807" width="0" style="414" hidden="1" customWidth="1"/>
    <col min="12808" max="13057" width="9.140625" style="414"/>
    <col min="13058" max="13058" width="10.28515625" style="414" customWidth="1"/>
    <col min="13059" max="13060" width="15.7109375" style="414" customWidth="1"/>
    <col min="13061" max="13061" width="90.28515625" style="414" customWidth="1"/>
    <col min="13062" max="13062" width="14.42578125" style="414" customWidth="1"/>
    <col min="13063" max="13063" width="0" style="414" hidden="1" customWidth="1"/>
    <col min="13064" max="13313" width="9.140625" style="414"/>
    <col min="13314" max="13314" width="10.28515625" style="414" customWidth="1"/>
    <col min="13315" max="13316" width="15.7109375" style="414" customWidth="1"/>
    <col min="13317" max="13317" width="90.28515625" style="414" customWidth="1"/>
    <col min="13318" max="13318" width="14.42578125" style="414" customWidth="1"/>
    <col min="13319" max="13319" width="0" style="414" hidden="1" customWidth="1"/>
    <col min="13320" max="13569" width="9.140625" style="414"/>
    <col min="13570" max="13570" width="10.28515625" style="414" customWidth="1"/>
    <col min="13571" max="13572" width="15.7109375" style="414" customWidth="1"/>
    <col min="13573" max="13573" width="90.28515625" style="414" customWidth="1"/>
    <col min="13574" max="13574" width="14.42578125" style="414" customWidth="1"/>
    <col min="13575" max="13575" width="0" style="414" hidden="1" customWidth="1"/>
    <col min="13576" max="13825" width="9.140625" style="414"/>
    <col min="13826" max="13826" width="10.28515625" style="414" customWidth="1"/>
    <col min="13827" max="13828" width="15.7109375" style="414" customWidth="1"/>
    <col min="13829" max="13829" width="90.28515625" style="414" customWidth="1"/>
    <col min="13830" max="13830" width="14.42578125" style="414" customWidth="1"/>
    <col min="13831" max="13831" width="0" style="414" hidden="1" customWidth="1"/>
    <col min="13832" max="14081" width="9.140625" style="414"/>
    <col min="14082" max="14082" width="10.28515625" style="414" customWidth="1"/>
    <col min="14083" max="14084" width="15.7109375" style="414" customWidth="1"/>
    <col min="14085" max="14085" width="90.28515625" style="414" customWidth="1"/>
    <col min="14086" max="14086" width="14.42578125" style="414" customWidth="1"/>
    <col min="14087" max="14087" width="0" style="414" hidden="1" customWidth="1"/>
    <col min="14088" max="14337" width="9.140625" style="414"/>
    <col min="14338" max="14338" width="10.28515625" style="414" customWidth="1"/>
    <col min="14339" max="14340" width="15.7109375" style="414" customWidth="1"/>
    <col min="14341" max="14341" width="90.28515625" style="414" customWidth="1"/>
    <col min="14342" max="14342" width="14.42578125" style="414" customWidth="1"/>
    <col min="14343" max="14343" width="0" style="414" hidden="1" customWidth="1"/>
    <col min="14344" max="14593" width="9.140625" style="414"/>
    <col min="14594" max="14594" width="10.28515625" style="414" customWidth="1"/>
    <col min="14595" max="14596" width="15.7109375" style="414" customWidth="1"/>
    <col min="14597" max="14597" width="90.28515625" style="414" customWidth="1"/>
    <col min="14598" max="14598" width="14.42578125" style="414" customWidth="1"/>
    <col min="14599" max="14599" width="0" style="414" hidden="1" customWidth="1"/>
    <col min="14600" max="14849" width="9.140625" style="414"/>
    <col min="14850" max="14850" width="10.28515625" style="414" customWidth="1"/>
    <col min="14851" max="14852" width="15.7109375" style="414" customWidth="1"/>
    <col min="14853" max="14853" width="90.28515625" style="414" customWidth="1"/>
    <col min="14854" max="14854" width="14.42578125" style="414" customWidth="1"/>
    <col min="14855" max="14855" width="0" style="414" hidden="1" customWidth="1"/>
    <col min="14856" max="15105" width="9.140625" style="414"/>
    <col min="15106" max="15106" width="10.28515625" style="414" customWidth="1"/>
    <col min="15107" max="15108" width="15.7109375" style="414" customWidth="1"/>
    <col min="15109" max="15109" width="90.28515625" style="414" customWidth="1"/>
    <col min="15110" max="15110" width="14.42578125" style="414" customWidth="1"/>
    <col min="15111" max="15111" width="0" style="414" hidden="1" customWidth="1"/>
    <col min="15112" max="15361" width="9.140625" style="414"/>
    <col min="15362" max="15362" width="10.28515625" style="414" customWidth="1"/>
    <col min="15363" max="15364" width="15.7109375" style="414" customWidth="1"/>
    <col min="15365" max="15365" width="90.28515625" style="414" customWidth="1"/>
    <col min="15366" max="15366" width="14.42578125" style="414" customWidth="1"/>
    <col min="15367" max="15367" width="0" style="414" hidden="1" customWidth="1"/>
    <col min="15368" max="15617" width="9.140625" style="414"/>
    <col min="15618" max="15618" width="10.28515625" style="414" customWidth="1"/>
    <col min="15619" max="15620" width="15.7109375" style="414" customWidth="1"/>
    <col min="15621" max="15621" width="90.28515625" style="414" customWidth="1"/>
    <col min="15622" max="15622" width="14.42578125" style="414" customWidth="1"/>
    <col min="15623" max="15623" width="0" style="414" hidden="1" customWidth="1"/>
    <col min="15624" max="15873" width="9.140625" style="414"/>
    <col min="15874" max="15874" width="10.28515625" style="414" customWidth="1"/>
    <col min="15875" max="15876" width="15.7109375" style="414" customWidth="1"/>
    <col min="15877" max="15877" width="90.28515625" style="414" customWidth="1"/>
    <col min="15878" max="15878" width="14.42578125" style="414" customWidth="1"/>
    <col min="15879" max="15879" width="0" style="414" hidden="1" customWidth="1"/>
    <col min="15880" max="16129" width="9.140625" style="414"/>
    <col min="16130" max="16130" width="10.28515625" style="414" customWidth="1"/>
    <col min="16131" max="16132" width="15.7109375" style="414" customWidth="1"/>
    <col min="16133" max="16133" width="90.28515625" style="414" customWidth="1"/>
    <col min="16134" max="16134" width="14.42578125" style="414" customWidth="1"/>
    <col min="16135" max="16135" width="0" style="414" hidden="1" customWidth="1"/>
    <col min="16136" max="16384" width="9.140625" style="414"/>
  </cols>
  <sheetData>
    <row r="2" spans="1:7">
      <c r="A2" s="461" t="s">
        <v>617</v>
      </c>
      <c r="B2" s="461"/>
      <c r="C2" s="461"/>
      <c r="D2" s="461"/>
      <c r="E2" s="461"/>
      <c r="F2" s="461"/>
    </row>
    <row r="4" spans="1:7" s="424" customFormat="1" ht="21.75" customHeight="1">
      <c r="A4" s="421" t="s">
        <v>549</v>
      </c>
      <c r="B4" s="421" t="s">
        <v>550</v>
      </c>
      <c r="C4" s="422" t="s">
        <v>618</v>
      </c>
      <c r="D4" s="423" t="s">
        <v>619</v>
      </c>
      <c r="E4" s="421" t="s">
        <v>551</v>
      </c>
      <c r="F4" s="421" t="s">
        <v>27</v>
      </c>
      <c r="G4" s="421" t="s">
        <v>620</v>
      </c>
    </row>
    <row r="5" spans="1:7">
      <c r="A5" s="425"/>
      <c r="B5" s="426"/>
      <c r="C5" s="415"/>
      <c r="D5" s="427">
        <v>25966</v>
      </c>
      <c r="E5" s="428" t="s">
        <v>621</v>
      </c>
      <c r="F5" s="416" t="s">
        <v>555</v>
      </c>
      <c r="G5" s="425" t="s">
        <v>622</v>
      </c>
    </row>
    <row r="6" spans="1:7">
      <c r="A6" s="425">
        <v>29</v>
      </c>
      <c r="B6" s="426">
        <v>42396</v>
      </c>
      <c r="C6" s="415"/>
      <c r="D6" s="429"/>
      <c r="E6" s="428" t="s">
        <v>623</v>
      </c>
      <c r="F6" s="416" t="s">
        <v>577</v>
      </c>
      <c r="G6" s="416"/>
    </row>
    <row r="7" spans="1:7">
      <c r="A7" s="425"/>
      <c r="B7" s="425"/>
      <c r="C7" s="415"/>
      <c r="D7" s="429">
        <v>164.1</v>
      </c>
      <c r="E7" s="428" t="s">
        <v>624</v>
      </c>
      <c r="F7" s="416" t="s">
        <v>577</v>
      </c>
      <c r="G7" s="416"/>
    </row>
    <row r="8" spans="1:7">
      <c r="A8" s="425"/>
      <c r="B8" s="425"/>
      <c r="C8" s="415"/>
      <c r="D8" s="429">
        <v>219.9</v>
      </c>
      <c r="E8" s="428" t="s">
        <v>625</v>
      </c>
      <c r="F8" s="416" t="s">
        <v>577</v>
      </c>
      <c r="G8" s="416"/>
    </row>
    <row r="9" spans="1:7">
      <c r="A9" s="425"/>
      <c r="B9" s="425"/>
      <c r="C9" s="415"/>
      <c r="D9" s="429">
        <v>692.7</v>
      </c>
      <c r="E9" s="428" t="s">
        <v>626</v>
      </c>
      <c r="F9" s="416" t="s">
        <v>577</v>
      </c>
      <c r="G9" s="416"/>
    </row>
    <row r="10" spans="1:7">
      <c r="A10" s="425"/>
      <c r="B10" s="425"/>
      <c r="C10" s="415"/>
      <c r="D10" s="429">
        <v>2385</v>
      </c>
      <c r="E10" s="428" t="s">
        <v>627</v>
      </c>
      <c r="F10" s="416" t="s">
        <v>577</v>
      </c>
      <c r="G10" s="416"/>
    </row>
    <row r="11" spans="1:7">
      <c r="A11" s="425"/>
      <c r="B11" s="425"/>
      <c r="C11" s="415"/>
      <c r="D11" s="429">
        <v>1085.4000000000001</v>
      </c>
      <c r="E11" s="428" t="s">
        <v>628</v>
      </c>
      <c r="F11" s="416" t="s">
        <v>577</v>
      </c>
      <c r="G11" s="416"/>
    </row>
    <row r="12" spans="1:7">
      <c r="A12" s="425"/>
      <c r="B12" s="425"/>
      <c r="C12" s="415"/>
      <c r="D12" s="429">
        <v>541.4</v>
      </c>
      <c r="E12" s="428" t="s">
        <v>629</v>
      </c>
      <c r="F12" s="416" t="s">
        <v>577</v>
      </c>
      <c r="G12" s="425" t="s">
        <v>630</v>
      </c>
    </row>
    <row r="13" spans="1:7">
      <c r="A13" s="425"/>
      <c r="B13" s="425"/>
      <c r="C13" s="415"/>
      <c r="D13" s="429">
        <v>76.3</v>
      </c>
      <c r="E13" s="428" t="s">
        <v>631</v>
      </c>
      <c r="F13" s="416" t="s">
        <v>577</v>
      </c>
      <c r="G13" s="416"/>
    </row>
    <row r="14" spans="1:7">
      <c r="A14" s="425"/>
      <c r="B14" s="425"/>
      <c r="C14" s="415"/>
      <c r="D14" s="429">
        <v>38.5</v>
      </c>
      <c r="E14" s="428" t="s">
        <v>632</v>
      </c>
      <c r="F14" s="416" t="s">
        <v>577</v>
      </c>
      <c r="G14" s="416"/>
    </row>
    <row r="15" spans="1:7">
      <c r="A15" s="425"/>
      <c r="B15" s="425"/>
      <c r="C15" s="415"/>
      <c r="D15" s="429">
        <v>705.5</v>
      </c>
      <c r="E15" s="428" t="s">
        <v>633</v>
      </c>
      <c r="F15" s="416" t="s">
        <v>577</v>
      </c>
      <c r="G15" s="416"/>
    </row>
    <row r="16" spans="1:7">
      <c r="A16" s="425"/>
      <c r="B16" s="425"/>
      <c r="C16" s="415"/>
      <c r="D16" s="429">
        <v>500</v>
      </c>
      <c r="E16" s="428" t="s">
        <v>634</v>
      </c>
      <c r="F16" s="416" t="s">
        <v>577</v>
      </c>
      <c r="G16" s="416"/>
    </row>
    <row r="17" spans="1:7">
      <c r="A17" s="425"/>
      <c r="B17" s="425"/>
      <c r="C17" s="415"/>
      <c r="D17" s="429">
        <v>1500</v>
      </c>
      <c r="E17" s="428" t="s">
        <v>635</v>
      </c>
      <c r="F17" s="416" t="s">
        <v>577</v>
      </c>
      <c r="G17" s="416"/>
    </row>
    <row r="18" spans="1:7">
      <c r="A18" s="425"/>
      <c r="B18" s="425"/>
      <c r="C18" s="415"/>
      <c r="D18" s="429">
        <v>1548</v>
      </c>
      <c r="E18" s="417" t="s">
        <v>636</v>
      </c>
      <c r="F18" s="416" t="s">
        <v>577</v>
      </c>
      <c r="G18" s="425" t="s">
        <v>637</v>
      </c>
    </row>
    <row r="19" spans="1:7" hidden="1">
      <c r="A19" s="425">
        <v>32</v>
      </c>
      <c r="B19" s="426">
        <v>40954</v>
      </c>
      <c r="C19" s="415"/>
      <c r="D19" s="429">
        <v>0</v>
      </c>
      <c r="E19" s="428"/>
      <c r="F19" s="416" t="s">
        <v>577</v>
      </c>
      <c r="G19" s="416"/>
    </row>
    <row r="20" spans="1:7" hidden="1">
      <c r="A20" s="425">
        <v>33</v>
      </c>
      <c r="B20" s="426">
        <v>40968</v>
      </c>
      <c r="C20" s="415"/>
      <c r="D20" s="429">
        <v>0</v>
      </c>
      <c r="E20" s="428"/>
      <c r="F20" s="416" t="s">
        <v>577</v>
      </c>
      <c r="G20" s="416"/>
    </row>
    <row r="21" spans="1:7">
      <c r="A21" s="425"/>
      <c r="B21" s="426"/>
      <c r="C21" s="415"/>
      <c r="D21" s="429">
        <v>66.5</v>
      </c>
      <c r="E21" s="428" t="s">
        <v>638</v>
      </c>
      <c r="F21" s="416" t="s">
        <v>577</v>
      </c>
      <c r="G21" s="416"/>
    </row>
    <row r="22" spans="1:7">
      <c r="A22" s="425"/>
      <c r="B22" s="426"/>
      <c r="C22" s="415"/>
      <c r="D22" s="429">
        <v>24</v>
      </c>
      <c r="E22" s="428" t="s">
        <v>639</v>
      </c>
      <c r="F22" s="416" t="s">
        <v>577</v>
      </c>
      <c r="G22" s="416"/>
    </row>
    <row r="23" spans="1:7">
      <c r="A23" s="425"/>
      <c r="B23" s="426"/>
      <c r="C23" s="415"/>
      <c r="D23" s="429">
        <v>407</v>
      </c>
      <c r="E23" s="428" t="s">
        <v>640</v>
      </c>
      <c r="F23" s="416" t="s">
        <v>577</v>
      </c>
      <c r="G23" s="416"/>
    </row>
    <row r="24" spans="1:7">
      <c r="A24" s="425"/>
      <c r="B24" s="426"/>
      <c r="C24" s="415"/>
      <c r="D24" s="429">
        <v>108.4</v>
      </c>
      <c r="E24" s="428" t="s">
        <v>641</v>
      </c>
      <c r="F24" s="416" t="s">
        <v>642</v>
      </c>
      <c r="G24" s="416"/>
    </row>
    <row r="25" spans="1:7">
      <c r="A25" s="425"/>
      <c r="B25" s="426"/>
      <c r="C25" s="415"/>
      <c r="D25" s="429">
        <v>2.6</v>
      </c>
      <c r="E25" s="428" t="s">
        <v>643</v>
      </c>
      <c r="F25" s="416" t="s">
        <v>559</v>
      </c>
      <c r="G25" s="416"/>
    </row>
    <row r="26" spans="1:7">
      <c r="A26" s="425"/>
      <c r="B26" s="426"/>
      <c r="C26" s="415"/>
      <c r="D26" s="429">
        <v>884.4</v>
      </c>
      <c r="E26" s="428" t="s">
        <v>644</v>
      </c>
      <c r="F26" s="416" t="s">
        <v>559</v>
      </c>
      <c r="G26" s="416"/>
    </row>
    <row r="27" spans="1:7">
      <c r="A27" s="425"/>
      <c r="B27" s="426"/>
      <c r="C27" s="430">
        <v>0</v>
      </c>
      <c r="D27" s="427">
        <f>SUM(D5:D26)</f>
        <v>36915.700000000004</v>
      </c>
      <c r="E27" s="431" t="s">
        <v>645</v>
      </c>
      <c r="F27" s="430">
        <f>D27-C27</f>
        <v>36915.700000000004</v>
      </c>
      <c r="G27" s="416"/>
    </row>
    <row r="28" spans="1:7">
      <c r="A28" s="425">
        <v>30</v>
      </c>
      <c r="B28" s="426">
        <v>42410</v>
      </c>
      <c r="C28" s="415"/>
      <c r="D28" s="429">
        <v>29.9</v>
      </c>
      <c r="E28" s="428" t="s">
        <v>646</v>
      </c>
      <c r="F28" s="416" t="s">
        <v>564</v>
      </c>
      <c r="G28" s="416"/>
    </row>
    <row r="29" spans="1:7">
      <c r="A29" s="425"/>
      <c r="B29" s="425"/>
      <c r="C29" s="415"/>
      <c r="D29" s="429">
        <v>243</v>
      </c>
      <c r="E29" s="428" t="s">
        <v>647</v>
      </c>
      <c r="F29" s="416" t="s">
        <v>574</v>
      </c>
      <c r="G29" s="425" t="s">
        <v>648</v>
      </c>
    </row>
    <row r="30" spans="1:7">
      <c r="A30" s="425"/>
      <c r="B30" s="425"/>
      <c r="C30" s="430">
        <v>0</v>
      </c>
      <c r="D30" s="427">
        <f>SUM(D27:D29)</f>
        <v>37188.600000000006</v>
      </c>
      <c r="E30" s="431" t="s">
        <v>649</v>
      </c>
      <c r="F30" s="430">
        <f>D30-C30</f>
        <v>37188.600000000006</v>
      </c>
      <c r="G30" s="425" t="s">
        <v>650</v>
      </c>
    </row>
    <row r="31" spans="1:7">
      <c r="A31" s="425">
        <v>33</v>
      </c>
      <c r="B31" s="426">
        <v>42452</v>
      </c>
      <c r="C31" s="415">
        <v>4550</v>
      </c>
      <c r="D31" s="429"/>
      <c r="E31" s="417" t="s">
        <v>651</v>
      </c>
      <c r="F31" s="416" t="s">
        <v>577</v>
      </c>
      <c r="G31" s="416"/>
    </row>
    <row r="32" spans="1:7">
      <c r="A32" s="425"/>
      <c r="B32" s="425"/>
      <c r="C32" s="415">
        <v>11</v>
      </c>
      <c r="D32" s="429"/>
      <c r="E32" s="428" t="s">
        <v>652</v>
      </c>
      <c r="F32" s="416" t="s">
        <v>562</v>
      </c>
      <c r="G32" s="416"/>
    </row>
    <row r="33" spans="1:7">
      <c r="A33" s="425"/>
      <c r="B33" s="426"/>
      <c r="C33" s="430">
        <f>SUM(C6:C32)</f>
        <v>4561</v>
      </c>
      <c r="D33" s="427">
        <f>SUM(D30:D32)</f>
        <v>37188.600000000006</v>
      </c>
      <c r="E33" s="431" t="s">
        <v>653</v>
      </c>
      <c r="F33" s="430">
        <f>D33-C33</f>
        <v>32627.600000000006</v>
      </c>
      <c r="G33" s="416"/>
    </row>
    <row r="34" spans="1:7">
      <c r="A34" s="425"/>
      <c r="B34" s="426"/>
      <c r="C34" s="430">
        <f>SUM(C33)</f>
        <v>4561</v>
      </c>
      <c r="D34" s="427">
        <f>SUM(D33)</f>
        <v>37188.600000000006</v>
      </c>
      <c r="E34" s="431" t="s">
        <v>654</v>
      </c>
      <c r="F34" s="430">
        <f>D34-C34</f>
        <v>32627.600000000006</v>
      </c>
      <c r="G34" s="416"/>
    </row>
    <row r="35" spans="1:7" hidden="1">
      <c r="A35" s="425"/>
      <c r="B35" s="425"/>
      <c r="C35" s="415"/>
      <c r="D35" s="427"/>
      <c r="E35" s="431"/>
      <c r="F35" s="430"/>
      <c r="G35" s="416"/>
    </row>
    <row r="36" spans="1:7" hidden="1">
      <c r="A36" s="425"/>
      <c r="B36" s="425"/>
      <c r="C36" s="415"/>
      <c r="D36" s="429"/>
      <c r="E36" s="432"/>
      <c r="F36" s="416"/>
      <c r="G36" s="416"/>
    </row>
    <row r="37" spans="1:7" hidden="1">
      <c r="A37" s="425"/>
      <c r="B37" s="426"/>
      <c r="C37" s="415"/>
      <c r="D37" s="429"/>
      <c r="E37" s="428"/>
      <c r="F37" s="416"/>
      <c r="G37" s="416"/>
    </row>
    <row r="38" spans="1:7" hidden="1">
      <c r="A38" s="425"/>
      <c r="B38" s="426"/>
      <c r="C38" s="415"/>
      <c r="D38" s="429"/>
      <c r="E38" s="428"/>
      <c r="F38" s="416"/>
      <c r="G38" s="416"/>
    </row>
    <row r="39" spans="1:7" hidden="1">
      <c r="A39" s="425"/>
      <c r="B39" s="426"/>
      <c r="C39" s="415"/>
      <c r="D39" s="429"/>
      <c r="E39" s="428"/>
      <c r="F39" s="416"/>
      <c r="G39" s="416"/>
    </row>
    <row r="40" spans="1:7" hidden="1">
      <c r="A40" s="425"/>
      <c r="B40" s="426"/>
      <c r="C40" s="415"/>
      <c r="D40" s="429"/>
      <c r="E40" s="432"/>
      <c r="F40" s="416"/>
      <c r="G40" s="416"/>
    </row>
    <row r="41" spans="1:7" hidden="1">
      <c r="A41" s="425"/>
      <c r="B41" s="426"/>
      <c r="C41" s="415"/>
      <c r="D41" s="415"/>
      <c r="E41" s="428"/>
      <c r="F41" s="416"/>
      <c r="G41" s="416"/>
    </row>
    <row r="42" spans="1:7" hidden="1">
      <c r="A42" s="425"/>
      <c r="B42" s="426"/>
      <c r="C42" s="415"/>
      <c r="D42" s="415"/>
      <c r="E42" s="428"/>
      <c r="F42" s="416"/>
      <c r="G42" s="416"/>
    </row>
    <row r="43" spans="1:7" hidden="1">
      <c r="A43" s="425"/>
      <c r="B43" s="426"/>
      <c r="C43" s="415"/>
      <c r="D43" s="415"/>
      <c r="E43" s="433"/>
      <c r="F43" s="416"/>
      <c r="G43" s="416"/>
    </row>
    <row r="44" spans="1:7" hidden="1">
      <c r="A44" s="425"/>
      <c r="B44" s="426"/>
      <c r="C44" s="415"/>
      <c r="D44" s="415"/>
      <c r="E44" s="428"/>
      <c r="F44" s="416"/>
      <c r="G44" s="416"/>
    </row>
    <row r="45" spans="1:7" hidden="1">
      <c r="A45" s="425"/>
      <c r="B45" s="426"/>
      <c r="C45" s="415"/>
      <c r="D45" s="415"/>
      <c r="E45" s="428"/>
      <c r="F45" s="416"/>
      <c r="G45" s="416"/>
    </row>
    <row r="46" spans="1:7" hidden="1">
      <c r="A46" s="425"/>
      <c r="B46" s="426"/>
      <c r="C46" s="415"/>
      <c r="D46" s="415"/>
      <c r="E46" s="428"/>
      <c r="F46" s="416"/>
      <c r="G46" s="416"/>
    </row>
    <row r="47" spans="1:7" hidden="1">
      <c r="A47" s="425"/>
      <c r="B47" s="426"/>
      <c r="C47" s="415"/>
      <c r="D47" s="415"/>
      <c r="E47" s="428"/>
      <c r="F47" s="416"/>
      <c r="G47" s="416"/>
    </row>
    <row r="48" spans="1:7" hidden="1">
      <c r="A48" s="425"/>
      <c r="B48" s="426"/>
      <c r="C48" s="415"/>
      <c r="D48" s="415"/>
      <c r="E48" s="433"/>
      <c r="F48" s="416"/>
      <c r="G48" s="416"/>
    </row>
    <row r="49" spans="1:7" hidden="1">
      <c r="A49" s="425"/>
      <c r="B49" s="426"/>
      <c r="C49" s="415"/>
      <c r="D49" s="415"/>
      <c r="E49" s="428"/>
      <c r="F49" s="416"/>
      <c r="G49" s="416"/>
    </row>
    <row r="50" spans="1:7" hidden="1">
      <c r="A50" s="425"/>
      <c r="B50" s="426"/>
      <c r="C50" s="415"/>
      <c r="D50" s="415"/>
      <c r="E50" s="428"/>
      <c r="F50" s="416"/>
      <c r="G50" s="416"/>
    </row>
    <row r="51" spans="1:7" hidden="1">
      <c r="A51" s="425"/>
      <c r="B51" s="426"/>
      <c r="C51" s="415"/>
      <c r="D51" s="415"/>
      <c r="E51" s="428"/>
      <c r="F51" s="416"/>
      <c r="G51" s="416"/>
    </row>
    <row r="52" spans="1:7" hidden="1">
      <c r="A52" s="425"/>
      <c r="B52" s="426"/>
      <c r="C52" s="415"/>
      <c r="D52" s="415"/>
      <c r="E52" s="433"/>
      <c r="F52" s="416"/>
      <c r="G52" s="416"/>
    </row>
    <row r="53" spans="1:7" hidden="1">
      <c r="A53" s="425"/>
      <c r="B53" s="426"/>
      <c r="C53" s="415"/>
      <c r="D53" s="415"/>
      <c r="E53" s="428"/>
      <c r="F53" s="416"/>
      <c r="G53" s="416"/>
    </row>
    <row r="54" spans="1:7" hidden="1">
      <c r="A54" s="425"/>
      <c r="B54" s="426"/>
      <c r="C54" s="415"/>
      <c r="D54" s="415"/>
      <c r="E54" s="428"/>
      <c r="F54" s="416"/>
      <c r="G54" s="416"/>
    </row>
    <row r="55" spans="1:7" hidden="1">
      <c r="A55" s="425"/>
      <c r="B55" s="426"/>
      <c r="C55" s="415"/>
      <c r="D55" s="415"/>
      <c r="E55" s="428"/>
      <c r="F55" s="416"/>
      <c r="G55" s="416"/>
    </row>
    <row r="56" spans="1:7" hidden="1">
      <c r="A56" s="425"/>
      <c r="B56" s="426"/>
      <c r="C56" s="415"/>
      <c r="D56" s="415"/>
      <c r="E56" s="433"/>
      <c r="F56" s="416"/>
      <c r="G56" s="416"/>
    </row>
    <row r="57" spans="1:7" hidden="1">
      <c r="A57" s="425"/>
      <c r="B57" s="426"/>
      <c r="C57" s="415"/>
      <c r="D57" s="415"/>
      <c r="E57" s="417"/>
      <c r="F57" s="416"/>
      <c r="G57" s="416"/>
    </row>
    <row r="58" spans="1:7" hidden="1">
      <c r="A58" s="425"/>
      <c r="B58" s="426"/>
      <c r="C58" s="415"/>
      <c r="D58" s="415"/>
      <c r="E58" s="417"/>
      <c r="F58" s="416"/>
      <c r="G58" s="416"/>
    </row>
    <row r="59" spans="1:7" hidden="1">
      <c r="A59" s="425"/>
      <c r="B59" s="426"/>
      <c r="C59" s="415"/>
      <c r="D59" s="415"/>
      <c r="E59" s="417"/>
      <c r="F59" s="416"/>
      <c r="G59" s="416"/>
    </row>
    <row r="60" spans="1:7" hidden="1">
      <c r="A60" s="425"/>
      <c r="B60" s="426"/>
      <c r="C60" s="415"/>
      <c r="D60" s="415"/>
      <c r="E60" s="433"/>
      <c r="F60" s="416"/>
      <c r="G60" s="416"/>
    </row>
    <row r="61" spans="1:7" hidden="1">
      <c r="A61" s="425"/>
      <c r="B61" s="426"/>
      <c r="C61" s="415"/>
      <c r="D61" s="428"/>
      <c r="E61" s="416"/>
      <c r="F61" s="416"/>
      <c r="G61" s="428"/>
    </row>
    <row r="62" spans="1:7" hidden="1">
      <c r="A62" s="425"/>
      <c r="B62" s="426"/>
      <c r="C62" s="415"/>
      <c r="D62" s="428"/>
      <c r="E62" s="416"/>
      <c r="F62" s="416"/>
      <c r="G62" s="428"/>
    </row>
    <row r="63" spans="1:7" hidden="1">
      <c r="A63" s="425"/>
      <c r="B63" s="426"/>
      <c r="C63" s="415"/>
      <c r="D63" s="428"/>
      <c r="E63" s="416"/>
      <c r="F63" s="416"/>
      <c r="G63" s="428"/>
    </row>
    <row r="64" spans="1:7" hidden="1">
      <c r="A64" s="425"/>
      <c r="B64" s="426"/>
      <c r="C64" s="415"/>
      <c r="D64" s="434"/>
      <c r="E64" s="416"/>
      <c r="F64" s="416"/>
      <c r="G64" s="428"/>
    </row>
    <row r="65" spans="1:7" hidden="1">
      <c r="A65" s="425"/>
      <c r="B65" s="426"/>
      <c r="C65" s="415"/>
      <c r="D65" s="415"/>
      <c r="E65" s="435"/>
      <c r="F65" s="416"/>
      <c r="G65" s="428"/>
    </row>
    <row r="66" spans="1:7" s="424" customFormat="1" hidden="1">
      <c r="A66" s="436"/>
      <c r="B66" s="437"/>
      <c r="C66" s="430"/>
      <c r="D66" s="430"/>
      <c r="E66" s="430"/>
      <c r="F66" s="434"/>
      <c r="G66" s="438"/>
    </row>
    <row r="67" spans="1:7" hidden="1">
      <c r="A67" s="425"/>
      <c r="B67" s="426"/>
      <c r="C67" s="415"/>
      <c r="D67" s="415"/>
      <c r="E67" s="416"/>
      <c r="F67" s="416"/>
      <c r="G67" s="428"/>
    </row>
    <row r="68" spans="1:7" hidden="1">
      <c r="A68" s="425"/>
      <c r="B68" s="425"/>
      <c r="C68" s="415"/>
      <c r="D68" s="415"/>
      <c r="E68" s="428"/>
      <c r="F68" s="416"/>
      <c r="G68" s="416"/>
    </row>
    <row r="69" spans="1:7" s="424" customFormat="1" hidden="1">
      <c r="A69" s="436"/>
      <c r="B69" s="436"/>
      <c r="C69" s="430"/>
      <c r="D69" s="430"/>
      <c r="E69" s="431"/>
      <c r="F69" s="430"/>
      <c r="G69" s="432"/>
    </row>
    <row r="70" spans="1:7" hidden="1">
      <c r="A70" s="425"/>
      <c r="B70" s="426"/>
      <c r="C70" s="415"/>
      <c r="D70" s="415"/>
      <c r="E70" s="428"/>
      <c r="F70" s="416"/>
      <c r="G70" s="416"/>
    </row>
    <row r="71" spans="1:7" hidden="1">
      <c r="A71" s="425"/>
      <c r="B71" s="426"/>
      <c r="C71" s="415"/>
      <c r="D71" s="415"/>
      <c r="E71" s="428"/>
      <c r="F71" s="416"/>
      <c r="G71" s="416"/>
    </row>
    <row r="72" spans="1:7" hidden="1">
      <c r="A72" s="425"/>
      <c r="B72" s="426"/>
      <c r="C72" s="415"/>
      <c r="D72" s="415"/>
      <c r="E72" s="428"/>
      <c r="F72" s="416"/>
      <c r="G72" s="416"/>
    </row>
    <row r="73" spans="1:7" hidden="1">
      <c r="A73" s="425"/>
      <c r="B73" s="426"/>
      <c r="C73" s="415"/>
      <c r="D73" s="415"/>
      <c r="E73" s="428"/>
      <c r="F73" s="416"/>
      <c r="G73" s="416"/>
    </row>
    <row r="74" spans="1:7" s="424" customFormat="1" hidden="1">
      <c r="A74" s="436"/>
      <c r="B74" s="437"/>
      <c r="C74" s="430"/>
      <c r="D74" s="430"/>
      <c r="E74" s="431"/>
      <c r="F74" s="430"/>
      <c r="G74" s="432"/>
    </row>
    <row r="75" spans="1:7" hidden="1">
      <c r="A75" s="425"/>
      <c r="B75" s="426"/>
      <c r="C75" s="415"/>
      <c r="D75" s="415"/>
      <c r="E75" s="428"/>
      <c r="F75" s="417"/>
      <c r="G75" s="416"/>
    </row>
    <row r="76" spans="1:7" hidden="1">
      <c r="A76" s="425"/>
      <c r="B76" s="426"/>
      <c r="C76" s="415"/>
      <c r="D76" s="415"/>
      <c r="E76" s="428"/>
      <c r="F76" s="417"/>
      <c r="G76" s="416"/>
    </row>
    <row r="77" spans="1:7" hidden="1">
      <c r="A77" s="425"/>
      <c r="B77" s="426"/>
      <c r="C77" s="415"/>
      <c r="D77" s="430"/>
      <c r="E77" s="428"/>
      <c r="F77" s="417"/>
      <c r="G77" s="416"/>
    </row>
    <row r="78" spans="1:7" s="424" customFormat="1" hidden="1">
      <c r="A78" s="436"/>
      <c r="B78" s="436"/>
      <c r="C78" s="430"/>
      <c r="D78" s="430"/>
      <c r="E78" s="431"/>
      <c r="F78" s="430"/>
      <c r="G78" s="432"/>
    </row>
    <row r="79" spans="1:7" hidden="1">
      <c r="A79" s="425"/>
      <c r="B79" s="426"/>
      <c r="C79" s="415"/>
      <c r="D79" s="415"/>
      <c r="E79" s="428"/>
      <c r="F79" s="417"/>
      <c r="G79" s="416"/>
    </row>
    <row r="80" spans="1:7" hidden="1">
      <c r="A80" s="425"/>
      <c r="B80" s="426"/>
      <c r="C80" s="415"/>
      <c r="D80" s="415"/>
      <c r="E80" s="428"/>
      <c r="F80" s="417"/>
      <c r="G80" s="416"/>
    </row>
    <row r="81" spans="1:7" s="424" customFormat="1" hidden="1">
      <c r="A81" s="436"/>
      <c r="B81" s="437"/>
      <c r="C81" s="430"/>
      <c r="D81" s="430"/>
      <c r="E81" s="431"/>
      <c r="F81" s="430"/>
      <c r="G81" s="432"/>
    </row>
    <row r="82" spans="1:7" hidden="1">
      <c r="A82" s="425"/>
      <c r="B82" s="426"/>
      <c r="C82" s="415"/>
      <c r="D82" s="415"/>
      <c r="E82" s="416"/>
      <c r="F82" s="417"/>
      <c r="G82" s="416"/>
    </row>
    <row r="83" spans="1:7" s="439" customFormat="1" hidden="1">
      <c r="A83" s="416"/>
      <c r="B83" s="416"/>
      <c r="C83" s="417"/>
      <c r="D83" s="415"/>
      <c r="E83" s="416"/>
      <c r="F83" s="417"/>
      <c r="G83" s="416"/>
    </row>
    <row r="84" spans="1:7" s="424" customFormat="1" hidden="1">
      <c r="A84" s="436"/>
      <c r="B84" s="437"/>
      <c r="C84" s="430"/>
      <c r="D84" s="430"/>
      <c r="E84" s="431"/>
      <c r="F84" s="430"/>
      <c r="G84" s="432"/>
    </row>
    <row r="85" spans="1:7" hidden="1">
      <c r="A85" s="425"/>
      <c r="B85" s="426"/>
      <c r="C85" s="415"/>
      <c r="D85" s="415"/>
      <c r="E85" s="428"/>
      <c r="F85" s="417"/>
      <c r="G85" s="416"/>
    </row>
    <row r="86" spans="1:7" hidden="1">
      <c r="A86" s="425"/>
      <c r="B86" s="426"/>
      <c r="C86" s="415"/>
      <c r="D86" s="415"/>
      <c r="E86" s="428"/>
      <c r="F86" s="417"/>
      <c r="G86" s="416"/>
    </row>
    <row r="87" spans="1:7" s="424" customFormat="1" hidden="1">
      <c r="A87" s="436"/>
      <c r="B87" s="437"/>
      <c r="C87" s="430"/>
      <c r="D87" s="430"/>
      <c r="E87" s="431"/>
      <c r="F87" s="430"/>
      <c r="G87" s="432"/>
    </row>
    <row r="88" spans="1:7" hidden="1">
      <c r="A88" s="425"/>
      <c r="B88" s="426"/>
      <c r="C88" s="415"/>
      <c r="D88" s="415"/>
      <c r="E88" s="428"/>
      <c r="F88" s="417"/>
      <c r="G88" s="416"/>
    </row>
    <row r="89" spans="1:7" hidden="1">
      <c r="A89" s="425"/>
      <c r="B89" s="426"/>
      <c r="C89" s="415"/>
      <c r="D89" s="415"/>
      <c r="E89" s="428"/>
      <c r="F89" s="417"/>
      <c r="G89" s="416"/>
    </row>
    <row r="90" spans="1:7" hidden="1">
      <c r="A90" s="425"/>
      <c r="B90" s="426"/>
      <c r="C90" s="415"/>
      <c r="D90" s="415"/>
      <c r="E90" s="428"/>
      <c r="F90" s="417"/>
      <c r="G90" s="416"/>
    </row>
    <row r="91" spans="1:7" hidden="1">
      <c r="A91" s="425"/>
      <c r="B91" s="426"/>
      <c r="C91" s="415"/>
      <c r="D91" s="415"/>
      <c r="E91" s="416"/>
      <c r="F91" s="417"/>
      <c r="G91" s="416"/>
    </row>
    <row r="92" spans="1:7" hidden="1">
      <c r="A92" s="425"/>
      <c r="B92" s="426"/>
      <c r="C92" s="415"/>
      <c r="D92" s="415"/>
      <c r="E92" s="416"/>
      <c r="F92" s="417"/>
      <c r="G92" s="416"/>
    </row>
    <row r="93" spans="1:7" hidden="1">
      <c r="A93" s="425"/>
      <c r="B93" s="426"/>
      <c r="C93" s="415"/>
      <c r="D93" s="415"/>
      <c r="E93" s="416"/>
      <c r="F93" s="417"/>
      <c r="G93" s="416"/>
    </row>
    <row r="94" spans="1:7" s="424" customFormat="1" hidden="1">
      <c r="A94" s="436"/>
      <c r="B94" s="437"/>
      <c r="C94" s="430"/>
      <c r="D94" s="430"/>
      <c r="E94" s="438"/>
      <c r="F94" s="430"/>
      <c r="G94" s="432"/>
    </row>
    <row r="95" spans="1:7" hidden="1">
      <c r="A95" s="425"/>
      <c r="B95" s="426"/>
      <c r="C95" s="415"/>
      <c r="D95" s="415"/>
      <c r="E95" s="416"/>
      <c r="F95" s="417"/>
      <c r="G95" s="416"/>
    </row>
    <row r="96" spans="1:7" hidden="1">
      <c r="A96" s="425"/>
      <c r="B96" s="426"/>
      <c r="C96" s="415"/>
      <c r="D96" s="415"/>
      <c r="E96" s="416"/>
      <c r="F96" s="417"/>
      <c r="G96" s="416"/>
    </row>
    <row r="97" spans="1:7" hidden="1">
      <c r="A97" s="425"/>
      <c r="B97" s="426"/>
      <c r="C97" s="415"/>
      <c r="D97" s="415"/>
      <c r="E97" s="416"/>
      <c r="F97" s="417"/>
      <c r="G97" s="416"/>
    </row>
    <row r="98" spans="1:7" hidden="1">
      <c r="A98" s="425"/>
      <c r="B98" s="426"/>
      <c r="C98" s="415"/>
      <c r="D98" s="415"/>
      <c r="E98" s="416"/>
      <c r="F98" s="417"/>
      <c r="G98" s="416"/>
    </row>
    <row r="99" spans="1:7" hidden="1">
      <c r="A99" s="425"/>
      <c r="B99" s="426"/>
      <c r="C99" s="415"/>
      <c r="D99" s="415"/>
      <c r="E99" s="428"/>
      <c r="F99" s="417"/>
      <c r="G99" s="416"/>
    </row>
    <row r="100" spans="1:7" hidden="1">
      <c r="A100" s="425"/>
      <c r="B100" s="426"/>
      <c r="C100" s="415"/>
      <c r="D100" s="415"/>
      <c r="E100" s="428"/>
      <c r="F100" s="417"/>
      <c r="G100" s="416"/>
    </row>
    <row r="101" spans="1:7" s="424" customFormat="1" hidden="1">
      <c r="A101" s="436"/>
      <c r="B101" s="437"/>
      <c r="C101" s="430"/>
      <c r="D101" s="430"/>
      <c r="E101" s="438"/>
      <c r="F101" s="430"/>
      <c r="G101" s="432"/>
    </row>
    <row r="102" spans="1:7" hidden="1">
      <c r="A102" s="425"/>
      <c r="B102" s="426"/>
      <c r="C102" s="415"/>
      <c r="D102" s="415"/>
      <c r="E102" s="428"/>
      <c r="F102" s="417"/>
      <c r="G102" s="416"/>
    </row>
    <row r="103" spans="1:7">
      <c r="A103" s="425">
        <v>36</v>
      </c>
      <c r="B103" s="426">
        <v>42494</v>
      </c>
      <c r="C103" s="415"/>
      <c r="D103" s="415">
        <v>1721.8</v>
      </c>
      <c r="E103" s="428" t="s">
        <v>655</v>
      </c>
      <c r="F103" s="416" t="s">
        <v>577</v>
      </c>
      <c r="G103" s="416"/>
    </row>
    <row r="104" spans="1:7">
      <c r="A104" s="425"/>
      <c r="B104" s="426"/>
      <c r="C104" s="415"/>
      <c r="D104" s="415">
        <v>1134.2</v>
      </c>
      <c r="E104" s="428" t="s">
        <v>656</v>
      </c>
      <c r="F104" s="417" t="s">
        <v>564</v>
      </c>
      <c r="G104" s="416"/>
    </row>
    <row r="105" spans="1:7">
      <c r="A105" s="425"/>
      <c r="B105" s="426"/>
      <c r="C105" s="430">
        <f>SUM(C34)</f>
        <v>4561</v>
      </c>
      <c r="D105" s="430">
        <f>SUM(D34:D104)</f>
        <v>40044.600000000006</v>
      </c>
      <c r="E105" s="431" t="s">
        <v>587</v>
      </c>
      <c r="F105" s="430">
        <f>D105-C105</f>
        <v>35483.600000000006</v>
      </c>
      <c r="G105" s="416"/>
    </row>
    <row r="106" spans="1:7">
      <c r="A106" s="425">
        <v>39</v>
      </c>
      <c r="B106" s="426">
        <v>42543</v>
      </c>
      <c r="C106" s="415">
        <v>1351.9</v>
      </c>
      <c r="D106" s="415"/>
      <c r="E106" s="428" t="s">
        <v>657</v>
      </c>
      <c r="F106" s="416" t="s">
        <v>577</v>
      </c>
      <c r="G106" s="416"/>
    </row>
    <row r="107" spans="1:7">
      <c r="A107" s="425"/>
      <c r="B107" s="426"/>
      <c r="C107" s="415"/>
      <c r="D107" s="415">
        <v>3332.5</v>
      </c>
      <c r="E107" s="428" t="s">
        <v>658</v>
      </c>
      <c r="F107" s="416" t="s">
        <v>577</v>
      </c>
      <c r="G107" s="416"/>
    </row>
    <row r="108" spans="1:7">
      <c r="A108" s="425"/>
      <c r="B108" s="426"/>
      <c r="C108" s="415"/>
      <c r="D108" s="415">
        <v>2250</v>
      </c>
      <c r="E108" s="428" t="s">
        <v>659</v>
      </c>
      <c r="F108" s="416" t="s">
        <v>577</v>
      </c>
      <c r="G108" s="416"/>
    </row>
    <row r="109" spans="1:7">
      <c r="A109" s="425"/>
      <c r="B109" s="426"/>
      <c r="C109" s="415"/>
      <c r="D109" s="415">
        <v>1052</v>
      </c>
      <c r="E109" s="428" t="s">
        <v>660</v>
      </c>
      <c r="F109" s="416" t="s">
        <v>577</v>
      </c>
      <c r="G109" s="416"/>
    </row>
    <row r="110" spans="1:7" s="424" customFormat="1">
      <c r="A110" s="436"/>
      <c r="B110" s="437"/>
      <c r="C110" s="430">
        <f>SUM(C105:C109)</f>
        <v>5912.9</v>
      </c>
      <c r="D110" s="430">
        <f>SUM(D105:D109)</f>
        <v>46679.100000000006</v>
      </c>
      <c r="E110" s="431" t="s">
        <v>599</v>
      </c>
      <c r="F110" s="430">
        <f>D110-C110</f>
        <v>40766.200000000004</v>
      </c>
      <c r="G110" s="432"/>
    </row>
    <row r="111" spans="1:7">
      <c r="A111" s="425">
        <v>42</v>
      </c>
      <c r="B111" s="426">
        <v>42578</v>
      </c>
      <c r="C111" s="415"/>
      <c r="D111" s="415">
        <v>151</v>
      </c>
      <c r="E111" s="428" t="s">
        <v>661</v>
      </c>
      <c r="F111" s="416" t="s">
        <v>574</v>
      </c>
      <c r="G111" s="416"/>
    </row>
    <row r="112" spans="1:7" s="424" customFormat="1">
      <c r="A112" s="436"/>
      <c r="B112" s="437"/>
      <c r="C112" s="430">
        <f>SUM(C110:C111)</f>
        <v>5912.9</v>
      </c>
      <c r="D112" s="430">
        <f>SUM(D110:D111)</f>
        <v>46830.100000000006</v>
      </c>
      <c r="E112" s="431" t="s">
        <v>605</v>
      </c>
      <c r="F112" s="430">
        <f>D112-C112</f>
        <v>40917.200000000004</v>
      </c>
      <c r="G112" s="432"/>
    </row>
    <row r="113" spans="1:7">
      <c r="A113" s="425"/>
      <c r="B113" s="426"/>
      <c r="C113" s="415"/>
      <c r="D113" s="415">
        <v>2000</v>
      </c>
      <c r="E113" s="428" t="s">
        <v>662</v>
      </c>
      <c r="F113" s="416" t="s">
        <v>577</v>
      </c>
      <c r="G113" s="416"/>
    </row>
    <row r="114" spans="1:7">
      <c r="A114" s="425"/>
      <c r="B114" s="426"/>
      <c r="C114" s="415"/>
      <c r="D114" s="415">
        <v>2500</v>
      </c>
      <c r="E114" s="428" t="s">
        <v>663</v>
      </c>
      <c r="F114" s="416" t="s">
        <v>577</v>
      </c>
      <c r="G114" s="416"/>
    </row>
    <row r="115" spans="1:7">
      <c r="A115" s="425"/>
      <c r="B115" s="426"/>
      <c r="C115" s="415"/>
      <c r="D115" s="415">
        <v>1000</v>
      </c>
      <c r="E115" s="428" t="s">
        <v>664</v>
      </c>
      <c r="F115" s="416" t="s">
        <v>577</v>
      </c>
      <c r="G115" s="416"/>
    </row>
    <row r="116" spans="1:7">
      <c r="A116" s="425"/>
      <c r="B116" s="426"/>
      <c r="C116" s="415"/>
      <c r="D116" s="415">
        <v>100</v>
      </c>
      <c r="E116" s="428" t="s">
        <v>665</v>
      </c>
      <c r="F116" s="416" t="s">
        <v>577</v>
      </c>
      <c r="G116" s="416"/>
    </row>
    <row r="117" spans="1:7">
      <c r="A117" s="425"/>
      <c r="B117" s="426"/>
      <c r="C117" s="415"/>
      <c r="D117" s="415">
        <v>250</v>
      </c>
      <c r="E117" s="428" t="s">
        <v>666</v>
      </c>
      <c r="F117" s="416" t="s">
        <v>559</v>
      </c>
      <c r="G117" s="416"/>
    </row>
    <row r="118" spans="1:7">
      <c r="A118" s="425"/>
      <c r="B118" s="426"/>
      <c r="C118" s="415"/>
      <c r="D118" s="415">
        <v>839</v>
      </c>
      <c r="E118" s="428" t="s">
        <v>667</v>
      </c>
      <c r="F118" s="416" t="s">
        <v>559</v>
      </c>
      <c r="G118" s="416"/>
    </row>
    <row r="119" spans="1:7" s="424" customFormat="1">
      <c r="A119" s="436"/>
      <c r="B119" s="437"/>
      <c r="C119" s="430">
        <f>SUM(C112:C118)</f>
        <v>5912.9</v>
      </c>
      <c r="D119" s="430">
        <f>SUM(D112:D118)</f>
        <v>53519.100000000006</v>
      </c>
      <c r="E119" s="431" t="s">
        <v>608</v>
      </c>
      <c r="F119" s="430">
        <f>D119-C119</f>
        <v>47606.200000000004</v>
      </c>
      <c r="G119" s="432"/>
    </row>
    <row r="120" spans="1:7">
      <c r="A120" s="425">
        <v>46</v>
      </c>
      <c r="B120" s="426">
        <v>42634</v>
      </c>
      <c r="C120" s="415"/>
      <c r="D120" s="415">
        <v>202</v>
      </c>
      <c r="E120" s="416" t="s">
        <v>668</v>
      </c>
      <c r="F120" s="417" t="s">
        <v>559</v>
      </c>
      <c r="G120" s="416"/>
    </row>
    <row r="121" spans="1:7" s="424" customFormat="1">
      <c r="A121" s="425"/>
      <c r="B121" s="426"/>
      <c r="C121" s="415">
        <v>2553.1999999999998</v>
      </c>
      <c r="D121" s="430"/>
      <c r="E121" s="416" t="s">
        <v>669</v>
      </c>
      <c r="F121" s="417" t="s">
        <v>555</v>
      </c>
      <c r="G121" s="432"/>
    </row>
    <row r="122" spans="1:7" s="424" customFormat="1">
      <c r="A122" s="436"/>
      <c r="B122" s="437"/>
      <c r="C122" s="430">
        <f>SUM(C119:C121)</f>
        <v>8466.0999999999985</v>
      </c>
      <c r="D122" s="430">
        <f>SUM(D119:D121)</f>
        <v>53721.100000000006</v>
      </c>
      <c r="E122" s="431" t="s">
        <v>670</v>
      </c>
      <c r="F122" s="430">
        <f>D122-C122</f>
        <v>45255.000000000007</v>
      </c>
      <c r="G122" s="432"/>
    </row>
    <row r="123" spans="1:7" s="440" customFormat="1">
      <c r="A123" s="432"/>
      <c r="B123" s="432"/>
      <c r="C123" s="430"/>
      <c r="D123" s="430"/>
      <c r="E123" s="431" t="s">
        <v>671</v>
      </c>
      <c r="F123" s="430">
        <v>45255</v>
      </c>
      <c r="G123" s="432"/>
    </row>
    <row r="124" spans="1:7" s="439" customFormat="1">
      <c r="A124" s="441">
        <v>49</v>
      </c>
      <c r="B124" s="442">
        <v>42676</v>
      </c>
      <c r="C124" s="415"/>
      <c r="D124" s="415">
        <v>613</v>
      </c>
      <c r="E124" s="416" t="s">
        <v>672</v>
      </c>
      <c r="F124" s="417" t="s">
        <v>564</v>
      </c>
      <c r="G124" s="416"/>
    </row>
    <row r="125" spans="1:7" s="439" customFormat="1">
      <c r="A125" s="416"/>
      <c r="B125" s="416"/>
      <c r="C125" s="415"/>
      <c r="D125" s="415">
        <v>46</v>
      </c>
      <c r="E125" s="416" t="s">
        <v>673</v>
      </c>
      <c r="F125" s="417" t="s">
        <v>564</v>
      </c>
      <c r="G125" s="416"/>
    </row>
    <row r="126" spans="1:7" s="440" customFormat="1">
      <c r="A126" s="432"/>
      <c r="B126" s="432"/>
      <c r="C126" s="430">
        <f>SUM(C122:C125)</f>
        <v>8466.0999999999985</v>
      </c>
      <c r="D126" s="430">
        <f>SUM(D122:D125)</f>
        <v>54380.100000000006</v>
      </c>
      <c r="E126" s="431" t="s">
        <v>674</v>
      </c>
      <c r="F126" s="430">
        <f>D126-C126</f>
        <v>45914.000000000007</v>
      </c>
      <c r="G126" s="432"/>
    </row>
    <row r="127" spans="1:7" s="439" customFormat="1">
      <c r="A127" s="425">
        <v>52</v>
      </c>
      <c r="B127" s="442">
        <v>42718</v>
      </c>
      <c r="C127" s="415"/>
      <c r="D127" s="415">
        <v>210</v>
      </c>
      <c r="E127" s="416" t="s">
        <v>675</v>
      </c>
      <c r="F127" s="417" t="s">
        <v>564</v>
      </c>
      <c r="G127" s="416"/>
    </row>
    <row r="128" spans="1:7" s="439" customFormat="1" ht="12" customHeight="1">
      <c r="A128" s="416"/>
      <c r="B128" s="416"/>
      <c r="C128" s="415"/>
      <c r="D128" s="415">
        <v>210</v>
      </c>
      <c r="E128" s="416" t="s">
        <v>676</v>
      </c>
      <c r="F128" s="417" t="s">
        <v>642</v>
      </c>
      <c r="G128" s="416"/>
    </row>
    <row r="129" spans="1:8" s="440" customFormat="1" ht="12" customHeight="1">
      <c r="A129" s="432"/>
      <c r="B129" s="432"/>
      <c r="C129" s="430">
        <f>SUM(C126:C128)</f>
        <v>8466.0999999999985</v>
      </c>
      <c r="D129" s="430">
        <f>SUM(D126:D128)</f>
        <v>54800.100000000006</v>
      </c>
      <c r="E129" s="431" t="s">
        <v>677</v>
      </c>
      <c r="F129" s="430">
        <f>D129-C129</f>
        <v>46334.000000000007</v>
      </c>
      <c r="G129" s="432"/>
    </row>
    <row r="130" spans="1:8" s="439" customFormat="1" ht="12" customHeight="1">
      <c r="A130" s="416">
        <v>53</v>
      </c>
      <c r="B130" s="442">
        <v>42746</v>
      </c>
      <c r="C130" s="415">
        <v>20</v>
      </c>
      <c r="D130" s="415"/>
      <c r="E130" s="416" t="s">
        <v>678</v>
      </c>
      <c r="F130" s="417" t="s">
        <v>564</v>
      </c>
      <c r="G130" s="416"/>
    </row>
    <row r="131" spans="1:8" s="439" customFormat="1" ht="12" customHeight="1">
      <c r="A131" s="416"/>
      <c r="B131" s="416"/>
      <c r="C131" s="415">
        <v>18</v>
      </c>
      <c r="D131" s="415"/>
      <c r="E131" s="416" t="s">
        <v>678</v>
      </c>
      <c r="F131" s="417" t="s">
        <v>679</v>
      </c>
      <c r="G131" s="416"/>
    </row>
    <row r="132" spans="1:8" s="439" customFormat="1" ht="12" customHeight="1">
      <c r="A132" s="416"/>
      <c r="B132" s="416"/>
      <c r="C132" s="415">
        <v>4050</v>
      </c>
      <c r="D132" s="415"/>
      <c r="E132" s="416" t="s">
        <v>680</v>
      </c>
      <c r="F132" s="417" t="s">
        <v>555</v>
      </c>
      <c r="G132" s="416"/>
    </row>
    <row r="133" spans="1:8" s="440" customFormat="1">
      <c r="A133" s="432"/>
      <c r="B133" s="432"/>
      <c r="C133" s="430">
        <f>SUM(C129:C132)</f>
        <v>12554.099999999999</v>
      </c>
      <c r="D133" s="430">
        <f>SUM(D129:D132)</f>
        <v>54800.100000000006</v>
      </c>
      <c r="E133" s="431"/>
      <c r="F133" s="430">
        <f>D133-C133</f>
        <v>42246.000000000007</v>
      </c>
      <c r="G133" s="432"/>
    </row>
    <row r="134" spans="1:8" ht="25.5" hidden="1" customHeight="1">
      <c r="A134" s="443"/>
      <c r="B134" s="443"/>
      <c r="C134" s="444"/>
      <c r="D134" s="444"/>
      <c r="E134" s="445"/>
      <c r="F134" s="444"/>
      <c r="G134" s="446"/>
    </row>
    <row r="135" spans="1:8">
      <c r="A135" s="460" t="s">
        <v>681</v>
      </c>
      <c r="B135" s="460"/>
      <c r="C135" s="460"/>
      <c r="D135" s="460"/>
      <c r="E135" s="460"/>
      <c r="F135" s="460"/>
      <c r="G135" s="460"/>
    </row>
    <row r="136" spans="1:8">
      <c r="A136" s="460"/>
      <c r="B136" s="460"/>
      <c r="C136" s="460"/>
      <c r="D136" s="460"/>
      <c r="E136" s="460"/>
      <c r="F136" s="460"/>
      <c r="G136" s="460"/>
    </row>
    <row r="137" spans="1:8">
      <c r="A137" s="460"/>
      <c r="B137" s="460"/>
      <c r="C137" s="460"/>
      <c r="D137" s="460"/>
      <c r="E137" s="460"/>
      <c r="F137" s="460"/>
      <c r="G137" s="460"/>
      <c r="H137" s="462"/>
    </row>
    <row r="138" spans="1:8">
      <c r="A138" s="439"/>
      <c r="B138" s="439"/>
      <c r="C138" s="439"/>
      <c r="D138" s="439"/>
      <c r="E138" s="447"/>
      <c r="F138" s="439"/>
      <c r="G138" s="439"/>
    </row>
    <row r="139" spans="1:8">
      <c r="A139" s="460"/>
      <c r="B139" s="460"/>
      <c r="C139" s="460"/>
      <c r="D139" s="460"/>
      <c r="E139" s="460"/>
      <c r="F139" s="460"/>
      <c r="G139" s="460"/>
    </row>
    <row r="140" spans="1:8">
      <c r="A140" s="460"/>
      <c r="B140" s="460"/>
      <c r="C140" s="460"/>
      <c r="D140" s="460"/>
      <c r="E140" s="460"/>
      <c r="F140" s="460"/>
      <c r="G140" s="460"/>
    </row>
    <row r="141" spans="1:8">
      <c r="A141" s="460"/>
      <c r="B141" s="460"/>
      <c r="C141" s="460"/>
      <c r="D141" s="460"/>
      <c r="E141" s="460"/>
      <c r="F141" s="460"/>
      <c r="G141" s="460"/>
    </row>
    <row r="142" spans="1:8">
      <c r="A142" s="460"/>
      <c r="B142" s="460"/>
      <c r="C142" s="460"/>
      <c r="D142" s="460"/>
      <c r="E142" s="460"/>
      <c r="F142" s="460"/>
      <c r="G142" s="460"/>
    </row>
    <row r="143" spans="1:8">
      <c r="A143" s="460"/>
      <c r="B143" s="460"/>
      <c r="C143" s="460"/>
      <c r="D143" s="460"/>
      <c r="E143" s="460"/>
      <c r="F143" s="460"/>
      <c r="G143" s="460"/>
    </row>
    <row r="144" spans="1:8">
      <c r="A144" s="460"/>
      <c r="B144" s="460"/>
      <c r="C144" s="460"/>
      <c r="D144" s="460"/>
      <c r="E144" s="460"/>
      <c r="F144" s="460"/>
      <c r="G144" s="460"/>
    </row>
    <row r="145" spans="1:7">
      <c r="A145" s="460"/>
      <c r="B145" s="460"/>
      <c r="C145" s="460"/>
      <c r="D145" s="460"/>
      <c r="E145" s="460"/>
      <c r="F145" s="460"/>
      <c r="G145" s="460"/>
    </row>
    <row r="146" spans="1:7">
      <c r="A146" s="460"/>
      <c r="B146" s="460"/>
      <c r="C146" s="460"/>
      <c r="D146" s="460"/>
      <c r="E146" s="460"/>
      <c r="F146" s="460"/>
      <c r="G146" s="460"/>
    </row>
    <row r="147" spans="1:7">
      <c r="A147" s="460"/>
      <c r="B147" s="460"/>
      <c r="C147" s="460"/>
      <c r="D147" s="460"/>
      <c r="E147" s="460"/>
      <c r="F147" s="460"/>
      <c r="G147" s="460"/>
    </row>
    <row r="148" spans="1:7">
      <c r="A148" s="460"/>
      <c r="B148" s="460"/>
      <c r="C148" s="460"/>
      <c r="D148" s="460"/>
      <c r="E148" s="460"/>
      <c r="F148" s="460"/>
      <c r="G148" s="460"/>
    </row>
    <row r="149" spans="1:7">
      <c r="A149" s="460"/>
      <c r="B149" s="460"/>
      <c r="C149" s="460"/>
      <c r="D149" s="460"/>
      <c r="E149" s="460"/>
      <c r="F149" s="460"/>
      <c r="G149" s="460"/>
    </row>
    <row r="150" spans="1:7">
      <c r="A150" s="460"/>
      <c r="B150" s="460"/>
      <c r="C150" s="460"/>
      <c r="D150" s="460"/>
      <c r="E150" s="460"/>
      <c r="F150" s="460"/>
      <c r="G150" s="460"/>
    </row>
  </sheetData>
  <mergeCells count="16">
    <mergeCell ref="A140:G140"/>
    <mergeCell ref="A2:F2"/>
    <mergeCell ref="A135:G135"/>
    <mergeCell ref="A136:G136"/>
    <mergeCell ref="A137:H137"/>
    <mergeCell ref="A139:G139"/>
    <mergeCell ref="A147:G147"/>
    <mergeCell ref="A148:G148"/>
    <mergeCell ref="A149:G149"/>
    <mergeCell ref="A150:G150"/>
    <mergeCell ref="A141:G141"/>
    <mergeCell ref="A142:G142"/>
    <mergeCell ref="A143:G143"/>
    <mergeCell ref="A144:G144"/>
    <mergeCell ref="A145:G145"/>
    <mergeCell ref="A146:G146"/>
  </mergeCells>
  <pageMargins left="1.299212598425197" right="0.70866141732283472" top="0.19685039370078741" bottom="0.19685039370078741" header="0.31496062992125984" footer="0.31496062992125984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38"/>
  <sheetViews>
    <sheetView topLeftCell="A22" workbookViewId="0">
      <selection activeCell="A5" sqref="A5"/>
    </sheetView>
  </sheetViews>
  <sheetFormatPr defaultRowHeight="12.75"/>
  <cols>
    <col min="1" max="1" width="6.7109375" customWidth="1"/>
    <col min="2" max="2" width="23.7109375" customWidth="1"/>
    <col min="3" max="3" width="42.7109375" customWidth="1"/>
    <col min="4" max="4" width="11" hidden="1" customWidth="1"/>
    <col min="5" max="5" width="10.42578125" hidden="1" customWidth="1"/>
    <col min="6" max="6" width="10.5703125" hidden="1" customWidth="1"/>
    <col min="7" max="8" width="10.140625" hidden="1" customWidth="1"/>
    <col min="9" max="9" width="11.7109375" customWidth="1"/>
    <col min="10" max="11" width="11.42578125" customWidth="1"/>
    <col min="12" max="12" width="11.7109375" customWidth="1"/>
    <col min="257" max="257" width="6.7109375" customWidth="1"/>
    <col min="258" max="258" width="19" customWidth="1"/>
    <col min="259" max="259" width="40.7109375" customWidth="1"/>
    <col min="260" max="264" width="0" hidden="1" customWidth="1"/>
    <col min="265" max="265" width="10.85546875" customWidth="1"/>
    <col min="266" max="266" width="10.5703125" customWidth="1"/>
    <col min="267" max="267" width="10.42578125" customWidth="1"/>
    <col min="268" max="268" width="10.7109375" customWidth="1"/>
    <col min="513" max="513" width="6.7109375" customWidth="1"/>
    <col min="514" max="514" width="19" customWidth="1"/>
    <col min="515" max="515" width="40.7109375" customWidth="1"/>
    <col min="516" max="520" width="0" hidden="1" customWidth="1"/>
    <col min="521" max="521" width="10.85546875" customWidth="1"/>
    <col min="522" max="522" width="10.5703125" customWidth="1"/>
    <col min="523" max="523" width="10.42578125" customWidth="1"/>
    <col min="524" max="524" width="10.7109375" customWidth="1"/>
    <col min="769" max="769" width="6.7109375" customWidth="1"/>
    <col min="770" max="770" width="19" customWidth="1"/>
    <col min="771" max="771" width="40.7109375" customWidth="1"/>
    <col min="772" max="776" width="0" hidden="1" customWidth="1"/>
    <col min="777" max="777" width="10.85546875" customWidth="1"/>
    <col min="778" max="778" width="10.5703125" customWidth="1"/>
    <col min="779" max="779" width="10.42578125" customWidth="1"/>
    <col min="780" max="780" width="10.7109375" customWidth="1"/>
    <col min="1025" max="1025" width="6.7109375" customWidth="1"/>
    <col min="1026" max="1026" width="19" customWidth="1"/>
    <col min="1027" max="1027" width="40.7109375" customWidth="1"/>
    <col min="1028" max="1032" width="0" hidden="1" customWidth="1"/>
    <col min="1033" max="1033" width="10.85546875" customWidth="1"/>
    <col min="1034" max="1034" width="10.5703125" customWidth="1"/>
    <col min="1035" max="1035" width="10.42578125" customWidth="1"/>
    <col min="1036" max="1036" width="10.7109375" customWidth="1"/>
    <col min="1281" max="1281" width="6.7109375" customWidth="1"/>
    <col min="1282" max="1282" width="19" customWidth="1"/>
    <col min="1283" max="1283" width="40.7109375" customWidth="1"/>
    <col min="1284" max="1288" width="0" hidden="1" customWidth="1"/>
    <col min="1289" max="1289" width="10.85546875" customWidth="1"/>
    <col min="1290" max="1290" width="10.5703125" customWidth="1"/>
    <col min="1291" max="1291" width="10.42578125" customWidth="1"/>
    <col min="1292" max="1292" width="10.7109375" customWidth="1"/>
    <col min="1537" max="1537" width="6.7109375" customWidth="1"/>
    <col min="1538" max="1538" width="19" customWidth="1"/>
    <col min="1539" max="1539" width="40.7109375" customWidth="1"/>
    <col min="1540" max="1544" width="0" hidden="1" customWidth="1"/>
    <col min="1545" max="1545" width="10.85546875" customWidth="1"/>
    <col min="1546" max="1546" width="10.5703125" customWidth="1"/>
    <col min="1547" max="1547" width="10.42578125" customWidth="1"/>
    <col min="1548" max="1548" width="10.7109375" customWidth="1"/>
    <col min="1793" max="1793" width="6.7109375" customWidth="1"/>
    <col min="1794" max="1794" width="19" customWidth="1"/>
    <col min="1795" max="1795" width="40.7109375" customWidth="1"/>
    <col min="1796" max="1800" width="0" hidden="1" customWidth="1"/>
    <col min="1801" max="1801" width="10.85546875" customWidth="1"/>
    <col min="1802" max="1802" width="10.5703125" customWidth="1"/>
    <col min="1803" max="1803" width="10.42578125" customWidth="1"/>
    <col min="1804" max="1804" width="10.7109375" customWidth="1"/>
    <col min="2049" max="2049" width="6.7109375" customWidth="1"/>
    <col min="2050" max="2050" width="19" customWidth="1"/>
    <col min="2051" max="2051" width="40.7109375" customWidth="1"/>
    <col min="2052" max="2056" width="0" hidden="1" customWidth="1"/>
    <col min="2057" max="2057" width="10.85546875" customWidth="1"/>
    <col min="2058" max="2058" width="10.5703125" customWidth="1"/>
    <col min="2059" max="2059" width="10.42578125" customWidth="1"/>
    <col min="2060" max="2060" width="10.7109375" customWidth="1"/>
    <col min="2305" max="2305" width="6.7109375" customWidth="1"/>
    <col min="2306" max="2306" width="19" customWidth="1"/>
    <col min="2307" max="2307" width="40.7109375" customWidth="1"/>
    <col min="2308" max="2312" width="0" hidden="1" customWidth="1"/>
    <col min="2313" max="2313" width="10.85546875" customWidth="1"/>
    <col min="2314" max="2314" width="10.5703125" customWidth="1"/>
    <col min="2315" max="2315" width="10.42578125" customWidth="1"/>
    <col min="2316" max="2316" width="10.7109375" customWidth="1"/>
    <col min="2561" max="2561" width="6.7109375" customWidth="1"/>
    <col min="2562" max="2562" width="19" customWidth="1"/>
    <col min="2563" max="2563" width="40.7109375" customWidth="1"/>
    <col min="2564" max="2568" width="0" hidden="1" customWidth="1"/>
    <col min="2569" max="2569" width="10.85546875" customWidth="1"/>
    <col min="2570" max="2570" width="10.5703125" customWidth="1"/>
    <col min="2571" max="2571" width="10.42578125" customWidth="1"/>
    <col min="2572" max="2572" width="10.7109375" customWidth="1"/>
    <col min="2817" max="2817" width="6.7109375" customWidth="1"/>
    <col min="2818" max="2818" width="19" customWidth="1"/>
    <col min="2819" max="2819" width="40.7109375" customWidth="1"/>
    <col min="2820" max="2824" width="0" hidden="1" customWidth="1"/>
    <col min="2825" max="2825" width="10.85546875" customWidth="1"/>
    <col min="2826" max="2826" width="10.5703125" customWidth="1"/>
    <col min="2827" max="2827" width="10.42578125" customWidth="1"/>
    <col min="2828" max="2828" width="10.7109375" customWidth="1"/>
    <col min="3073" max="3073" width="6.7109375" customWidth="1"/>
    <col min="3074" max="3074" width="19" customWidth="1"/>
    <col min="3075" max="3075" width="40.7109375" customWidth="1"/>
    <col min="3076" max="3080" width="0" hidden="1" customWidth="1"/>
    <col min="3081" max="3081" width="10.85546875" customWidth="1"/>
    <col min="3082" max="3082" width="10.5703125" customWidth="1"/>
    <col min="3083" max="3083" width="10.42578125" customWidth="1"/>
    <col min="3084" max="3084" width="10.7109375" customWidth="1"/>
    <col min="3329" max="3329" width="6.7109375" customWidth="1"/>
    <col min="3330" max="3330" width="19" customWidth="1"/>
    <col min="3331" max="3331" width="40.7109375" customWidth="1"/>
    <col min="3332" max="3336" width="0" hidden="1" customWidth="1"/>
    <col min="3337" max="3337" width="10.85546875" customWidth="1"/>
    <col min="3338" max="3338" width="10.5703125" customWidth="1"/>
    <col min="3339" max="3339" width="10.42578125" customWidth="1"/>
    <col min="3340" max="3340" width="10.7109375" customWidth="1"/>
    <col min="3585" max="3585" width="6.7109375" customWidth="1"/>
    <col min="3586" max="3586" width="19" customWidth="1"/>
    <col min="3587" max="3587" width="40.7109375" customWidth="1"/>
    <col min="3588" max="3592" width="0" hidden="1" customWidth="1"/>
    <col min="3593" max="3593" width="10.85546875" customWidth="1"/>
    <col min="3594" max="3594" width="10.5703125" customWidth="1"/>
    <col min="3595" max="3595" width="10.42578125" customWidth="1"/>
    <col min="3596" max="3596" width="10.7109375" customWidth="1"/>
    <col min="3841" max="3841" width="6.7109375" customWidth="1"/>
    <col min="3842" max="3842" width="19" customWidth="1"/>
    <col min="3843" max="3843" width="40.7109375" customWidth="1"/>
    <col min="3844" max="3848" width="0" hidden="1" customWidth="1"/>
    <col min="3849" max="3849" width="10.85546875" customWidth="1"/>
    <col min="3850" max="3850" width="10.5703125" customWidth="1"/>
    <col min="3851" max="3851" width="10.42578125" customWidth="1"/>
    <col min="3852" max="3852" width="10.7109375" customWidth="1"/>
    <col min="4097" max="4097" width="6.7109375" customWidth="1"/>
    <col min="4098" max="4098" width="19" customWidth="1"/>
    <col min="4099" max="4099" width="40.7109375" customWidth="1"/>
    <col min="4100" max="4104" width="0" hidden="1" customWidth="1"/>
    <col min="4105" max="4105" width="10.85546875" customWidth="1"/>
    <col min="4106" max="4106" width="10.5703125" customWidth="1"/>
    <col min="4107" max="4107" width="10.42578125" customWidth="1"/>
    <col min="4108" max="4108" width="10.7109375" customWidth="1"/>
    <col min="4353" max="4353" width="6.7109375" customWidth="1"/>
    <col min="4354" max="4354" width="19" customWidth="1"/>
    <col min="4355" max="4355" width="40.7109375" customWidth="1"/>
    <col min="4356" max="4360" width="0" hidden="1" customWidth="1"/>
    <col min="4361" max="4361" width="10.85546875" customWidth="1"/>
    <col min="4362" max="4362" width="10.5703125" customWidth="1"/>
    <col min="4363" max="4363" width="10.42578125" customWidth="1"/>
    <col min="4364" max="4364" width="10.7109375" customWidth="1"/>
    <col min="4609" max="4609" width="6.7109375" customWidth="1"/>
    <col min="4610" max="4610" width="19" customWidth="1"/>
    <col min="4611" max="4611" width="40.7109375" customWidth="1"/>
    <col min="4612" max="4616" width="0" hidden="1" customWidth="1"/>
    <col min="4617" max="4617" width="10.85546875" customWidth="1"/>
    <col min="4618" max="4618" width="10.5703125" customWidth="1"/>
    <col min="4619" max="4619" width="10.42578125" customWidth="1"/>
    <col min="4620" max="4620" width="10.7109375" customWidth="1"/>
    <col min="4865" max="4865" width="6.7109375" customWidth="1"/>
    <col min="4866" max="4866" width="19" customWidth="1"/>
    <col min="4867" max="4867" width="40.7109375" customWidth="1"/>
    <col min="4868" max="4872" width="0" hidden="1" customWidth="1"/>
    <col min="4873" max="4873" width="10.85546875" customWidth="1"/>
    <col min="4874" max="4874" width="10.5703125" customWidth="1"/>
    <col min="4875" max="4875" width="10.42578125" customWidth="1"/>
    <col min="4876" max="4876" width="10.7109375" customWidth="1"/>
    <col min="5121" max="5121" width="6.7109375" customWidth="1"/>
    <col min="5122" max="5122" width="19" customWidth="1"/>
    <col min="5123" max="5123" width="40.7109375" customWidth="1"/>
    <col min="5124" max="5128" width="0" hidden="1" customWidth="1"/>
    <col min="5129" max="5129" width="10.85546875" customWidth="1"/>
    <col min="5130" max="5130" width="10.5703125" customWidth="1"/>
    <col min="5131" max="5131" width="10.42578125" customWidth="1"/>
    <col min="5132" max="5132" width="10.7109375" customWidth="1"/>
    <col min="5377" max="5377" width="6.7109375" customWidth="1"/>
    <col min="5378" max="5378" width="19" customWidth="1"/>
    <col min="5379" max="5379" width="40.7109375" customWidth="1"/>
    <col min="5380" max="5384" width="0" hidden="1" customWidth="1"/>
    <col min="5385" max="5385" width="10.85546875" customWidth="1"/>
    <col min="5386" max="5386" width="10.5703125" customWidth="1"/>
    <col min="5387" max="5387" width="10.42578125" customWidth="1"/>
    <col min="5388" max="5388" width="10.7109375" customWidth="1"/>
    <col min="5633" max="5633" width="6.7109375" customWidth="1"/>
    <col min="5634" max="5634" width="19" customWidth="1"/>
    <col min="5635" max="5635" width="40.7109375" customWidth="1"/>
    <col min="5636" max="5640" width="0" hidden="1" customWidth="1"/>
    <col min="5641" max="5641" width="10.85546875" customWidth="1"/>
    <col min="5642" max="5642" width="10.5703125" customWidth="1"/>
    <col min="5643" max="5643" width="10.42578125" customWidth="1"/>
    <col min="5644" max="5644" width="10.7109375" customWidth="1"/>
    <col min="5889" max="5889" width="6.7109375" customWidth="1"/>
    <col min="5890" max="5890" width="19" customWidth="1"/>
    <col min="5891" max="5891" width="40.7109375" customWidth="1"/>
    <col min="5892" max="5896" width="0" hidden="1" customWidth="1"/>
    <col min="5897" max="5897" width="10.85546875" customWidth="1"/>
    <col min="5898" max="5898" width="10.5703125" customWidth="1"/>
    <col min="5899" max="5899" width="10.42578125" customWidth="1"/>
    <col min="5900" max="5900" width="10.7109375" customWidth="1"/>
    <col min="6145" max="6145" width="6.7109375" customWidth="1"/>
    <col min="6146" max="6146" width="19" customWidth="1"/>
    <col min="6147" max="6147" width="40.7109375" customWidth="1"/>
    <col min="6148" max="6152" width="0" hidden="1" customWidth="1"/>
    <col min="6153" max="6153" width="10.85546875" customWidth="1"/>
    <col min="6154" max="6154" width="10.5703125" customWidth="1"/>
    <col min="6155" max="6155" width="10.42578125" customWidth="1"/>
    <col min="6156" max="6156" width="10.7109375" customWidth="1"/>
    <col min="6401" max="6401" width="6.7109375" customWidth="1"/>
    <col min="6402" max="6402" width="19" customWidth="1"/>
    <col min="6403" max="6403" width="40.7109375" customWidth="1"/>
    <col min="6404" max="6408" width="0" hidden="1" customWidth="1"/>
    <col min="6409" max="6409" width="10.85546875" customWidth="1"/>
    <col min="6410" max="6410" width="10.5703125" customWidth="1"/>
    <col min="6411" max="6411" width="10.42578125" customWidth="1"/>
    <col min="6412" max="6412" width="10.7109375" customWidth="1"/>
    <col min="6657" max="6657" width="6.7109375" customWidth="1"/>
    <col min="6658" max="6658" width="19" customWidth="1"/>
    <col min="6659" max="6659" width="40.7109375" customWidth="1"/>
    <col min="6660" max="6664" width="0" hidden="1" customWidth="1"/>
    <col min="6665" max="6665" width="10.85546875" customWidth="1"/>
    <col min="6666" max="6666" width="10.5703125" customWidth="1"/>
    <col min="6667" max="6667" width="10.42578125" customWidth="1"/>
    <col min="6668" max="6668" width="10.7109375" customWidth="1"/>
    <col min="6913" max="6913" width="6.7109375" customWidth="1"/>
    <col min="6914" max="6914" width="19" customWidth="1"/>
    <col min="6915" max="6915" width="40.7109375" customWidth="1"/>
    <col min="6916" max="6920" width="0" hidden="1" customWidth="1"/>
    <col min="6921" max="6921" width="10.85546875" customWidth="1"/>
    <col min="6922" max="6922" width="10.5703125" customWidth="1"/>
    <col min="6923" max="6923" width="10.42578125" customWidth="1"/>
    <col min="6924" max="6924" width="10.7109375" customWidth="1"/>
    <col min="7169" max="7169" width="6.7109375" customWidth="1"/>
    <col min="7170" max="7170" width="19" customWidth="1"/>
    <col min="7171" max="7171" width="40.7109375" customWidth="1"/>
    <col min="7172" max="7176" width="0" hidden="1" customWidth="1"/>
    <col min="7177" max="7177" width="10.85546875" customWidth="1"/>
    <col min="7178" max="7178" width="10.5703125" customWidth="1"/>
    <col min="7179" max="7179" width="10.42578125" customWidth="1"/>
    <col min="7180" max="7180" width="10.7109375" customWidth="1"/>
    <col min="7425" max="7425" width="6.7109375" customWidth="1"/>
    <col min="7426" max="7426" width="19" customWidth="1"/>
    <col min="7427" max="7427" width="40.7109375" customWidth="1"/>
    <col min="7428" max="7432" width="0" hidden="1" customWidth="1"/>
    <col min="7433" max="7433" width="10.85546875" customWidth="1"/>
    <col min="7434" max="7434" width="10.5703125" customWidth="1"/>
    <col min="7435" max="7435" width="10.42578125" customWidth="1"/>
    <col min="7436" max="7436" width="10.7109375" customWidth="1"/>
    <col min="7681" max="7681" width="6.7109375" customWidth="1"/>
    <col min="7682" max="7682" width="19" customWidth="1"/>
    <col min="7683" max="7683" width="40.7109375" customWidth="1"/>
    <col min="7684" max="7688" width="0" hidden="1" customWidth="1"/>
    <col min="7689" max="7689" width="10.85546875" customWidth="1"/>
    <col min="7690" max="7690" width="10.5703125" customWidth="1"/>
    <col min="7691" max="7691" width="10.42578125" customWidth="1"/>
    <col min="7692" max="7692" width="10.7109375" customWidth="1"/>
    <col min="7937" max="7937" width="6.7109375" customWidth="1"/>
    <col min="7938" max="7938" width="19" customWidth="1"/>
    <col min="7939" max="7939" width="40.7109375" customWidth="1"/>
    <col min="7940" max="7944" width="0" hidden="1" customWidth="1"/>
    <col min="7945" max="7945" width="10.85546875" customWidth="1"/>
    <col min="7946" max="7946" width="10.5703125" customWidth="1"/>
    <col min="7947" max="7947" width="10.42578125" customWidth="1"/>
    <col min="7948" max="7948" width="10.7109375" customWidth="1"/>
    <col min="8193" max="8193" width="6.7109375" customWidth="1"/>
    <col min="8194" max="8194" width="19" customWidth="1"/>
    <col min="8195" max="8195" width="40.7109375" customWidth="1"/>
    <col min="8196" max="8200" width="0" hidden="1" customWidth="1"/>
    <col min="8201" max="8201" width="10.85546875" customWidth="1"/>
    <col min="8202" max="8202" width="10.5703125" customWidth="1"/>
    <col min="8203" max="8203" width="10.42578125" customWidth="1"/>
    <col min="8204" max="8204" width="10.7109375" customWidth="1"/>
    <col min="8449" max="8449" width="6.7109375" customWidth="1"/>
    <col min="8450" max="8450" width="19" customWidth="1"/>
    <col min="8451" max="8451" width="40.7109375" customWidth="1"/>
    <col min="8452" max="8456" width="0" hidden="1" customWidth="1"/>
    <col min="8457" max="8457" width="10.85546875" customWidth="1"/>
    <col min="8458" max="8458" width="10.5703125" customWidth="1"/>
    <col min="8459" max="8459" width="10.42578125" customWidth="1"/>
    <col min="8460" max="8460" width="10.7109375" customWidth="1"/>
    <col min="8705" max="8705" width="6.7109375" customWidth="1"/>
    <col min="8706" max="8706" width="19" customWidth="1"/>
    <col min="8707" max="8707" width="40.7109375" customWidth="1"/>
    <col min="8708" max="8712" width="0" hidden="1" customWidth="1"/>
    <col min="8713" max="8713" width="10.85546875" customWidth="1"/>
    <col min="8714" max="8714" width="10.5703125" customWidth="1"/>
    <col min="8715" max="8715" width="10.42578125" customWidth="1"/>
    <col min="8716" max="8716" width="10.7109375" customWidth="1"/>
    <col min="8961" max="8961" width="6.7109375" customWidth="1"/>
    <col min="8962" max="8962" width="19" customWidth="1"/>
    <col min="8963" max="8963" width="40.7109375" customWidth="1"/>
    <col min="8964" max="8968" width="0" hidden="1" customWidth="1"/>
    <col min="8969" max="8969" width="10.85546875" customWidth="1"/>
    <col min="8970" max="8970" width="10.5703125" customWidth="1"/>
    <col min="8971" max="8971" width="10.42578125" customWidth="1"/>
    <col min="8972" max="8972" width="10.7109375" customWidth="1"/>
    <col min="9217" max="9217" width="6.7109375" customWidth="1"/>
    <col min="9218" max="9218" width="19" customWidth="1"/>
    <col min="9219" max="9219" width="40.7109375" customWidth="1"/>
    <col min="9220" max="9224" width="0" hidden="1" customWidth="1"/>
    <col min="9225" max="9225" width="10.85546875" customWidth="1"/>
    <col min="9226" max="9226" width="10.5703125" customWidth="1"/>
    <col min="9227" max="9227" width="10.42578125" customWidth="1"/>
    <col min="9228" max="9228" width="10.7109375" customWidth="1"/>
    <col min="9473" max="9473" width="6.7109375" customWidth="1"/>
    <col min="9474" max="9474" width="19" customWidth="1"/>
    <col min="9475" max="9475" width="40.7109375" customWidth="1"/>
    <col min="9476" max="9480" width="0" hidden="1" customWidth="1"/>
    <col min="9481" max="9481" width="10.85546875" customWidth="1"/>
    <col min="9482" max="9482" width="10.5703125" customWidth="1"/>
    <col min="9483" max="9483" width="10.42578125" customWidth="1"/>
    <col min="9484" max="9484" width="10.7109375" customWidth="1"/>
    <col min="9729" max="9729" width="6.7109375" customWidth="1"/>
    <col min="9730" max="9730" width="19" customWidth="1"/>
    <col min="9731" max="9731" width="40.7109375" customWidth="1"/>
    <col min="9732" max="9736" width="0" hidden="1" customWidth="1"/>
    <col min="9737" max="9737" width="10.85546875" customWidth="1"/>
    <col min="9738" max="9738" width="10.5703125" customWidth="1"/>
    <col min="9739" max="9739" width="10.42578125" customWidth="1"/>
    <col min="9740" max="9740" width="10.7109375" customWidth="1"/>
    <col min="9985" max="9985" width="6.7109375" customWidth="1"/>
    <col min="9986" max="9986" width="19" customWidth="1"/>
    <col min="9987" max="9987" width="40.7109375" customWidth="1"/>
    <col min="9988" max="9992" width="0" hidden="1" customWidth="1"/>
    <col min="9993" max="9993" width="10.85546875" customWidth="1"/>
    <col min="9994" max="9994" width="10.5703125" customWidth="1"/>
    <col min="9995" max="9995" width="10.42578125" customWidth="1"/>
    <col min="9996" max="9996" width="10.7109375" customWidth="1"/>
    <col min="10241" max="10241" width="6.7109375" customWidth="1"/>
    <col min="10242" max="10242" width="19" customWidth="1"/>
    <col min="10243" max="10243" width="40.7109375" customWidth="1"/>
    <col min="10244" max="10248" width="0" hidden="1" customWidth="1"/>
    <col min="10249" max="10249" width="10.85546875" customWidth="1"/>
    <col min="10250" max="10250" width="10.5703125" customWidth="1"/>
    <col min="10251" max="10251" width="10.42578125" customWidth="1"/>
    <col min="10252" max="10252" width="10.7109375" customWidth="1"/>
    <col min="10497" max="10497" width="6.7109375" customWidth="1"/>
    <col min="10498" max="10498" width="19" customWidth="1"/>
    <col min="10499" max="10499" width="40.7109375" customWidth="1"/>
    <col min="10500" max="10504" width="0" hidden="1" customWidth="1"/>
    <col min="10505" max="10505" width="10.85546875" customWidth="1"/>
    <col min="10506" max="10506" width="10.5703125" customWidth="1"/>
    <col min="10507" max="10507" width="10.42578125" customWidth="1"/>
    <col min="10508" max="10508" width="10.7109375" customWidth="1"/>
    <col min="10753" max="10753" width="6.7109375" customWidth="1"/>
    <col min="10754" max="10754" width="19" customWidth="1"/>
    <col min="10755" max="10755" width="40.7109375" customWidth="1"/>
    <col min="10756" max="10760" width="0" hidden="1" customWidth="1"/>
    <col min="10761" max="10761" width="10.85546875" customWidth="1"/>
    <col min="10762" max="10762" width="10.5703125" customWidth="1"/>
    <col min="10763" max="10763" width="10.42578125" customWidth="1"/>
    <col min="10764" max="10764" width="10.7109375" customWidth="1"/>
    <col min="11009" max="11009" width="6.7109375" customWidth="1"/>
    <col min="11010" max="11010" width="19" customWidth="1"/>
    <col min="11011" max="11011" width="40.7109375" customWidth="1"/>
    <col min="11012" max="11016" width="0" hidden="1" customWidth="1"/>
    <col min="11017" max="11017" width="10.85546875" customWidth="1"/>
    <col min="11018" max="11018" width="10.5703125" customWidth="1"/>
    <col min="11019" max="11019" width="10.42578125" customWidth="1"/>
    <col min="11020" max="11020" width="10.7109375" customWidth="1"/>
    <col min="11265" max="11265" width="6.7109375" customWidth="1"/>
    <col min="11266" max="11266" width="19" customWidth="1"/>
    <col min="11267" max="11267" width="40.7109375" customWidth="1"/>
    <col min="11268" max="11272" width="0" hidden="1" customWidth="1"/>
    <col min="11273" max="11273" width="10.85546875" customWidth="1"/>
    <col min="11274" max="11274" width="10.5703125" customWidth="1"/>
    <col min="11275" max="11275" width="10.42578125" customWidth="1"/>
    <col min="11276" max="11276" width="10.7109375" customWidth="1"/>
    <col min="11521" max="11521" width="6.7109375" customWidth="1"/>
    <col min="11522" max="11522" width="19" customWidth="1"/>
    <col min="11523" max="11523" width="40.7109375" customWidth="1"/>
    <col min="11524" max="11528" width="0" hidden="1" customWidth="1"/>
    <col min="11529" max="11529" width="10.85546875" customWidth="1"/>
    <col min="11530" max="11530" width="10.5703125" customWidth="1"/>
    <col min="11531" max="11531" width="10.42578125" customWidth="1"/>
    <col min="11532" max="11532" width="10.7109375" customWidth="1"/>
    <col min="11777" max="11777" width="6.7109375" customWidth="1"/>
    <col min="11778" max="11778" width="19" customWidth="1"/>
    <col min="11779" max="11779" width="40.7109375" customWidth="1"/>
    <col min="11780" max="11784" width="0" hidden="1" customWidth="1"/>
    <col min="11785" max="11785" width="10.85546875" customWidth="1"/>
    <col min="11786" max="11786" width="10.5703125" customWidth="1"/>
    <col min="11787" max="11787" width="10.42578125" customWidth="1"/>
    <col min="11788" max="11788" width="10.7109375" customWidth="1"/>
    <col min="12033" max="12033" width="6.7109375" customWidth="1"/>
    <col min="12034" max="12034" width="19" customWidth="1"/>
    <col min="12035" max="12035" width="40.7109375" customWidth="1"/>
    <col min="12036" max="12040" width="0" hidden="1" customWidth="1"/>
    <col min="12041" max="12041" width="10.85546875" customWidth="1"/>
    <col min="12042" max="12042" width="10.5703125" customWidth="1"/>
    <col min="12043" max="12043" width="10.42578125" customWidth="1"/>
    <col min="12044" max="12044" width="10.7109375" customWidth="1"/>
    <col min="12289" max="12289" width="6.7109375" customWidth="1"/>
    <col min="12290" max="12290" width="19" customWidth="1"/>
    <col min="12291" max="12291" width="40.7109375" customWidth="1"/>
    <col min="12292" max="12296" width="0" hidden="1" customWidth="1"/>
    <col min="12297" max="12297" width="10.85546875" customWidth="1"/>
    <col min="12298" max="12298" width="10.5703125" customWidth="1"/>
    <col min="12299" max="12299" width="10.42578125" customWidth="1"/>
    <col min="12300" max="12300" width="10.7109375" customWidth="1"/>
    <col min="12545" max="12545" width="6.7109375" customWidth="1"/>
    <col min="12546" max="12546" width="19" customWidth="1"/>
    <col min="12547" max="12547" width="40.7109375" customWidth="1"/>
    <col min="12548" max="12552" width="0" hidden="1" customWidth="1"/>
    <col min="12553" max="12553" width="10.85546875" customWidth="1"/>
    <col min="12554" max="12554" width="10.5703125" customWidth="1"/>
    <col min="12555" max="12555" width="10.42578125" customWidth="1"/>
    <col min="12556" max="12556" width="10.7109375" customWidth="1"/>
    <col min="12801" max="12801" width="6.7109375" customWidth="1"/>
    <col min="12802" max="12802" width="19" customWidth="1"/>
    <col min="12803" max="12803" width="40.7109375" customWidth="1"/>
    <col min="12804" max="12808" width="0" hidden="1" customWidth="1"/>
    <col min="12809" max="12809" width="10.85546875" customWidth="1"/>
    <col min="12810" max="12810" width="10.5703125" customWidth="1"/>
    <col min="12811" max="12811" width="10.42578125" customWidth="1"/>
    <col min="12812" max="12812" width="10.7109375" customWidth="1"/>
    <col min="13057" max="13057" width="6.7109375" customWidth="1"/>
    <col min="13058" max="13058" width="19" customWidth="1"/>
    <col min="13059" max="13059" width="40.7109375" customWidth="1"/>
    <col min="13060" max="13064" width="0" hidden="1" customWidth="1"/>
    <col min="13065" max="13065" width="10.85546875" customWidth="1"/>
    <col min="13066" max="13066" width="10.5703125" customWidth="1"/>
    <col min="13067" max="13067" width="10.42578125" customWidth="1"/>
    <col min="13068" max="13068" width="10.7109375" customWidth="1"/>
    <col min="13313" max="13313" width="6.7109375" customWidth="1"/>
    <col min="13314" max="13314" width="19" customWidth="1"/>
    <col min="13315" max="13315" width="40.7109375" customWidth="1"/>
    <col min="13316" max="13320" width="0" hidden="1" customWidth="1"/>
    <col min="13321" max="13321" width="10.85546875" customWidth="1"/>
    <col min="13322" max="13322" width="10.5703125" customWidth="1"/>
    <col min="13323" max="13323" width="10.42578125" customWidth="1"/>
    <col min="13324" max="13324" width="10.7109375" customWidth="1"/>
    <col min="13569" max="13569" width="6.7109375" customWidth="1"/>
    <col min="13570" max="13570" width="19" customWidth="1"/>
    <col min="13571" max="13571" width="40.7109375" customWidth="1"/>
    <col min="13572" max="13576" width="0" hidden="1" customWidth="1"/>
    <col min="13577" max="13577" width="10.85546875" customWidth="1"/>
    <col min="13578" max="13578" width="10.5703125" customWidth="1"/>
    <col min="13579" max="13579" width="10.42578125" customWidth="1"/>
    <col min="13580" max="13580" width="10.7109375" customWidth="1"/>
    <col min="13825" max="13825" width="6.7109375" customWidth="1"/>
    <col min="13826" max="13826" width="19" customWidth="1"/>
    <col min="13827" max="13827" width="40.7109375" customWidth="1"/>
    <col min="13828" max="13832" width="0" hidden="1" customWidth="1"/>
    <col min="13833" max="13833" width="10.85546875" customWidth="1"/>
    <col min="13834" max="13834" width="10.5703125" customWidth="1"/>
    <col min="13835" max="13835" width="10.42578125" customWidth="1"/>
    <col min="13836" max="13836" width="10.7109375" customWidth="1"/>
    <col min="14081" max="14081" width="6.7109375" customWidth="1"/>
    <col min="14082" max="14082" width="19" customWidth="1"/>
    <col min="14083" max="14083" width="40.7109375" customWidth="1"/>
    <col min="14084" max="14088" width="0" hidden="1" customWidth="1"/>
    <col min="14089" max="14089" width="10.85546875" customWidth="1"/>
    <col min="14090" max="14090" width="10.5703125" customWidth="1"/>
    <col min="14091" max="14091" width="10.42578125" customWidth="1"/>
    <col min="14092" max="14092" width="10.7109375" customWidth="1"/>
    <col min="14337" max="14337" width="6.7109375" customWidth="1"/>
    <col min="14338" max="14338" width="19" customWidth="1"/>
    <col min="14339" max="14339" width="40.7109375" customWidth="1"/>
    <col min="14340" max="14344" width="0" hidden="1" customWidth="1"/>
    <col min="14345" max="14345" width="10.85546875" customWidth="1"/>
    <col min="14346" max="14346" width="10.5703125" customWidth="1"/>
    <col min="14347" max="14347" width="10.42578125" customWidth="1"/>
    <col min="14348" max="14348" width="10.7109375" customWidth="1"/>
    <col min="14593" max="14593" width="6.7109375" customWidth="1"/>
    <col min="14594" max="14594" width="19" customWidth="1"/>
    <col min="14595" max="14595" width="40.7109375" customWidth="1"/>
    <col min="14596" max="14600" width="0" hidden="1" customWidth="1"/>
    <col min="14601" max="14601" width="10.85546875" customWidth="1"/>
    <col min="14602" max="14602" width="10.5703125" customWidth="1"/>
    <col min="14603" max="14603" width="10.42578125" customWidth="1"/>
    <col min="14604" max="14604" width="10.7109375" customWidth="1"/>
    <col min="14849" max="14849" width="6.7109375" customWidth="1"/>
    <col min="14850" max="14850" width="19" customWidth="1"/>
    <col min="14851" max="14851" width="40.7109375" customWidth="1"/>
    <col min="14852" max="14856" width="0" hidden="1" customWidth="1"/>
    <col min="14857" max="14857" width="10.85546875" customWidth="1"/>
    <col min="14858" max="14858" width="10.5703125" customWidth="1"/>
    <col min="14859" max="14859" width="10.42578125" customWidth="1"/>
    <col min="14860" max="14860" width="10.7109375" customWidth="1"/>
    <col min="15105" max="15105" width="6.7109375" customWidth="1"/>
    <col min="15106" max="15106" width="19" customWidth="1"/>
    <col min="15107" max="15107" width="40.7109375" customWidth="1"/>
    <col min="15108" max="15112" width="0" hidden="1" customWidth="1"/>
    <col min="15113" max="15113" width="10.85546875" customWidth="1"/>
    <col min="15114" max="15114" width="10.5703125" customWidth="1"/>
    <col min="15115" max="15115" width="10.42578125" customWidth="1"/>
    <col min="15116" max="15116" width="10.7109375" customWidth="1"/>
    <col min="15361" max="15361" width="6.7109375" customWidth="1"/>
    <col min="15362" max="15362" width="19" customWidth="1"/>
    <col min="15363" max="15363" width="40.7109375" customWidth="1"/>
    <col min="15364" max="15368" width="0" hidden="1" customWidth="1"/>
    <col min="15369" max="15369" width="10.85546875" customWidth="1"/>
    <col min="15370" max="15370" width="10.5703125" customWidth="1"/>
    <col min="15371" max="15371" width="10.42578125" customWidth="1"/>
    <col min="15372" max="15372" width="10.7109375" customWidth="1"/>
    <col min="15617" max="15617" width="6.7109375" customWidth="1"/>
    <col min="15618" max="15618" width="19" customWidth="1"/>
    <col min="15619" max="15619" width="40.7109375" customWidth="1"/>
    <col min="15620" max="15624" width="0" hidden="1" customWidth="1"/>
    <col min="15625" max="15625" width="10.85546875" customWidth="1"/>
    <col min="15626" max="15626" width="10.5703125" customWidth="1"/>
    <col min="15627" max="15627" width="10.42578125" customWidth="1"/>
    <col min="15628" max="15628" width="10.7109375" customWidth="1"/>
    <col min="15873" max="15873" width="6.7109375" customWidth="1"/>
    <col min="15874" max="15874" width="19" customWidth="1"/>
    <col min="15875" max="15875" width="40.7109375" customWidth="1"/>
    <col min="15876" max="15880" width="0" hidden="1" customWidth="1"/>
    <col min="15881" max="15881" width="10.85546875" customWidth="1"/>
    <col min="15882" max="15882" width="10.5703125" customWidth="1"/>
    <col min="15883" max="15883" width="10.42578125" customWidth="1"/>
    <col min="15884" max="15884" width="10.7109375" customWidth="1"/>
    <col min="16129" max="16129" width="6.7109375" customWidth="1"/>
    <col min="16130" max="16130" width="19" customWidth="1"/>
    <col min="16131" max="16131" width="40.7109375" customWidth="1"/>
    <col min="16132" max="16136" width="0" hidden="1" customWidth="1"/>
    <col min="16137" max="16137" width="10.85546875" customWidth="1"/>
    <col min="16138" max="16138" width="10.5703125" customWidth="1"/>
    <col min="16139" max="16139" width="10.42578125" customWidth="1"/>
    <col min="16140" max="16140" width="10.7109375" customWidth="1"/>
  </cols>
  <sheetData>
    <row r="1" spans="1:12" ht="15">
      <c r="A1" s="342"/>
      <c r="B1" s="343"/>
      <c r="C1" s="344"/>
      <c r="D1" s="345"/>
      <c r="E1" s="345"/>
      <c r="F1" s="345"/>
      <c r="G1" s="345"/>
      <c r="H1" s="345"/>
      <c r="I1" s="345"/>
      <c r="J1" s="342"/>
      <c r="K1" s="346"/>
    </row>
    <row r="2" spans="1:12" ht="18.75">
      <c r="J2" s="347"/>
    </row>
    <row r="3" spans="1:12" ht="6" customHeight="1">
      <c r="J3" s="347"/>
      <c r="K3" s="346"/>
    </row>
    <row r="4" spans="1:12" ht="26.25" customHeight="1">
      <c r="A4" s="463" t="s">
        <v>547</v>
      </c>
      <c r="B4" s="463"/>
      <c r="C4" s="463"/>
      <c r="D4" s="463"/>
      <c r="E4" s="463"/>
      <c r="F4" s="463"/>
      <c r="G4" s="463"/>
      <c r="H4" s="463"/>
      <c r="I4" s="463"/>
      <c r="J4" s="342"/>
      <c r="K4" s="342"/>
    </row>
    <row r="5" spans="1:12" ht="15">
      <c r="A5" s="342"/>
      <c r="B5" s="343"/>
      <c r="C5" s="344"/>
      <c r="D5" s="348" t="s">
        <v>467</v>
      </c>
      <c r="E5" s="345"/>
      <c r="F5" s="345"/>
      <c r="G5" s="345"/>
      <c r="H5" s="345"/>
      <c r="I5" s="345"/>
      <c r="J5" s="342"/>
      <c r="K5" s="342"/>
      <c r="L5" s="349" t="s">
        <v>4</v>
      </c>
    </row>
    <row r="6" spans="1:12" ht="15">
      <c r="A6" s="464" t="s">
        <v>468</v>
      </c>
      <c r="B6" s="465"/>
      <c r="C6" s="465"/>
      <c r="D6" s="466" t="s">
        <v>469</v>
      </c>
      <c r="E6" s="467"/>
      <c r="F6" s="467"/>
      <c r="G6" s="467"/>
      <c r="H6" s="467"/>
      <c r="I6" s="467"/>
      <c r="J6" s="350" t="s">
        <v>470</v>
      </c>
      <c r="K6" s="351"/>
      <c r="L6" s="352"/>
    </row>
    <row r="7" spans="1:12" ht="18.75" customHeight="1">
      <c r="A7" s="464"/>
      <c r="B7" s="465"/>
      <c r="C7" s="465"/>
      <c r="D7" s="353">
        <v>2010</v>
      </c>
      <c r="E7" s="353">
        <v>2011</v>
      </c>
      <c r="F7" s="353">
        <v>2012</v>
      </c>
      <c r="G7" s="353">
        <v>2013</v>
      </c>
      <c r="H7" s="353">
        <v>2014</v>
      </c>
      <c r="I7" s="353">
        <v>2016</v>
      </c>
      <c r="J7" s="353">
        <v>2017</v>
      </c>
      <c r="K7" s="353">
        <v>2018</v>
      </c>
      <c r="L7" s="353">
        <v>2019</v>
      </c>
    </row>
    <row r="8" spans="1:12" ht="32.25" customHeight="1">
      <c r="A8" s="370" t="s">
        <v>471</v>
      </c>
      <c r="B8" s="363"/>
      <c r="C8" s="375" t="s">
        <v>472</v>
      </c>
      <c r="D8" s="373">
        <f>236499-11546</f>
        <v>224953</v>
      </c>
      <c r="E8" s="373">
        <f>90354-11546</f>
        <v>78808</v>
      </c>
      <c r="F8" s="373">
        <f>110747-11546</f>
        <v>99201</v>
      </c>
      <c r="G8" s="373">
        <f>132438-11546</f>
        <v>120892</v>
      </c>
      <c r="H8" s="373">
        <v>120904</v>
      </c>
      <c r="I8" s="373">
        <v>166877</v>
      </c>
      <c r="J8" s="373">
        <v>179127</v>
      </c>
      <c r="K8" s="373">
        <v>125218</v>
      </c>
      <c r="L8" s="373">
        <v>79214</v>
      </c>
    </row>
    <row r="9" spans="1:12" ht="24.95" customHeight="1">
      <c r="A9" s="355" t="s">
        <v>473</v>
      </c>
      <c r="B9" s="356" t="s">
        <v>474</v>
      </c>
      <c r="C9" s="357" t="s">
        <v>475</v>
      </c>
      <c r="D9" s="358">
        <v>321361</v>
      </c>
      <c r="E9" s="358">
        <v>257291</v>
      </c>
      <c r="F9" s="358">
        <v>272074</v>
      </c>
      <c r="G9" s="358">
        <v>306084</v>
      </c>
      <c r="H9" s="358">
        <v>311872</v>
      </c>
      <c r="I9" s="358">
        <v>339269</v>
      </c>
      <c r="J9" s="358">
        <v>347277</v>
      </c>
      <c r="K9" s="358">
        <v>356700</v>
      </c>
      <c r="L9" s="358">
        <v>365633</v>
      </c>
    </row>
    <row r="10" spans="1:12" ht="24.95" customHeight="1">
      <c r="A10" s="355" t="s">
        <v>476</v>
      </c>
      <c r="B10" s="356" t="s">
        <v>477</v>
      </c>
      <c r="C10" s="357" t="s">
        <v>478</v>
      </c>
      <c r="D10" s="358">
        <v>57587</v>
      </c>
      <c r="E10" s="358">
        <v>66811</v>
      </c>
      <c r="F10" s="358">
        <v>68430</v>
      </c>
      <c r="G10" s="358">
        <v>73531</v>
      </c>
      <c r="H10" s="358">
        <v>65729.800000000017</v>
      </c>
      <c r="I10" s="358">
        <v>66908</v>
      </c>
      <c r="J10" s="358">
        <v>61171.099999999977</v>
      </c>
      <c r="K10" s="358">
        <v>61552.099999999977</v>
      </c>
      <c r="L10" s="358">
        <v>61502.099999999977</v>
      </c>
    </row>
    <row r="11" spans="1:12" ht="24.95" customHeight="1">
      <c r="A11" s="355" t="s">
        <v>479</v>
      </c>
      <c r="B11" s="356" t="s">
        <v>480</v>
      </c>
      <c r="C11" s="357" t="s">
        <v>481</v>
      </c>
      <c r="D11" s="358">
        <v>34049</v>
      </c>
      <c r="E11" s="358">
        <v>22969</v>
      </c>
      <c r="F11" s="358">
        <v>16113</v>
      </c>
      <c r="G11" s="358">
        <v>12300</v>
      </c>
      <c r="H11" s="358">
        <v>13501</v>
      </c>
      <c r="I11" s="358">
        <v>7211</v>
      </c>
      <c r="J11" s="358">
        <v>28644</v>
      </c>
      <c r="K11" s="358">
        <v>6000</v>
      </c>
      <c r="L11" s="358">
        <v>1000</v>
      </c>
    </row>
    <row r="12" spans="1:12" ht="24.95" customHeight="1">
      <c r="A12" s="355" t="s">
        <v>482</v>
      </c>
      <c r="B12" s="356" t="s">
        <v>483</v>
      </c>
      <c r="C12" s="357" t="s">
        <v>484</v>
      </c>
      <c r="D12" s="358">
        <v>990386</v>
      </c>
      <c r="E12" s="358">
        <v>755821</v>
      </c>
      <c r="F12" s="358">
        <v>83257</v>
      </c>
      <c r="G12" s="358">
        <v>69301</v>
      </c>
      <c r="H12" s="358">
        <v>91520.9</v>
      </c>
      <c r="I12" s="358">
        <v>74924</v>
      </c>
      <c r="J12" s="358">
        <v>36015</v>
      </c>
      <c r="K12" s="358">
        <v>36015</v>
      </c>
      <c r="L12" s="358">
        <v>36015</v>
      </c>
    </row>
    <row r="13" spans="1:12" ht="24.95" customHeight="1">
      <c r="A13" s="359" t="s">
        <v>485</v>
      </c>
      <c r="B13" s="354" t="s">
        <v>486</v>
      </c>
      <c r="C13" s="360" t="s">
        <v>487</v>
      </c>
      <c r="D13" s="361">
        <f t="shared" ref="D13:H13" si="0">D9+D10+D11+D12</f>
        <v>1403383</v>
      </c>
      <c r="E13" s="361">
        <f t="shared" si="0"/>
        <v>1102892</v>
      </c>
      <c r="F13" s="361">
        <f t="shared" si="0"/>
        <v>439874</v>
      </c>
      <c r="G13" s="361">
        <f t="shared" si="0"/>
        <v>461216</v>
      </c>
      <c r="H13" s="361">
        <f t="shared" si="0"/>
        <v>482623.70000000007</v>
      </c>
      <c r="I13" s="361">
        <f>I9+I10+I11+I12</f>
        <v>488312</v>
      </c>
      <c r="J13" s="361">
        <f t="shared" ref="J13:L13" si="1">J9+J10+J11+J12</f>
        <v>473107.1</v>
      </c>
      <c r="K13" s="361">
        <f t="shared" si="1"/>
        <v>460267.1</v>
      </c>
      <c r="L13" s="361">
        <f t="shared" si="1"/>
        <v>464150.1</v>
      </c>
    </row>
    <row r="14" spans="1:12" ht="24.95" customHeight="1">
      <c r="A14" s="355" t="s">
        <v>488</v>
      </c>
      <c r="B14" s="356"/>
      <c r="C14" s="357" t="s">
        <v>489</v>
      </c>
      <c r="D14" s="358">
        <v>748262</v>
      </c>
      <c r="E14" s="358">
        <v>560739</v>
      </c>
      <c r="F14" s="358">
        <v>0</v>
      </c>
      <c r="G14" s="358">
        <v>0</v>
      </c>
      <c r="H14" s="358">
        <v>0</v>
      </c>
      <c r="I14" s="358">
        <v>0</v>
      </c>
      <c r="J14" s="358">
        <v>0</v>
      </c>
      <c r="K14" s="358">
        <v>1</v>
      </c>
      <c r="L14" s="358"/>
    </row>
    <row r="15" spans="1:12" ht="30" customHeight="1">
      <c r="A15" s="362" t="s">
        <v>490</v>
      </c>
      <c r="B15" s="363" t="s">
        <v>491</v>
      </c>
      <c r="C15" s="364" t="s">
        <v>492</v>
      </c>
      <c r="D15" s="365">
        <f t="shared" ref="D15:H15" si="2">D13-D14</f>
        <v>655121</v>
      </c>
      <c r="E15" s="365">
        <f t="shared" si="2"/>
        <v>542153</v>
      </c>
      <c r="F15" s="365">
        <f t="shared" si="2"/>
        <v>439874</v>
      </c>
      <c r="G15" s="365">
        <f t="shared" si="2"/>
        <v>461216</v>
      </c>
      <c r="H15" s="365">
        <f t="shared" si="2"/>
        <v>482623.70000000007</v>
      </c>
      <c r="I15" s="365">
        <f>I13-I14</f>
        <v>488312</v>
      </c>
      <c r="J15" s="365">
        <f>J13-J14</f>
        <v>473107.1</v>
      </c>
      <c r="K15" s="365">
        <f>K13-K14</f>
        <v>460266.1</v>
      </c>
      <c r="L15" s="365">
        <f>L13-L14</f>
        <v>464150.1</v>
      </c>
    </row>
    <row r="16" spans="1:12" ht="24.95" customHeight="1">
      <c r="A16" s="366" t="s">
        <v>493</v>
      </c>
      <c r="B16" s="356"/>
      <c r="C16" s="357" t="s">
        <v>494</v>
      </c>
      <c r="D16" s="358">
        <v>0</v>
      </c>
      <c r="E16" s="358">
        <v>0</v>
      </c>
      <c r="F16" s="358">
        <v>0</v>
      </c>
      <c r="G16" s="358">
        <v>0</v>
      </c>
      <c r="H16" s="358">
        <v>0</v>
      </c>
      <c r="I16" s="358">
        <v>0</v>
      </c>
      <c r="J16" s="358">
        <v>0</v>
      </c>
      <c r="K16" s="358">
        <v>0</v>
      </c>
      <c r="L16" s="358">
        <v>0</v>
      </c>
    </row>
    <row r="17" spans="1:12" ht="24.95" customHeight="1">
      <c r="A17" s="355" t="s">
        <v>495</v>
      </c>
      <c r="B17" s="356"/>
      <c r="C17" s="357" t="s">
        <v>496</v>
      </c>
      <c r="D17" s="358">
        <v>0</v>
      </c>
      <c r="E17" s="358">
        <v>0</v>
      </c>
      <c r="F17" s="358">
        <v>0</v>
      </c>
      <c r="G17" s="358">
        <v>0</v>
      </c>
      <c r="H17" s="358">
        <v>0</v>
      </c>
      <c r="I17" s="358">
        <v>806</v>
      </c>
      <c r="J17" s="358">
        <v>50000</v>
      </c>
      <c r="K17" s="358">
        <f>35000+4194</f>
        <v>39194</v>
      </c>
      <c r="L17" s="358">
        <v>0</v>
      </c>
    </row>
    <row r="18" spans="1:12" ht="24.95" customHeight="1">
      <c r="A18" s="355" t="s">
        <v>497</v>
      </c>
      <c r="B18" s="356"/>
      <c r="C18" s="357" t="s">
        <v>498</v>
      </c>
      <c r="D18" s="358">
        <v>0</v>
      </c>
      <c r="E18" s="358">
        <v>0</v>
      </c>
      <c r="F18" s="358">
        <v>0</v>
      </c>
      <c r="G18" s="358">
        <v>0</v>
      </c>
      <c r="H18" s="358">
        <v>0</v>
      </c>
      <c r="I18" s="358">
        <v>0</v>
      </c>
      <c r="J18" s="358">
        <v>0</v>
      </c>
      <c r="K18" s="358">
        <v>0</v>
      </c>
      <c r="L18" s="358">
        <v>0</v>
      </c>
    </row>
    <row r="19" spans="1:12" ht="33" customHeight="1">
      <c r="A19" s="355" t="s">
        <v>499</v>
      </c>
      <c r="B19" s="356"/>
      <c r="C19" s="357" t="s">
        <v>500</v>
      </c>
      <c r="D19" s="358">
        <v>0</v>
      </c>
      <c r="E19" s="358">
        <v>0</v>
      </c>
      <c r="F19" s="358">
        <v>0</v>
      </c>
      <c r="G19" s="358">
        <v>0</v>
      </c>
      <c r="H19" s="358">
        <v>0</v>
      </c>
      <c r="I19" s="358">
        <v>0</v>
      </c>
      <c r="J19" s="358">
        <v>0</v>
      </c>
      <c r="K19" s="358">
        <v>0</v>
      </c>
      <c r="L19" s="358">
        <v>0</v>
      </c>
    </row>
    <row r="20" spans="1:12" ht="30.75" customHeight="1">
      <c r="A20" s="366" t="s">
        <v>501</v>
      </c>
      <c r="B20" s="356"/>
      <c r="C20" s="367" t="s">
        <v>502</v>
      </c>
      <c r="D20" s="358">
        <v>0</v>
      </c>
      <c r="E20" s="358">
        <v>0</v>
      </c>
      <c r="F20" s="358">
        <v>0</v>
      </c>
      <c r="G20" s="358">
        <v>0</v>
      </c>
      <c r="H20" s="358">
        <v>0</v>
      </c>
      <c r="I20" s="358">
        <v>0</v>
      </c>
      <c r="J20" s="358">
        <v>0</v>
      </c>
      <c r="K20" s="358">
        <v>0</v>
      </c>
      <c r="L20" s="358">
        <v>0</v>
      </c>
    </row>
    <row r="21" spans="1:12" ht="24.95" customHeight="1">
      <c r="A21" s="355" t="s">
        <v>503</v>
      </c>
      <c r="B21" s="356"/>
      <c r="C21" s="357" t="s">
        <v>504</v>
      </c>
      <c r="D21" s="358">
        <v>0</v>
      </c>
      <c r="E21" s="358">
        <v>0</v>
      </c>
      <c r="F21" s="358">
        <v>0</v>
      </c>
      <c r="G21" s="358">
        <v>0</v>
      </c>
      <c r="H21" s="358">
        <v>0</v>
      </c>
      <c r="I21" s="358">
        <v>0</v>
      </c>
      <c r="J21" s="358">
        <v>0</v>
      </c>
      <c r="K21" s="358">
        <v>0</v>
      </c>
      <c r="L21" s="358">
        <v>0</v>
      </c>
    </row>
    <row r="22" spans="1:12" ht="24.95" customHeight="1">
      <c r="A22" s="368" t="s">
        <v>505</v>
      </c>
      <c r="B22" s="369" t="s">
        <v>506</v>
      </c>
      <c r="C22" s="369" t="s">
        <v>507</v>
      </c>
      <c r="D22" s="361">
        <f t="shared" ref="D22:H22" si="3">D16+D17+D18+D19+D20+D21</f>
        <v>0</v>
      </c>
      <c r="E22" s="361">
        <f t="shared" si="3"/>
        <v>0</v>
      </c>
      <c r="F22" s="361">
        <f t="shared" si="3"/>
        <v>0</v>
      </c>
      <c r="G22" s="361">
        <f t="shared" si="3"/>
        <v>0</v>
      </c>
      <c r="H22" s="361">
        <f t="shared" si="3"/>
        <v>0</v>
      </c>
      <c r="I22" s="361">
        <f>I16+I17+I18+I19+I20+I21</f>
        <v>806</v>
      </c>
      <c r="J22" s="361">
        <f>J16+J17+J18+J19+J20+J21</f>
        <v>50000</v>
      </c>
      <c r="K22" s="361">
        <f>K16+K17+K18+K19+K20+K21</f>
        <v>39194</v>
      </c>
      <c r="L22" s="361">
        <f>L16+L17+L18+L19+L20+L21</f>
        <v>0</v>
      </c>
    </row>
    <row r="23" spans="1:12" ht="30" customHeight="1">
      <c r="A23" s="370" t="s">
        <v>508</v>
      </c>
      <c r="B23" s="371" t="s">
        <v>509</v>
      </c>
      <c r="C23" s="372" t="s">
        <v>510</v>
      </c>
      <c r="D23" s="373">
        <f t="shared" ref="D23:H23" si="4">D15+D22</f>
        <v>655121</v>
      </c>
      <c r="E23" s="373">
        <f t="shared" si="4"/>
        <v>542153</v>
      </c>
      <c r="F23" s="373">
        <f t="shared" si="4"/>
        <v>439874</v>
      </c>
      <c r="G23" s="373">
        <f t="shared" si="4"/>
        <v>461216</v>
      </c>
      <c r="H23" s="373">
        <f t="shared" si="4"/>
        <v>482623.70000000007</v>
      </c>
      <c r="I23" s="373">
        <f>I15+I22</f>
        <v>489118</v>
      </c>
      <c r="J23" s="373">
        <f>J15+J22</f>
        <v>523107.1</v>
      </c>
      <c r="K23" s="373">
        <f>K15+K22</f>
        <v>499460.1</v>
      </c>
      <c r="L23" s="373">
        <f>L15+L22</f>
        <v>464150.1</v>
      </c>
    </row>
    <row r="24" spans="1:12" ht="24.95" customHeight="1">
      <c r="A24" s="355" t="s">
        <v>511</v>
      </c>
      <c r="B24" s="356" t="s">
        <v>512</v>
      </c>
      <c r="C24" s="367" t="s">
        <v>513</v>
      </c>
      <c r="D24" s="358">
        <v>1350485</v>
      </c>
      <c r="E24" s="358">
        <v>1030970</v>
      </c>
      <c r="F24" s="358">
        <v>334332</v>
      </c>
      <c r="G24" s="358">
        <v>363277</v>
      </c>
      <c r="H24" s="358">
        <v>386115.80000000005</v>
      </c>
      <c r="I24" s="358">
        <v>436709</v>
      </c>
      <c r="J24" s="358">
        <v>445782</v>
      </c>
      <c r="K24" s="358">
        <v>432637</v>
      </c>
      <c r="L24" s="358">
        <v>428820</v>
      </c>
    </row>
    <row r="25" spans="1:12" ht="24.95" customHeight="1">
      <c r="A25" s="355" t="s">
        <v>514</v>
      </c>
      <c r="B25" s="356" t="s">
        <v>515</v>
      </c>
      <c r="C25" s="367" t="s">
        <v>516</v>
      </c>
      <c r="D25" s="358">
        <v>180617</v>
      </c>
      <c r="E25" s="358">
        <v>33693</v>
      </c>
      <c r="F25" s="358">
        <v>65937</v>
      </c>
      <c r="G25" s="358">
        <v>79891</v>
      </c>
      <c r="H25" s="358">
        <v>100166.1</v>
      </c>
      <c r="I25" s="358">
        <v>35103</v>
      </c>
      <c r="J25" s="358">
        <v>126754</v>
      </c>
      <c r="K25" s="358">
        <v>100827</v>
      </c>
      <c r="L25" s="358">
        <v>28437</v>
      </c>
    </row>
    <row r="26" spans="1:12" ht="24.95" customHeight="1">
      <c r="A26" s="359" t="s">
        <v>517</v>
      </c>
      <c r="B26" s="354" t="s">
        <v>518</v>
      </c>
      <c r="C26" s="369" t="s">
        <v>519</v>
      </c>
      <c r="D26" s="361">
        <f t="shared" ref="D26:H26" si="5">D24+D25</f>
        <v>1531102</v>
      </c>
      <c r="E26" s="361">
        <f t="shared" si="5"/>
        <v>1064663</v>
      </c>
      <c r="F26" s="361">
        <f t="shared" si="5"/>
        <v>400269</v>
      </c>
      <c r="G26" s="361">
        <f t="shared" si="5"/>
        <v>443168</v>
      </c>
      <c r="H26" s="361">
        <f t="shared" si="5"/>
        <v>486281.9</v>
      </c>
      <c r="I26" s="361">
        <f>I24+I25</f>
        <v>471812</v>
      </c>
      <c r="J26" s="361">
        <f>J24+J25</f>
        <v>572536</v>
      </c>
      <c r="K26" s="361">
        <f>K24+K25</f>
        <v>533464</v>
      </c>
      <c r="L26" s="361">
        <f>L24+L25</f>
        <v>457257</v>
      </c>
    </row>
    <row r="27" spans="1:12" ht="24.95" customHeight="1">
      <c r="A27" s="368" t="s">
        <v>520</v>
      </c>
      <c r="B27" s="354"/>
      <c r="C27" s="369" t="s">
        <v>521</v>
      </c>
      <c r="D27" s="361">
        <v>748262</v>
      </c>
      <c r="E27" s="361">
        <v>560739</v>
      </c>
      <c r="F27" s="361">
        <v>0</v>
      </c>
      <c r="G27" s="361">
        <v>0</v>
      </c>
      <c r="H27" s="361">
        <v>0</v>
      </c>
      <c r="I27" s="361">
        <v>0</v>
      </c>
      <c r="J27" s="361">
        <v>0</v>
      </c>
      <c r="K27" s="361">
        <v>0</v>
      </c>
      <c r="L27" s="361">
        <v>0</v>
      </c>
    </row>
    <row r="28" spans="1:12" ht="24.95" customHeight="1">
      <c r="A28" s="368" t="s">
        <v>522</v>
      </c>
      <c r="B28" s="354" t="s">
        <v>523</v>
      </c>
      <c r="C28" s="369" t="s">
        <v>524</v>
      </c>
      <c r="D28" s="361">
        <f t="shared" ref="D28:H28" si="6">D26-D27</f>
        <v>782840</v>
      </c>
      <c r="E28" s="361">
        <f t="shared" si="6"/>
        <v>503924</v>
      </c>
      <c r="F28" s="361">
        <f t="shared" si="6"/>
        <v>400269</v>
      </c>
      <c r="G28" s="361">
        <f t="shared" si="6"/>
        <v>443168</v>
      </c>
      <c r="H28" s="361">
        <f t="shared" si="6"/>
        <v>486281.9</v>
      </c>
      <c r="I28" s="361">
        <f>I26-I27</f>
        <v>471812</v>
      </c>
      <c r="J28" s="361">
        <f>J26-J27</f>
        <v>572536</v>
      </c>
      <c r="K28" s="361">
        <f>K26-K27</f>
        <v>533464</v>
      </c>
      <c r="L28" s="361">
        <f>L26-L27</f>
        <v>457257</v>
      </c>
    </row>
    <row r="29" spans="1:12" ht="24.95" customHeight="1">
      <c r="A29" s="355" t="s">
        <v>525</v>
      </c>
      <c r="B29" s="356"/>
      <c r="C29" s="367" t="s">
        <v>526</v>
      </c>
      <c r="D29" s="358">
        <v>0</v>
      </c>
      <c r="E29" s="358">
        <v>0</v>
      </c>
      <c r="F29" s="358">
        <v>0</v>
      </c>
      <c r="G29" s="358">
        <v>0</v>
      </c>
      <c r="H29" s="358">
        <v>0</v>
      </c>
      <c r="I29" s="358">
        <v>0</v>
      </c>
      <c r="J29" s="358">
        <v>0</v>
      </c>
      <c r="K29" s="358">
        <v>0</v>
      </c>
      <c r="L29" s="358">
        <v>0</v>
      </c>
    </row>
    <row r="30" spans="1:12" ht="24.95" customHeight="1">
      <c r="A30" s="355" t="s">
        <v>527</v>
      </c>
      <c r="B30" s="356"/>
      <c r="C30" s="367" t="s">
        <v>528</v>
      </c>
      <c r="D30" s="358">
        <v>18376</v>
      </c>
      <c r="E30" s="358">
        <v>17805</v>
      </c>
      <c r="F30" s="358">
        <v>17914</v>
      </c>
      <c r="G30" s="358">
        <v>18036</v>
      </c>
      <c r="H30" s="358">
        <v>14379</v>
      </c>
      <c r="I30" s="358">
        <v>5040</v>
      </c>
      <c r="J30" s="358">
        <v>4480</v>
      </c>
      <c r="K30" s="358">
        <v>12000</v>
      </c>
      <c r="L30" s="358">
        <v>12000</v>
      </c>
    </row>
    <row r="31" spans="1:12" ht="24.95" customHeight="1">
      <c r="A31" s="355" t="s">
        <v>529</v>
      </c>
      <c r="B31" s="356"/>
      <c r="C31" s="367" t="s">
        <v>530</v>
      </c>
      <c r="D31" s="358">
        <v>0</v>
      </c>
      <c r="E31" s="358">
        <v>0</v>
      </c>
      <c r="F31" s="358">
        <v>0</v>
      </c>
      <c r="G31" s="358">
        <v>0</v>
      </c>
      <c r="H31" s="358">
        <v>0</v>
      </c>
      <c r="I31" s="358">
        <v>0</v>
      </c>
      <c r="J31" s="358">
        <v>0</v>
      </c>
      <c r="K31" s="358">
        <v>0</v>
      </c>
      <c r="L31" s="358">
        <v>0</v>
      </c>
    </row>
    <row r="32" spans="1:12" ht="30" customHeight="1">
      <c r="A32" s="355" t="s">
        <v>531</v>
      </c>
      <c r="B32" s="356"/>
      <c r="C32" s="367" t="s">
        <v>532</v>
      </c>
      <c r="D32" s="358">
        <v>0</v>
      </c>
      <c r="E32" s="358">
        <v>0</v>
      </c>
      <c r="F32" s="358">
        <v>0</v>
      </c>
      <c r="G32" s="358">
        <v>0</v>
      </c>
      <c r="H32" s="358">
        <v>0</v>
      </c>
      <c r="I32" s="358">
        <v>0</v>
      </c>
      <c r="J32" s="358">
        <v>0</v>
      </c>
      <c r="K32" s="358">
        <v>0</v>
      </c>
      <c r="L32" s="358">
        <v>0</v>
      </c>
    </row>
    <row r="33" spans="1:12" ht="30.75" customHeight="1">
      <c r="A33" s="366" t="s">
        <v>533</v>
      </c>
      <c r="B33" s="356"/>
      <c r="C33" s="367" t="s">
        <v>532</v>
      </c>
      <c r="D33" s="358">
        <v>0</v>
      </c>
      <c r="E33" s="358">
        <v>0</v>
      </c>
      <c r="F33" s="358">
        <v>0</v>
      </c>
      <c r="G33" s="358">
        <v>0</v>
      </c>
      <c r="H33" s="358">
        <v>0</v>
      </c>
      <c r="I33" s="358">
        <v>0</v>
      </c>
      <c r="J33" s="358">
        <v>0</v>
      </c>
      <c r="K33" s="358">
        <v>0</v>
      </c>
      <c r="L33" s="358">
        <v>0</v>
      </c>
    </row>
    <row r="34" spans="1:12" ht="24.95" customHeight="1">
      <c r="A34" s="355" t="s">
        <v>534</v>
      </c>
      <c r="B34" s="356"/>
      <c r="C34" s="367" t="s">
        <v>504</v>
      </c>
      <c r="D34" s="358">
        <v>50</v>
      </c>
      <c r="E34" s="358">
        <v>31</v>
      </c>
      <c r="F34" s="358">
        <v>0</v>
      </c>
      <c r="G34" s="358">
        <v>0</v>
      </c>
      <c r="H34" s="358">
        <v>0</v>
      </c>
      <c r="I34" s="358">
        <v>16</v>
      </c>
      <c r="J34" s="358">
        <v>0</v>
      </c>
      <c r="K34" s="358">
        <v>0</v>
      </c>
      <c r="L34" s="358">
        <v>0</v>
      </c>
    </row>
    <row r="35" spans="1:12" ht="24.95" customHeight="1">
      <c r="A35" s="368" t="s">
        <v>535</v>
      </c>
      <c r="B35" s="369" t="s">
        <v>536</v>
      </c>
      <c r="C35" s="369" t="s">
        <v>546</v>
      </c>
      <c r="D35" s="361">
        <f t="shared" ref="D35:H35" si="7">D29+D30+D31+D32+D33+D34</f>
        <v>18426</v>
      </c>
      <c r="E35" s="361">
        <f t="shared" si="7"/>
        <v>17836</v>
      </c>
      <c r="F35" s="361">
        <f t="shared" si="7"/>
        <v>17914</v>
      </c>
      <c r="G35" s="361">
        <f t="shared" si="7"/>
        <v>18036</v>
      </c>
      <c r="H35" s="361">
        <f t="shared" si="7"/>
        <v>14379</v>
      </c>
      <c r="I35" s="361">
        <f>I29+I30+I31+I32+I33+I34</f>
        <v>5056</v>
      </c>
      <c r="J35" s="361">
        <f>J29+J30+J31+J32+J33+J34</f>
        <v>4480</v>
      </c>
      <c r="K35" s="361">
        <f>K29+K30+K31+K32+K33+K34</f>
        <v>12000</v>
      </c>
      <c r="L35" s="361">
        <f>L29+L30+L31+L32+L33+L34</f>
        <v>12000</v>
      </c>
    </row>
    <row r="36" spans="1:12" ht="35.1" customHeight="1">
      <c r="A36" s="371" t="s">
        <v>537</v>
      </c>
      <c r="B36" s="371" t="s">
        <v>538</v>
      </c>
      <c r="C36" s="372" t="s">
        <v>539</v>
      </c>
      <c r="D36" s="373">
        <f t="shared" ref="D36:H36" si="8">D28+D35</f>
        <v>801266</v>
      </c>
      <c r="E36" s="373">
        <f t="shared" si="8"/>
        <v>521760</v>
      </c>
      <c r="F36" s="373">
        <f t="shared" si="8"/>
        <v>418183</v>
      </c>
      <c r="G36" s="373">
        <f t="shared" si="8"/>
        <v>461204</v>
      </c>
      <c r="H36" s="373">
        <f t="shared" si="8"/>
        <v>500660.9</v>
      </c>
      <c r="I36" s="373">
        <f>I28+I35</f>
        <v>476868</v>
      </c>
      <c r="J36" s="373">
        <f>J28+J35</f>
        <v>577016</v>
      </c>
      <c r="K36" s="373">
        <f>K28+K35</f>
        <v>545464</v>
      </c>
      <c r="L36" s="373">
        <f>L28+L35</f>
        <v>469257</v>
      </c>
    </row>
    <row r="37" spans="1:12" ht="35.1" customHeight="1">
      <c r="A37" s="374" t="s">
        <v>540</v>
      </c>
      <c r="B37" s="371" t="s">
        <v>541</v>
      </c>
      <c r="C37" s="372" t="s">
        <v>542</v>
      </c>
      <c r="D37" s="373">
        <f t="shared" ref="D37:H37" si="9">D23-D36</f>
        <v>-146145</v>
      </c>
      <c r="E37" s="373">
        <f t="shared" si="9"/>
        <v>20393</v>
      </c>
      <c r="F37" s="373">
        <f t="shared" si="9"/>
        <v>21691</v>
      </c>
      <c r="G37" s="373">
        <f t="shared" si="9"/>
        <v>12</v>
      </c>
      <c r="H37" s="373">
        <f t="shared" si="9"/>
        <v>-18037.199999999953</v>
      </c>
      <c r="I37" s="373">
        <f>I23-I36</f>
        <v>12250</v>
      </c>
      <c r="J37" s="373">
        <f>J23-J36</f>
        <v>-53908.900000000023</v>
      </c>
      <c r="K37" s="373">
        <f>K23-K36</f>
        <v>-46003.900000000023</v>
      </c>
      <c r="L37" s="373">
        <f>L23-L36</f>
        <v>-5106.9000000000233</v>
      </c>
    </row>
    <row r="38" spans="1:12" ht="35.1" customHeight="1">
      <c r="A38" s="374" t="s">
        <v>543</v>
      </c>
      <c r="B38" s="371" t="s">
        <v>544</v>
      </c>
      <c r="C38" s="372" t="s">
        <v>545</v>
      </c>
      <c r="D38" s="373">
        <f t="shared" ref="D38:H38" si="10">D8+D37</f>
        <v>78808</v>
      </c>
      <c r="E38" s="373">
        <f t="shared" si="10"/>
        <v>99201</v>
      </c>
      <c r="F38" s="373">
        <f t="shared" si="10"/>
        <v>120892</v>
      </c>
      <c r="G38" s="373">
        <f t="shared" si="10"/>
        <v>120904</v>
      </c>
      <c r="H38" s="373">
        <f t="shared" si="10"/>
        <v>102866.80000000005</v>
      </c>
      <c r="I38" s="373">
        <f>I8+I37</f>
        <v>179127</v>
      </c>
      <c r="J38" s="373">
        <f>J8+J37</f>
        <v>125218.09999999998</v>
      </c>
      <c r="K38" s="373">
        <f>K8+K37</f>
        <v>79214.099999999977</v>
      </c>
      <c r="L38" s="373">
        <f>L8+L37</f>
        <v>74107.099999999977</v>
      </c>
    </row>
  </sheetData>
  <mergeCells count="4">
    <mergeCell ref="A4:I4"/>
    <mergeCell ref="A6:A7"/>
    <mergeCell ref="B6:C7"/>
    <mergeCell ref="D6:I6"/>
  </mergeCells>
  <pageMargins left="0.70866141732283472" right="0.31496062992125984" top="0.78740157480314965" bottom="0.78740157480314965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Doplň. ukaz. 12_2016 </vt:lpstr>
      <vt:lpstr>Doplňující údaje</vt:lpstr>
      <vt:lpstr>Město_příjmy</vt:lpstr>
      <vt:lpstr>Město_výdaje</vt:lpstr>
      <vt:lpstr>Rezerva OEK</vt:lpstr>
      <vt:lpstr>Přebytky min.let</vt:lpstr>
      <vt:lpstr>Cashflow</vt:lpstr>
    </vt:vector>
  </TitlesOfParts>
  <Company>MěÚ Břeclav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slatinska</dc:creator>
  <cp:lastModifiedBy>vasicek</cp:lastModifiedBy>
  <cp:lastPrinted>2017-01-26T10:52:52Z</cp:lastPrinted>
  <dcterms:created xsi:type="dcterms:W3CDTF">2017-01-23T08:29:49Z</dcterms:created>
  <dcterms:modified xsi:type="dcterms:W3CDTF">2017-01-27T10:05:49Z</dcterms:modified>
</cp:coreProperties>
</file>