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0715" windowHeight="9720" activeTab="2"/>
  </bookViews>
  <sheets>
    <sheet name="Doplň. ukaz. 2_2017 " sheetId="1" r:id="rId1"/>
    <sheet name="Město_příjmy" sheetId="2" r:id="rId2"/>
    <sheet name="Město_výdaje " sheetId="4" r:id="rId3"/>
    <sheet name="Město_příjmy (2)" sheetId="3" r:id="rId4"/>
    <sheet name="Město_výdaje  (2)" sheetId="5" r:id="rId5"/>
  </sheets>
  <calcPr calcId="125725"/>
</workbook>
</file>

<file path=xl/calcChain.xml><?xml version="1.0" encoding="utf-8"?>
<calcChain xmlns="http://schemas.openxmlformats.org/spreadsheetml/2006/main">
  <c r="G270" i="5"/>
  <c r="G269"/>
  <c r="G268"/>
  <c r="G267"/>
  <c r="G266"/>
  <c r="G265"/>
  <c r="F264"/>
  <c r="F272" s="1"/>
  <c r="E264"/>
  <c r="E272" s="1"/>
  <c r="D264"/>
  <c r="D272" s="1"/>
  <c r="G263"/>
  <c r="G262"/>
  <c r="G261"/>
  <c r="G260"/>
  <c r="G259"/>
  <c r="G258"/>
  <c r="G257"/>
  <c r="G256"/>
  <c r="F242"/>
  <c r="E242"/>
  <c r="G242" s="1"/>
  <c r="D242"/>
  <c r="G240"/>
  <c r="G239"/>
  <c r="G238"/>
  <c r="G237"/>
  <c r="G236"/>
  <c r="G235"/>
  <c r="F227"/>
  <c r="E227"/>
  <c r="G227" s="1"/>
  <c r="D227"/>
  <c r="G225"/>
  <c r="G224"/>
  <c r="F216"/>
  <c r="E216"/>
  <c r="G216" s="1"/>
  <c r="D216"/>
  <c r="G214"/>
  <c r="G213"/>
  <c r="G212"/>
  <c r="G211"/>
  <c r="F195"/>
  <c r="E195"/>
  <c r="G195" s="1"/>
  <c r="D195"/>
  <c r="G193"/>
  <c r="G192"/>
  <c r="G191"/>
  <c r="G190"/>
  <c r="G189"/>
  <c r="G188"/>
  <c r="G187"/>
  <c r="G186"/>
  <c r="F174"/>
  <c r="E174"/>
  <c r="G174" s="1"/>
  <c r="D174"/>
  <c r="G172"/>
  <c r="G171"/>
  <c r="G170"/>
  <c r="G169"/>
  <c r="G168"/>
  <c r="G167"/>
  <c r="G166"/>
  <c r="G165"/>
  <c r="G164"/>
  <c r="G163"/>
  <c r="G162"/>
  <c r="G161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F114"/>
  <c r="F143" s="1"/>
  <c r="G143" s="1"/>
  <c r="E114"/>
  <c r="E143" s="1"/>
  <c r="D114"/>
  <c r="D143" s="1"/>
  <c r="G113"/>
  <c r="G112"/>
  <c r="G111"/>
  <c r="G110"/>
  <c r="G109"/>
  <c r="G108"/>
  <c r="G107"/>
  <c r="G106"/>
  <c r="G105"/>
  <c r="G104"/>
  <c r="G103"/>
  <c r="G102"/>
  <c r="G101"/>
  <c r="G100"/>
  <c r="G99"/>
  <c r="F88"/>
  <c r="G88" s="1"/>
  <c r="E88"/>
  <c r="D88"/>
  <c r="G86"/>
  <c r="G85"/>
  <c r="G84"/>
  <c r="G83"/>
  <c r="G82"/>
  <c r="G81"/>
  <c r="G80"/>
  <c r="G79"/>
  <c r="G78"/>
  <c r="G77"/>
  <c r="G76"/>
  <c r="G75"/>
  <c r="G74"/>
  <c r="G73"/>
  <c r="F60"/>
  <c r="E60"/>
  <c r="E278" s="1"/>
  <c r="D60"/>
  <c r="F57"/>
  <c r="E57"/>
  <c r="G57" s="1"/>
  <c r="D57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269" i="4"/>
  <c r="G268"/>
  <c r="G267"/>
  <c r="G266"/>
  <c r="G265"/>
  <c r="G264"/>
  <c r="G263"/>
  <c r="G262"/>
  <c r="G261"/>
  <c r="G260"/>
  <c r="G259"/>
  <c r="G258"/>
  <c r="G257"/>
  <c r="G256"/>
  <c r="G240"/>
  <c r="G239"/>
  <c r="G238"/>
  <c r="G237"/>
  <c r="G236"/>
  <c r="G235"/>
  <c r="G224"/>
  <c r="G214"/>
  <c r="G213"/>
  <c r="G212"/>
  <c r="G211"/>
  <c r="G191"/>
  <c r="G190"/>
  <c r="G189"/>
  <c r="G188"/>
  <c r="G187"/>
  <c r="G186"/>
  <c r="G172"/>
  <c r="G171"/>
  <c r="G170"/>
  <c r="G169"/>
  <c r="G168"/>
  <c r="G167"/>
  <c r="G166"/>
  <c r="G165"/>
  <c r="G164"/>
  <c r="G163"/>
  <c r="G162"/>
  <c r="G16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86"/>
  <c r="G85"/>
  <c r="G84"/>
  <c r="G83"/>
  <c r="G82"/>
  <c r="G81"/>
  <c r="G80"/>
  <c r="G79"/>
  <c r="G78"/>
  <c r="G77"/>
  <c r="G76"/>
  <c r="G75"/>
  <c r="G74"/>
  <c r="G73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60"/>
  <c r="G88"/>
  <c r="G143"/>
  <c r="G174"/>
  <c r="G195"/>
  <c r="G216"/>
  <c r="G227"/>
  <c r="G242"/>
  <c r="G272"/>
  <c r="G278"/>
  <c r="G270"/>
  <c r="F264"/>
  <c r="F272" s="1"/>
  <c r="E264"/>
  <c r="E272" s="1"/>
  <c r="D264"/>
  <c r="D272" s="1"/>
  <c r="F242"/>
  <c r="E242"/>
  <c r="D242"/>
  <c r="F227"/>
  <c r="E227"/>
  <c r="D227"/>
  <c r="G225"/>
  <c r="F216"/>
  <c r="E216"/>
  <c r="D216"/>
  <c r="F195"/>
  <c r="E195"/>
  <c r="D195"/>
  <c r="G193"/>
  <c r="G192"/>
  <c r="F174"/>
  <c r="E174"/>
  <c r="D174"/>
  <c r="G141"/>
  <c r="F114"/>
  <c r="F143" s="1"/>
  <c r="E114"/>
  <c r="D114"/>
  <c r="D143" s="1"/>
  <c r="F88"/>
  <c r="E88"/>
  <c r="D88"/>
  <c r="F60"/>
  <c r="F278" s="1"/>
  <c r="E60"/>
  <c r="D60"/>
  <c r="D278" s="1"/>
  <c r="F57"/>
  <c r="E57"/>
  <c r="G57" s="1"/>
  <c r="D57"/>
  <c r="H404" i="3"/>
  <c r="G404"/>
  <c r="F404"/>
  <c r="E404"/>
  <c r="H403"/>
  <c r="H406" s="1"/>
  <c r="G403"/>
  <c r="G406" s="1"/>
  <c r="F403"/>
  <c r="F406" s="1"/>
  <c r="E403"/>
  <c r="E406" s="1"/>
  <c r="H400"/>
  <c r="G400"/>
  <c r="F400"/>
  <c r="E400"/>
  <c r="H399"/>
  <c r="G399"/>
  <c r="F399"/>
  <c r="E399"/>
  <c r="H398"/>
  <c r="G398"/>
  <c r="F398"/>
  <c r="E398"/>
  <c r="H397"/>
  <c r="G397"/>
  <c r="F397"/>
  <c r="E397"/>
  <c r="H394"/>
  <c r="G394"/>
  <c r="F394"/>
  <c r="E394"/>
  <c r="H393"/>
  <c r="G393"/>
  <c r="F393"/>
  <c r="E393"/>
  <c r="G392"/>
  <c r="F392"/>
  <c r="E392"/>
  <c r="H391"/>
  <c r="G391"/>
  <c r="F391"/>
  <c r="E391"/>
  <c r="E385"/>
  <c r="E379"/>
  <c r="E376"/>
  <c r="G371"/>
  <c r="F371"/>
  <c r="H371" s="1"/>
  <c r="E371"/>
  <c r="H369"/>
  <c r="H368"/>
  <c r="H367"/>
  <c r="H366"/>
  <c r="H365"/>
  <c r="H364"/>
  <c r="G338"/>
  <c r="H338" s="1"/>
  <c r="F338"/>
  <c r="E338"/>
  <c r="H335"/>
  <c r="G324"/>
  <c r="H324" s="1"/>
  <c r="F324"/>
  <c r="E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G279"/>
  <c r="F279"/>
  <c r="H279" s="1"/>
  <c r="E279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392" s="1"/>
  <c r="G244"/>
  <c r="H244" s="1"/>
  <c r="F244"/>
  <c r="E244"/>
  <c r="H242"/>
  <c r="H241"/>
  <c r="H240"/>
  <c r="H239"/>
  <c r="H238"/>
  <c r="G224"/>
  <c r="H224" s="1"/>
  <c r="F224"/>
  <c r="E224"/>
  <c r="H222"/>
  <c r="H221"/>
  <c r="H220"/>
  <c r="H219"/>
  <c r="H218"/>
  <c r="H217"/>
  <c r="H216"/>
  <c r="H215"/>
  <c r="H214"/>
  <c r="H213"/>
  <c r="H212"/>
  <c r="H211"/>
  <c r="H210"/>
  <c r="H209"/>
  <c r="H208"/>
  <c r="H207"/>
  <c r="G198"/>
  <c r="H198" s="1"/>
  <c r="F198"/>
  <c r="E198"/>
  <c r="H196"/>
  <c r="H195"/>
  <c r="H194"/>
  <c r="H193"/>
  <c r="H192"/>
  <c r="H191"/>
  <c r="H190"/>
  <c r="H189"/>
  <c r="H188"/>
  <c r="H187"/>
  <c r="H186"/>
  <c r="H185"/>
  <c r="H184"/>
  <c r="G173"/>
  <c r="H173" s="1"/>
  <c r="F173"/>
  <c r="E173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G142"/>
  <c r="H142" s="1"/>
  <c r="F142"/>
  <c r="E142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G89"/>
  <c r="F89"/>
  <c r="H89" s="1"/>
  <c r="E89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G44"/>
  <c r="G349" s="1"/>
  <c r="F44"/>
  <c r="F349" s="1"/>
  <c r="E44"/>
  <c r="E349" s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44" i="2"/>
  <c r="H89"/>
  <c r="H142"/>
  <c r="H173"/>
  <c r="H198"/>
  <c r="H224"/>
  <c r="H244"/>
  <c r="H279"/>
  <c r="H324"/>
  <c r="H338"/>
  <c r="H349"/>
  <c r="H371"/>
  <c r="H377"/>
  <c r="H369"/>
  <c r="H368"/>
  <c r="H367"/>
  <c r="H366"/>
  <c r="H365"/>
  <c r="H364"/>
  <c r="H335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42"/>
  <c r="H241"/>
  <c r="H240"/>
  <c r="H239"/>
  <c r="H238"/>
  <c r="H219"/>
  <c r="H218"/>
  <c r="H217"/>
  <c r="H216"/>
  <c r="H215"/>
  <c r="H214"/>
  <c r="H213"/>
  <c r="H212"/>
  <c r="H211"/>
  <c r="H210"/>
  <c r="H195"/>
  <c r="H194"/>
  <c r="H193"/>
  <c r="H192"/>
  <c r="H191"/>
  <c r="H190"/>
  <c r="H189"/>
  <c r="H188"/>
  <c r="H187"/>
  <c r="H186"/>
  <c r="H185"/>
  <c r="H184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41"/>
  <c r="H35"/>
  <c r="H404"/>
  <c r="G404"/>
  <c r="F404"/>
  <c r="E404"/>
  <c r="H403"/>
  <c r="H406" s="1"/>
  <c r="G403"/>
  <c r="G406" s="1"/>
  <c r="F403"/>
  <c r="F406" s="1"/>
  <c r="E403"/>
  <c r="E406" s="1"/>
  <c r="H400"/>
  <c r="G400"/>
  <c r="F400"/>
  <c r="E400"/>
  <c r="H399"/>
  <c r="G399"/>
  <c r="F399"/>
  <c r="E399"/>
  <c r="H398"/>
  <c r="G398"/>
  <c r="F398"/>
  <c r="E398"/>
  <c r="H397"/>
  <c r="G397"/>
  <c r="F397"/>
  <c r="E397"/>
  <c r="H394"/>
  <c r="G394"/>
  <c r="F394"/>
  <c r="E394"/>
  <c r="H393"/>
  <c r="G393"/>
  <c r="F393"/>
  <c r="E393"/>
  <c r="G392"/>
  <c r="F392"/>
  <c r="E392"/>
  <c r="H391"/>
  <c r="G391"/>
  <c r="F391"/>
  <c r="E391"/>
  <c r="E385"/>
  <c r="E379"/>
  <c r="E376"/>
  <c r="G371"/>
  <c r="F371"/>
  <c r="E371"/>
  <c r="G338"/>
  <c r="F338"/>
  <c r="E338"/>
  <c r="G324"/>
  <c r="F324"/>
  <c r="E324"/>
  <c r="G279"/>
  <c r="F279"/>
  <c r="E279"/>
  <c r="H392"/>
  <c r="G244"/>
  <c r="F244"/>
  <c r="E244"/>
  <c r="G224"/>
  <c r="F224"/>
  <c r="E224"/>
  <c r="H222"/>
  <c r="H221"/>
  <c r="H220"/>
  <c r="H209"/>
  <c r="H208"/>
  <c r="H207"/>
  <c r="G198"/>
  <c r="F198"/>
  <c r="E198"/>
  <c r="H196"/>
  <c r="G173"/>
  <c r="F173"/>
  <c r="E173"/>
  <c r="H153"/>
  <c r="G142"/>
  <c r="F142"/>
  <c r="E142"/>
  <c r="G89"/>
  <c r="F89"/>
  <c r="E89"/>
  <c r="H60"/>
  <c r="H59"/>
  <c r="H58"/>
  <c r="H57"/>
  <c r="H56"/>
  <c r="H55"/>
  <c r="H54"/>
  <c r="H53"/>
  <c r="H52"/>
  <c r="G44"/>
  <c r="G349" s="1"/>
  <c r="F44"/>
  <c r="F349" s="1"/>
  <c r="E44"/>
  <c r="E349" s="1"/>
  <c r="H42"/>
  <c r="H40"/>
  <c r="H39"/>
  <c r="H38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D278" i="5" l="1"/>
  <c r="F278"/>
  <c r="G278" s="1"/>
  <c r="G272"/>
  <c r="G60"/>
  <c r="G264"/>
  <c r="G114"/>
  <c r="E143" i="4"/>
  <c r="E396" i="3"/>
  <c r="E377"/>
  <c r="G396"/>
  <c r="G377"/>
  <c r="H349"/>
  <c r="H396" s="1"/>
  <c r="F396"/>
  <c r="F377"/>
  <c r="H44"/>
  <c r="F396" i="2"/>
  <c r="F377"/>
  <c r="E396"/>
  <c r="E377"/>
  <c r="G396"/>
  <c r="G377"/>
  <c r="H396"/>
  <c r="E15" i="1"/>
  <c r="F15" s="1"/>
  <c r="F17"/>
  <c r="E278" i="4" l="1"/>
  <c r="H377" i="3"/>
</calcChain>
</file>

<file path=xl/sharedStrings.xml><?xml version="1.0" encoding="utf-8"?>
<sst xmlns="http://schemas.openxmlformats.org/spreadsheetml/2006/main" count="1443" uniqueCount="450">
  <si>
    <t>Kraj: Jihomoravský</t>
  </si>
  <si>
    <t>Okres: Břeclav</t>
  </si>
  <si>
    <t>Město: Břeclav</t>
  </si>
  <si>
    <t xml:space="preserve">                    Tabulka doplňujících ukazatelů za období 2/2017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</si>
  <si>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</si>
  <si>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</si>
  <si>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</si>
  <si>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</si>
  <si>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</si>
  <si>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</si>
  <si>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</si>
  <si>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</si>
  <si>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</si>
  <si>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</si>
  <si>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</si>
  <si>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</si>
  <si>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</si>
  <si>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</si>
  <si>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</si>
  <si>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</si>
  <si>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</si>
  <si>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</si>
  <si>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</si>
  <si>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</si>
  <si>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</si>
  <si>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</si>
  <si>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 xml:space="preserve">                                                ROZPOČET PŘÍJMŮ NA ROK 2017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</si>
  <si>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</si>
  <si>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</si>
  <si>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</si>
  <si>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</si>
  <si>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</si>
  <si>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</si>
  <si>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</si>
  <si>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</si>
  <si>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1-2/2017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</si>
  <si>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</si>
  <si>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</si>
  <si>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</si>
  <si>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</si>
  <si>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 xml:space="preserve">Inv. přij. transfery ze stát. fondů 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</si>
  <si>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</si>
  <si>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</si>
  <si>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</si>
  <si>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</si>
  <si>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</si>
  <si>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</si>
  <si>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</si>
  <si>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</si>
  <si>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</si>
  <si>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</si>
  <si>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</si>
  <si>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</si>
  <si>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</si>
  <si>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</si>
  <si>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</si>
  <si>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</si>
  <si>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</si>
  <si>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</si>
  <si>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</si>
  <si>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</si>
  <si>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</si>
  <si>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</si>
  <si>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</si>
  <si>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1-2/2016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</si>
  <si>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</si>
  <si>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</si>
  <si>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</si>
  <si>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</si>
  <si>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</si>
  <si>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</si>
  <si>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</si>
  <si>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</si>
  <si>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Neinvestič. přij. transfery ze SR - Výkon sociální práce</t>
  </si>
  <si>
    <t>Ostat. neinv. přij. transfery ze SR - Aktiv. pol. zam. ze SR a EU</t>
  </si>
  <si>
    <t>Ostat. neinv. přij. transfery ze SR - OPZ-Veřej. prosp. práce-SR</t>
  </si>
  <si>
    <t>Neinvestič. přij. transfery ze SR</t>
  </si>
  <si>
    <t xml:space="preserve">Neinvestič. přij. transfery ze SR </t>
  </si>
  <si>
    <t xml:space="preserve">Převody z ostatních vlastních fondů </t>
  </si>
  <si>
    <t>Neinvestič. přij. transfery od krajů -  Akceschopnost JSDH</t>
  </si>
  <si>
    <t xml:space="preserve">Investiční přijaté transfery ze SR </t>
  </si>
  <si>
    <t xml:space="preserve">Ost. investič. přij. transfery ze SR - </t>
  </si>
  <si>
    <t>Neinv. přij. transf. od mezinár. institucí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</si>
  <si>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</si>
  <si>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</si>
  <si>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</si>
  <si>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</si>
  <si>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</si>
  <si>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</si>
  <si>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 - Pož. ochrana</t>
  </si>
  <si>
    <t>Přijaté příspěvky na poříz. dlouhodob. maj. - požární vozidlo</t>
  </si>
  <si>
    <t>Příjmy z poskytovaných služeb - místní relace - Činnost místní správy</t>
  </si>
  <si>
    <t>Příjmy z pronájmu ostatních nemovitostí - Činnost místní správy</t>
  </si>
  <si>
    <t>Sankční platby přijaté od jiných subjektů - Vnitřní správa</t>
  </si>
  <si>
    <t>Příjmy z pronájmu movitých věcí -vnitřní správa</t>
  </si>
  <si>
    <t>Příjmy z prodeje krátk. a drob. dlouhodobého majetku</t>
  </si>
  <si>
    <t>Přijaté pojistné náhrady - vnitřní správa - Vnitřní správa</t>
  </si>
  <si>
    <t>Přijaté nekapitálové příspěvky a náhrady - Činnost místní správy</t>
  </si>
  <si>
    <t>Ostatní nedaňové příjmy - vnitřní správa</t>
  </si>
  <si>
    <t>Ostatní činnosti j. n. - neidentifikované příjmy</t>
  </si>
  <si>
    <t>Převody z ostatních vlastních fondů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</si>
  <si>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</si>
  <si>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</si>
  <si>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</si>
  <si>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</si>
  <si>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</si>
  <si>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</si>
  <si>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</si>
  <si>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</si>
  <si>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</si>
  <si>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</si>
  <si>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</si>
  <si>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</si>
  <si>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</si>
  <si>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</si>
  <si>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Příjmy z poskytování služeb a výrobků</t>
  </si>
  <si>
    <t>Ostatní příjmy z vlastní činnosti - Základní školy</t>
  </si>
  <si>
    <t>Odvody příspěvkových organizací - Základní školy</t>
  </si>
  <si>
    <t>Příjmy z pronájmu ost. nemovit. a jejich částí - Kino Koruna</t>
  </si>
  <si>
    <t>Příjmy z pronájmu movitých věcí - Kino Koruna</t>
  </si>
  <si>
    <t>Příjmy z pronájmu movitých věcí - Ostat. zál. kultury, církví a sděl. prostř.</t>
  </si>
  <si>
    <t>Přijaté nekapitálové příspěvky a náhrady - Ost. zál. kultury, církví ...</t>
  </si>
  <si>
    <t>Přijaté nekapitálové příspěvky-Sport. zař. v majetku obce (Olympia)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</si>
  <si>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</si>
  <si>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</si>
  <si>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</si>
  <si>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</si>
  <si>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</si>
  <si>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</si>
  <si>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</si>
  <si>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</si>
  <si>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</si>
  <si>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</si>
  <si>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</si>
  <si>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</si>
  <si>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 - Činnost místní správy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</si>
  <si>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</si>
  <si>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</si>
  <si>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</si>
  <si>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</si>
  <si>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</si>
  <si>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</si>
  <si>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</si>
  <si>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</si>
  <si>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</si>
  <si>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</si>
  <si>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>Ostat. investič. přij. transfery ze SR - Zprac. lesních osnov</t>
  </si>
  <si>
    <t xml:space="preserve">Neinvestiční přijaté dotace od krajů - </t>
  </si>
  <si>
    <t xml:space="preserve">Příjmy z pronájmu ostat. nemovit. a jejich částí - Útulek Bulhary </t>
  </si>
  <si>
    <t>Sankční platby přijaté od jin. subj. - Rybářství</t>
  </si>
  <si>
    <t>Úhrada z vydobývaného prostoru-změna rozp.skladby (od r. 2017 pol. 1356)</t>
  </si>
  <si>
    <t>Sankční platby přijaté od jin. subj. -  Ost. správa ve vod. hospodářství</t>
  </si>
  <si>
    <t>Přijaté sankční poplatky - Zachování a obnova kulturních památek</t>
  </si>
  <si>
    <t>Přijaté neinvestiční dary - Ostat. čin. k ochraně přírody a krajiny</t>
  </si>
  <si>
    <t>Přijaté sankční poplatky - Činnost vnitřní správy</t>
  </si>
  <si>
    <t>Přijaté nekapitálové příspěvky - náklady řízení - Čin. místní správy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</si>
  <si>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</si>
  <si>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</si>
  <si>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</si>
  <si>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</si>
  <si>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</si>
  <si>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</si>
  <si>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</si>
  <si>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</si>
  <si>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</si>
  <si>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</si>
  <si>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</si>
  <si>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</si>
  <si>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</si>
  <si>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nezařaz.-Činnost místní správy</t>
  </si>
  <si>
    <t>Ostatní nedaňové příjmy jinde nezařazené-Činnost místní správy</t>
  </si>
  <si>
    <t>PŘÍJMY ORJ 80 CELKEM</t>
  </si>
  <si>
    <t>MĚSTSKÁ POLICIE</t>
  </si>
  <si>
    <t xml:space="preserve">Ostat. neinv. přij. transfery ze SR - Asistent prev. krim. </t>
  </si>
  <si>
    <t>Ostat. neinv. přij. transfery ze státního rozpočtu - Domovníci</t>
  </si>
  <si>
    <t xml:space="preserve">Ostat. neinv. přij. transfery ze SR - </t>
  </si>
  <si>
    <t>Neinv. příjaté dotace od obcí - veřejnoprávní smlouvy</t>
  </si>
  <si>
    <t>Neinv. přij. dot. od krajů - Projekty prevence kriminality</t>
  </si>
  <si>
    <t>Ostat. invest. přij. transf. ze SR - Rozšíření MKDS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</si>
  <si>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</si>
  <si>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</si>
  <si>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</si>
  <si>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</si>
  <si>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 - Městská policie</t>
  </si>
  <si>
    <t>Příjmy z prodeje ostat. hmot. dlouhodob. majetku - Městská policie</t>
  </si>
  <si>
    <t>Přijaté pojistné náhrady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</si>
  <si>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</si>
  <si>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</si>
  <si>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</si>
  <si>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</si>
  <si>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ORJ 90 CELKEM</t>
  </si>
  <si>
    <t>ODBOR STAVEBNÍHO ŘÁDU A OBECNÍHO ŽIVNOSTEN. ÚŘADU</t>
  </si>
  <si>
    <t>Ostatní inv.přijaté transfery ze SR</t>
  </si>
  <si>
    <t>Sankční poplatky - Ost. správa v prům., stavebnictví, obchodu a službách</t>
  </si>
  <si>
    <t>Přijaté příspěvky na investice</t>
  </si>
  <si>
    <t>Přijaté nekapitálové příspěvky jinde nezařazené - Činnost místní správy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</si>
  <si>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</si>
  <si>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</si>
  <si>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</si>
  <si>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</si>
  <si>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</si>
  <si>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</si>
  <si>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</si>
  <si>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</si>
  <si>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</si>
  <si>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</si>
  <si>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</si>
  <si>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</si>
  <si>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 ubytovací kapacity</t>
  </si>
  <si>
    <t xml:space="preserve">Správní poplatky </t>
  </si>
  <si>
    <t>Daň z hazardních her (změna rozp. skladby od 1.1.2017- dříve pol. 1351)</t>
  </si>
  <si>
    <t>Zrušený odvod z loterií aj. pod. her kroměz VHP (změna - dříve pol. 1355)</t>
  </si>
  <si>
    <t>Daň z nemovitostí</t>
  </si>
  <si>
    <t xml:space="preserve">Neinv. přijaté dotace ze SR - přísp. na výkon stát. správy </t>
  </si>
  <si>
    <t>Sankční platby přijaté od jiných subjektů - Činnost místní správy</t>
  </si>
  <si>
    <t>Přijaté nekapítálové příspěvky a náhrady - Činnost místní správy</t>
  </si>
  <si>
    <t>Příjmy z úroků - Obecné příjmy z fin. operací</t>
  </si>
  <si>
    <t xml:space="preserve">Přijaté nekapítálové příspěvky a náhrady </t>
  </si>
  <si>
    <t>Příjmy z podílu na zisku a dividend - AVE, a. s.</t>
  </si>
  <si>
    <t>Kursové rozdíly v příjmech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</si>
  <si>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</si>
  <si>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</si>
  <si>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</si>
  <si>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</si>
  <si>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</si>
  <si>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</si>
  <si>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pojistné náhrady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</si>
  <si>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</si>
  <si>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</si>
  <si>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</si>
  <si>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</si>
  <si>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</si>
  <si>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</si>
  <si>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</si>
  <si>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</si>
  <si>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</si>
  <si>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</si>
  <si>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</si>
  <si>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</si>
  <si>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</si>
  <si>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</si>
  <si>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</si>
  <si>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</si>
  <si>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</si>
  <si>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</si>
  <si>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</si>
  <si>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</si>
  <si>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</si>
  <si>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</si>
  <si>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</si>
  <si>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Přijaté nekapitálové příspěvky </t>
  </si>
  <si>
    <t>Neidentifikované příjmy - komunální služby a rozvoj</t>
  </si>
  <si>
    <t xml:space="preserve">Příjmy z prodeje pozemků </t>
  </si>
  <si>
    <t xml:space="preserve">Příjmy z prodeje ost. nemovitostí a jejich částí 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</si>
  <si>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</si>
  <si>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</si>
  <si>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</si>
  <si>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</si>
  <si>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</si>
  <si>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</si>
  <si>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</si>
  <si>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</si>
  <si>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</si>
  <si>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</si>
  <si>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</si>
  <si>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</si>
  <si>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</si>
  <si>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</si>
  <si>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</si>
  <si>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</si>
  <si>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</si>
  <si>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</si>
  <si>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</si>
  <si>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</si>
  <si>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</si>
  <si>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</si>
  <si>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</si>
  <si>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</si>
  <si>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</si>
  <si>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</si>
  <si>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</si>
  <si>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</si>
  <si>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</si>
  <si>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</si>
  <si>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</si>
  <si>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</si>
  <si>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</si>
  <si>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</si>
  <si>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2017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</si>
  <si>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</si>
  <si>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</si>
  <si>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</si>
  <si>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</si>
  <si>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</si>
  <si>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</si>
  <si>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</si>
  <si>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</si>
  <si>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</si>
  <si>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</si>
  <si>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</si>
  <si>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</si>
  <si>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 xml:space="preserve">Odvádění a čištění odpadních vod  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</si>
  <si>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</si>
  <si>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</si>
  <si>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</si>
  <si>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</si>
  <si>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</si>
  <si>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</si>
  <si>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</si>
  <si>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</si>
  <si>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</si>
  <si>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</si>
  <si>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</si>
  <si>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</si>
  <si>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</si>
  <si>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</si>
  <si>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</si>
  <si>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</si>
  <si>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</si>
  <si>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</si>
  <si>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</si>
  <si>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</si>
  <si>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komun.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</si>
  <si>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</si>
  <si>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</si>
  <si>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</si>
  <si>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</si>
  <si>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</si>
  <si>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Osob. asist., peč. služba a podpora samost. bydlení</t>
  </si>
  <si>
    <t>Domovy pro os. se zdr. post. a domovy se zvl. režimem</t>
  </si>
  <si>
    <t>Azylové domy</t>
  </si>
  <si>
    <t>Bezpečnost a veřejný pořádek</t>
  </si>
  <si>
    <t>Požární ochrana - dobrovolná část</t>
  </si>
  <si>
    <t>Činnost místní správy</t>
  </si>
  <si>
    <t>Ostat. fin. operace - úhrady sankcí jiným rozpočtům</t>
  </si>
  <si>
    <t>Finanční vypořádání minulých let (vratka dotace)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</si>
  <si>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</si>
  <si>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</si>
  <si>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</si>
  <si>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</si>
  <si>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</si>
  <si>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</si>
  <si>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</si>
  <si>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</si>
  <si>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</si>
  <si>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</si>
  <si>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</si>
  <si>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</si>
  <si>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</si>
  <si>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</si>
  <si>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</si>
  <si>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</si>
  <si>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</si>
  <si>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</si>
  <si>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</si>
  <si>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>Cestovní ruch  (Organizač. změna od 1. 7. 2015 slouč. s ORJ 010 OŠKMS)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</si>
  <si>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</si>
  <si>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</si>
  <si>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</si>
  <si>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</si>
  <si>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</si>
  <si>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</si>
  <si>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</si>
  <si>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</si>
  <si>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</si>
  <si>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</si>
  <si>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</si>
  <si>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</si>
  <si>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</si>
  <si>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Sportovní zařízení v majetku obce - Tereza</t>
  </si>
  <si>
    <t xml:space="preserve">Sportov.zařízení v maj. obce - zázemí Olympia </t>
  </si>
  <si>
    <t>Podpora sport.oddílů - dotace</t>
  </si>
  <si>
    <t xml:space="preserve">Využití vol.času dětí a mládeže 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</si>
  <si>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</si>
  <si>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</si>
  <si>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</si>
  <si>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Komunální služby a územní rozvoj j. n.(Tereza-Středisko údržby maj.)</t>
  </si>
  <si>
    <t>Dávky a odškodnění válečným veteránům a perzek. osobám</t>
  </si>
  <si>
    <t xml:space="preserve">Odborné sociál. poradenství 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</si>
  <si>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</si>
  <si>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</si>
  <si>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</si>
  <si>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</si>
  <si>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</si>
  <si>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</si>
  <si>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</si>
  <si>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</si>
  <si>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Domovy pro osoby sse zdr. post. a domovy se zvl. režimem </t>
  </si>
  <si>
    <t>Sociální služby poskyt. ve zdrav. zaříz. ústav. péče</t>
  </si>
  <si>
    <t xml:space="preserve">Ostat. služby a čin. v oblasti soc. péče </t>
  </si>
  <si>
    <t>Raná péče a soc. aktivizační sl. pro rodiny s dětmi</t>
  </si>
  <si>
    <t xml:space="preserve">Zvláštní zařízení soc. péče - azylový dům </t>
  </si>
  <si>
    <t>Ostat. služby a čin. v oblasti soc. prevence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</si>
  <si>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</si>
  <si>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</si>
  <si>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</si>
  <si>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</si>
  <si>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</si>
  <si>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</si>
  <si>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</si>
  <si>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</si>
  <si>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</si>
  <si>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</si>
  <si>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</si>
  <si>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</si>
  <si>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</si>
  <si>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</si>
  <si>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</si>
  <si>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</si>
  <si>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</si>
  <si>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</si>
  <si>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</si>
  <si>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</si>
  <si>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</si>
  <si>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Dopravní oblužnost - změna rozp. skladby (do r. 2016 na § 2221)</t>
  </si>
  <si>
    <t>Ostatní záležitosti kultury, církví a sděl. prostředků</t>
  </si>
  <si>
    <t>Činnost místní správy - zálohy vedlejším příjmovým pokladnám</t>
  </si>
  <si>
    <t>Finanční vypořádání minulých let</t>
  </si>
  <si>
    <t>Ostatní činnosti j. n.</t>
  </si>
  <si>
    <t>VÝDAJE ORJ 80 CELKEM</t>
  </si>
  <si>
    <t>Prevence kriminality - projekty APK ,Domovník,SAB,MKDS</t>
  </si>
  <si>
    <t xml:space="preserve">Bezpečnost a veřejný pořádek </t>
  </si>
  <si>
    <t>VÝDAJE ORJ  90 CELKEM</t>
  </si>
  <si>
    <t>Stavební úřad</t>
  </si>
  <si>
    <t>VÝDAJE ORJ 100 CELKEM</t>
  </si>
  <si>
    <t>Čin. míst. správy-poskyt.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</si>
  <si>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</si>
  <si>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</si>
  <si>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</si>
  <si>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</si>
  <si>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</si>
  <si>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</si>
  <si>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Ozdrav. hosp. zvířat a zvl. vet. péče - Útulek Bulhary</t>
  </si>
  <si>
    <t>Pitná voda (opravy a udržování,nákup ost. služeb)</t>
  </si>
  <si>
    <t xml:space="preserve">Film. tvorba, distribuce, kina 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</si>
  <si>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</si>
  <si>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</si>
  <si>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</si>
  <si>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</si>
  <si>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</si>
  <si>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</si>
  <si>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</si>
  <si>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</si>
  <si>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</si>
  <si>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</si>
  <si>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</si>
  <si>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Filmová tvorba, kina  </t>
  </si>
  <si>
    <t xml:space="preserve">Sportovní zařízení v majetku obce - zázemí Olympia </t>
  </si>
  <si>
    <t>Komunit. plán. v oblasti soc.služeb (lék. vyšetř., znal. pos., tlumočníci)</t>
  </si>
  <si>
    <t>Ostatní neinv. výdaje j. n. - Činnost místní správy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</si>
</sst>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4" fillId="0" borderId="0" xfId="0" applyFont="1" applyFill="1"/>
    <xf numFmtId="4" fontId="15" fillId="0" borderId="0" xfId="0" applyNumberFormat="1" applyFont="1" applyFill="1"/>
    <xf numFmtId="4" fontId="16" fillId="0" borderId="0" xfId="0" applyNumberFormat="1" applyFont="1" applyFill="1" applyAlignment="1">
      <alignment horizontal="right"/>
    </xf>
    <xf numFmtId="0" fontId="11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7" fillId="0" borderId="0" xfId="0" applyFont="1" applyFill="1" applyBorder="1"/>
    <xf numFmtId="4" fontId="0" fillId="0" borderId="0" xfId="0" applyNumberFormat="1" applyAlignment="1"/>
    <xf numFmtId="0" fontId="17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right"/>
    </xf>
    <xf numFmtId="0" fontId="18" fillId="0" borderId="0" xfId="0" applyFont="1" applyFill="1"/>
    <xf numFmtId="4" fontId="18" fillId="0" borderId="0" xfId="0" applyNumberFormat="1" applyFont="1" applyFill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4" fontId="6" fillId="3" borderId="29" xfId="1" applyNumberFormat="1" applyFont="1" applyFill="1" applyBorder="1" applyAlignment="1">
      <alignment horizontal="center"/>
    </xf>
    <xf numFmtId="49" fontId="6" fillId="3" borderId="29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/>
    <xf numFmtId="4" fontId="18" fillId="0" borderId="31" xfId="0" applyNumberFormat="1" applyFont="1" applyFill="1" applyBorder="1"/>
    <xf numFmtId="4" fontId="18" fillId="4" borderId="31" xfId="0" applyNumberFormat="1" applyFont="1" applyFill="1" applyBorder="1"/>
    <xf numFmtId="4" fontId="18" fillId="5" borderId="31" xfId="0" applyNumberFormat="1" applyFont="1" applyFill="1" applyBorder="1"/>
    <xf numFmtId="0" fontId="12" fillId="0" borderId="31" xfId="0" applyFont="1" applyFill="1" applyBorder="1" applyAlignment="1">
      <alignment horizontal="right"/>
    </xf>
    <xf numFmtId="0" fontId="12" fillId="0" borderId="32" xfId="0" applyFont="1" applyFill="1" applyBorder="1"/>
    <xf numFmtId="4" fontId="18" fillId="0" borderId="32" xfId="0" applyNumberFormat="1" applyFont="1" applyFill="1" applyBorder="1"/>
    <xf numFmtId="4" fontId="18" fillId="4" borderId="32" xfId="0" applyNumberFormat="1" applyFont="1" applyFill="1" applyBorder="1"/>
    <xf numFmtId="4" fontId="18" fillId="5" borderId="32" xfId="0" applyNumberFormat="1" applyFont="1" applyFill="1" applyBorder="1"/>
    <xf numFmtId="0" fontId="12" fillId="0" borderId="8" xfId="0" applyFont="1" applyFill="1" applyBorder="1" applyAlignment="1">
      <alignment horizontal="right"/>
    </xf>
    <xf numFmtId="0" fontId="12" fillId="0" borderId="31" xfId="0" applyFont="1" applyFill="1" applyBorder="1"/>
    <xf numFmtId="4" fontId="18" fillId="5" borderId="33" xfId="0" applyNumberFormat="1" applyFont="1" applyFill="1" applyBorder="1"/>
    <xf numFmtId="4" fontId="11" fillId="0" borderId="0" xfId="0" applyNumberFormat="1" applyFont="1" applyFill="1"/>
    <xf numFmtId="4" fontId="18" fillId="6" borderId="32" xfId="0" applyNumberFormat="1" applyFont="1" applyFill="1" applyBorder="1"/>
    <xf numFmtId="0" fontId="12" fillId="0" borderId="34" xfId="1" applyFont="1" applyFill="1" applyBorder="1" applyAlignment="1">
      <alignment horizontal="right"/>
    </xf>
    <xf numFmtId="0" fontId="12" fillId="0" borderId="33" xfId="1" applyFont="1" applyFill="1" applyBorder="1" applyAlignment="1">
      <alignment horizontal="right"/>
    </xf>
    <xf numFmtId="0" fontId="18" fillId="0" borderId="32" xfId="0" applyFont="1" applyFill="1" applyBorder="1" applyAlignment="1">
      <alignment horizontal="right"/>
    </xf>
    <xf numFmtId="0" fontId="12" fillId="0" borderId="32" xfId="1" applyFont="1" applyFill="1" applyBorder="1" applyAlignment="1">
      <alignment horizontal="left"/>
    </xf>
    <xf numFmtId="4" fontId="18" fillId="0" borderId="33" xfId="0" applyNumberFormat="1" applyFont="1" applyFill="1" applyBorder="1"/>
    <xf numFmtId="4" fontId="18" fillId="4" borderId="33" xfId="0" applyNumberFormat="1" applyFont="1" applyFill="1" applyBorder="1"/>
    <xf numFmtId="0" fontId="12" fillId="0" borderId="11" xfId="1" applyFont="1" applyFill="1" applyBorder="1" applyAlignment="1">
      <alignment horizontal="right"/>
    </xf>
    <xf numFmtId="0" fontId="12" fillId="0" borderId="32" xfId="1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0" fontId="18" fillId="0" borderId="11" xfId="0" applyFont="1" applyFill="1" applyBorder="1"/>
    <xf numFmtId="0" fontId="18" fillId="0" borderId="32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0" borderId="35" xfId="0" applyFont="1" applyFill="1" applyBorder="1"/>
    <xf numFmtId="4" fontId="18" fillId="0" borderId="35" xfId="0" applyNumberFormat="1" applyFont="1" applyFill="1" applyBorder="1"/>
    <xf numFmtId="4" fontId="18" fillId="4" borderId="35" xfId="0" applyNumberFormat="1" applyFont="1" applyFill="1" applyBorder="1"/>
    <xf numFmtId="4" fontId="18" fillId="5" borderId="35" xfId="0" applyNumberFormat="1" applyFont="1" applyFill="1" applyBorder="1"/>
    <xf numFmtId="0" fontId="18" fillId="0" borderId="36" xfId="0" applyFont="1" applyFill="1" applyBorder="1"/>
    <xf numFmtId="0" fontId="18" fillId="0" borderId="37" xfId="0" applyFont="1" applyFill="1" applyBorder="1"/>
    <xf numFmtId="0" fontId="7" fillId="0" borderId="37" xfId="0" applyFont="1" applyFill="1" applyBorder="1"/>
    <xf numFmtId="4" fontId="7" fillId="0" borderId="37" xfId="0" applyNumberFormat="1" applyFont="1" applyFill="1" applyBorder="1"/>
    <xf numFmtId="4" fontId="7" fillId="4" borderId="37" xfId="0" applyNumberFormat="1" applyFont="1" applyFill="1" applyBorder="1"/>
    <xf numFmtId="4" fontId="7" fillId="5" borderId="37" xfId="0" applyNumberFormat="1" applyFont="1" applyFill="1" applyBorder="1"/>
    <xf numFmtId="0" fontId="18" fillId="0" borderId="0" xfId="0" applyFont="1" applyFill="1" applyBorder="1"/>
    <xf numFmtId="4" fontId="7" fillId="0" borderId="0" xfId="0" applyNumberFormat="1" applyFont="1" applyFill="1" applyBorder="1"/>
    <xf numFmtId="4" fontId="18" fillId="0" borderId="38" xfId="0" applyNumberFormat="1" applyFont="1" applyFill="1" applyBorder="1"/>
    <xf numFmtId="4" fontId="18" fillId="4" borderId="38" xfId="0" applyNumberFormat="1" applyFont="1" applyFill="1" applyBorder="1"/>
    <xf numFmtId="4" fontId="18" fillId="5" borderId="38" xfId="0" applyNumberFormat="1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4" fontId="19" fillId="0" borderId="31" xfId="0" applyNumberFormat="1" applyFont="1" applyFill="1" applyBorder="1"/>
    <xf numFmtId="4" fontId="19" fillId="4" borderId="31" xfId="0" applyNumberFormat="1" applyFont="1" applyFill="1" applyBorder="1"/>
    <xf numFmtId="4" fontId="19" fillId="5" borderId="31" xfId="0" applyNumberFormat="1" applyFont="1" applyFill="1" applyBorder="1"/>
    <xf numFmtId="4" fontId="18" fillId="6" borderId="31" xfId="0" applyNumberFormat="1" applyFont="1" applyFill="1" applyBorder="1"/>
    <xf numFmtId="0" fontId="18" fillId="0" borderId="8" xfId="0" applyFont="1" applyFill="1" applyBorder="1"/>
    <xf numFmtId="0" fontId="18" fillId="0" borderId="31" xfId="0" applyFont="1" applyFill="1" applyBorder="1"/>
    <xf numFmtId="4" fontId="12" fillId="6" borderId="31" xfId="0" applyNumberFormat="1" applyFont="1" applyFill="1" applyBorder="1"/>
    <xf numFmtId="4" fontId="12" fillId="4" borderId="31" xfId="0" applyNumberFormat="1" applyFont="1" applyFill="1" applyBorder="1"/>
    <xf numFmtId="4" fontId="12" fillId="0" borderId="31" xfId="0" applyNumberFormat="1" applyFont="1" applyFill="1" applyBorder="1"/>
    <xf numFmtId="0" fontId="18" fillId="0" borderId="15" xfId="0" applyFont="1" applyFill="1" applyBorder="1"/>
    <xf numFmtId="0" fontId="18" fillId="0" borderId="39" xfId="0" applyFont="1" applyFill="1" applyBorder="1"/>
    <xf numFmtId="4" fontId="18" fillId="0" borderId="39" xfId="0" applyNumberFormat="1" applyFont="1" applyFill="1" applyBorder="1"/>
    <xf numFmtId="4" fontId="18" fillId="4" borderId="39" xfId="0" applyNumberFormat="1" applyFont="1" applyFill="1" applyBorder="1"/>
    <xf numFmtId="4" fontId="18" fillId="5" borderId="39" xfId="0" applyNumberFormat="1" applyFont="1" applyFill="1" applyBorder="1"/>
    <xf numFmtId="0" fontId="18" fillId="0" borderId="25" xfId="0" applyFont="1" applyFill="1" applyBorder="1"/>
    <xf numFmtId="0" fontId="18" fillId="0" borderId="40" xfId="0" applyFont="1" applyFill="1" applyBorder="1"/>
    <xf numFmtId="0" fontId="7" fillId="0" borderId="40" xfId="0" applyFont="1" applyFill="1" applyBorder="1"/>
    <xf numFmtId="4" fontId="7" fillId="0" borderId="40" xfId="0" applyNumberFormat="1" applyFont="1" applyFill="1" applyBorder="1"/>
    <xf numFmtId="4" fontId="7" fillId="4" borderId="40" xfId="0" applyNumberFormat="1" applyFont="1" applyFill="1" applyBorder="1"/>
    <xf numFmtId="4" fontId="7" fillId="5" borderId="40" xfId="0" applyNumberFormat="1" applyFont="1" applyFill="1" applyBorder="1"/>
    <xf numFmtId="0" fontId="18" fillId="0" borderId="33" xfId="0" applyFont="1" applyFill="1" applyBorder="1"/>
    <xf numFmtId="0" fontId="18" fillId="0" borderId="0" xfId="0" applyFont="1" applyFill="1" applyBorder="1" applyAlignment="1">
      <alignment horizontal="center"/>
    </xf>
    <xf numFmtId="4" fontId="18" fillId="0" borderId="32" xfId="0" applyNumberFormat="1" applyFont="1" applyFill="1" applyBorder="1" applyAlignment="1"/>
    <xf numFmtId="4" fontId="18" fillId="4" borderId="32" xfId="0" applyNumberFormat="1" applyFont="1" applyFill="1" applyBorder="1" applyAlignment="1"/>
    <xf numFmtId="4" fontId="18" fillId="5" borderId="32" xfId="0" applyNumberFormat="1" applyFont="1" applyFill="1" applyBorder="1" applyAlignment="1"/>
    <xf numFmtId="4" fontId="18" fillId="0" borderId="31" xfId="0" applyNumberFormat="1" applyFont="1" applyFill="1" applyBorder="1" applyAlignment="1"/>
    <xf numFmtId="4" fontId="18" fillId="0" borderId="32" xfId="0" applyNumberFormat="1" applyFont="1" applyFill="1" applyBorder="1" applyAlignment="1" applyProtection="1">
      <alignment horizontal="right"/>
      <protection locked="0"/>
    </xf>
    <xf numFmtId="4" fontId="18" fillId="4" borderId="32" xfId="0" applyNumberFormat="1" applyFont="1" applyFill="1" applyBorder="1" applyAlignment="1" applyProtection="1">
      <alignment horizontal="right"/>
      <protection locked="0"/>
    </xf>
    <xf numFmtId="4" fontId="18" fillId="0" borderId="32" xfId="0" applyNumberFormat="1" applyFont="1" applyFill="1" applyBorder="1" applyAlignment="1" applyProtection="1">
      <protection locked="0"/>
    </xf>
    <xf numFmtId="4" fontId="18" fillId="4" borderId="32" xfId="0" applyNumberFormat="1" applyFont="1" applyFill="1" applyBorder="1" applyAlignment="1" applyProtection="1">
      <protection locked="0"/>
    </xf>
    <xf numFmtId="0" fontId="6" fillId="0" borderId="32" xfId="0" applyFont="1" applyFill="1" applyBorder="1"/>
    <xf numFmtId="4" fontId="18" fillId="6" borderId="35" xfId="0" applyNumberFormat="1" applyFont="1" applyFill="1" applyBorder="1"/>
    <xf numFmtId="0" fontId="7" fillId="0" borderId="32" xfId="0" applyFont="1" applyFill="1" applyBorder="1" applyAlignment="1">
      <alignment horizontal="center"/>
    </xf>
    <xf numFmtId="4" fontId="12" fillId="5" borderId="31" xfId="0" applyNumberFormat="1" applyFont="1" applyFill="1" applyBorder="1"/>
    <xf numFmtId="4" fontId="12" fillId="0" borderId="32" xfId="0" applyNumberFormat="1" applyFont="1" applyFill="1" applyBorder="1"/>
    <xf numFmtId="4" fontId="12" fillId="4" borderId="32" xfId="0" applyNumberFormat="1" applyFont="1" applyFill="1" applyBorder="1"/>
    <xf numFmtId="0" fontId="12" fillId="0" borderId="11" xfId="0" applyFont="1" applyFill="1" applyBorder="1"/>
    <xf numFmtId="4" fontId="19" fillId="6" borderId="31" xfId="0" applyNumberFormat="1" applyFont="1" applyFill="1" applyBorder="1"/>
    <xf numFmtId="4" fontId="18" fillId="0" borderId="11" xfId="0" applyNumberFormat="1" applyFont="1" applyFill="1" applyBorder="1"/>
    <xf numFmtId="4" fontId="18" fillId="4" borderId="11" xfId="0" applyNumberFormat="1" applyFont="1" applyFill="1" applyBorder="1"/>
    <xf numFmtId="4" fontId="7" fillId="0" borderId="39" xfId="0" applyNumberFormat="1" applyFont="1" applyFill="1" applyBorder="1"/>
    <xf numFmtId="4" fontId="7" fillId="4" borderId="39" xfId="0" applyNumberFormat="1" applyFont="1" applyFill="1" applyBorder="1"/>
    <xf numFmtId="4" fontId="7" fillId="5" borderId="39" xfId="0" applyNumberFormat="1" applyFont="1" applyFill="1" applyBorder="1"/>
    <xf numFmtId="4" fontId="18" fillId="0" borderId="0" xfId="0" applyNumberFormat="1" applyFont="1" applyFill="1" applyBorder="1"/>
    <xf numFmtId="4" fontId="18" fillId="0" borderId="32" xfId="0" applyNumberFormat="1" applyFont="1" applyFill="1" applyBorder="1" applyAlignment="1">
      <alignment horizontal="right"/>
    </xf>
    <xf numFmtId="4" fontId="18" fillId="4" borderId="32" xfId="0" applyNumberFormat="1" applyFont="1" applyFill="1" applyBorder="1" applyAlignment="1">
      <alignment horizontal="right"/>
    </xf>
    <xf numFmtId="4" fontId="18" fillId="5" borderId="32" xfId="0" applyNumberFormat="1" applyFont="1" applyFill="1" applyBorder="1" applyAlignment="1">
      <alignment horizontal="right"/>
    </xf>
    <xf numFmtId="0" fontId="18" fillId="0" borderId="29" xfId="0" applyFont="1" applyFill="1" applyBorder="1"/>
    <xf numFmtId="4" fontId="18" fillId="0" borderId="29" xfId="0" applyNumberFormat="1" applyFont="1" applyFill="1" applyBorder="1"/>
    <xf numFmtId="4" fontId="18" fillId="4" borderId="29" xfId="0" applyNumberFormat="1" applyFont="1" applyFill="1" applyBorder="1"/>
    <xf numFmtId="4" fontId="18" fillId="5" borderId="29" xfId="0" applyNumberFormat="1" applyFont="1" applyFill="1" applyBorder="1"/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40" xfId="0" applyNumberFormat="1" applyFont="1" applyFill="1" applyBorder="1" applyAlignment="1">
      <alignment vertical="center"/>
    </xf>
    <xf numFmtId="4" fontId="7" fillId="4" borderId="40" xfId="0" applyNumberFormat="1" applyFont="1" applyFill="1" applyBorder="1" applyAlignment="1">
      <alignment vertical="center"/>
    </xf>
    <xf numFmtId="4" fontId="7" fillId="5" borderId="4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2" xfId="0" applyNumberFormat="1" applyFont="1" applyFill="1" applyBorder="1" applyAlignment="1">
      <alignment horizontal="center"/>
    </xf>
    <xf numFmtId="4" fontId="7" fillId="4" borderId="32" xfId="0" applyNumberFormat="1" applyFont="1" applyFill="1" applyBorder="1" applyAlignment="1">
      <alignment horizontal="center"/>
    </xf>
    <xf numFmtId="4" fontId="7" fillId="5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4" fontId="18" fillId="4" borderId="31" xfId="0" applyNumberFormat="1" applyFont="1" applyFill="1" applyBorder="1" applyAlignment="1">
      <alignment horizontal="right"/>
    </xf>
    <xf numFmtId="4" fontId="18" fillId="5" borderId="31" xfId="0" applyNumberFormat="1" applyFont="1" applyFill="1" applyBorder="1" applyAlignment="1">
      <alignment horizontal="right"/>
    </xf>
    <xf numFmtId="0" fontId="18" fillId="0" borderId="34" xfId="0" applyFont="1" applyFill="1" applyBorder="1"/>
    <xf numFmtId="0" fontId="18" fillId="0" borderId="18" xfId="0" applyFont="1" applyFill="1" applyBorder="1"/>
    <xf numFmtId="0" fontId="7" fillId="0" borderId="25" xfId="0" applyFont="1" applyFill="1" applyBorder="1"/>
    <xf numFmtId="4" fontId="20" fillId="0" borderId="0" xfId="0" applyNumberFormat="1" applyFont="1" applyFill="1" applyBorder="1"/>
    <xf numFmtId="4" fontId="21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4" fontId="12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4" fontId="7" fillId="0" borderId="0" xfId="0" applyNumberFormat="1" applyFont="1" applyFill="1"/>
    <xf numFmtId="4" fontId="18" fillId="0" borderId="0" xfId="0" applyNumberFormat="1" applyFont="1" applyFill="1" applyAlignment="1">
      <alignment horizontal="center"/>
    </xf>
    <xf numFmtId="4" fontId="15" fillId="7" borderId="0" xfId="0" applyNumberFormat="1" applyFont="1" applyFill="1"/>
    <xf numFmtId="4" fontId="16" fillId="7" borderId="0" xfId="0" applyNumberFormat="1" applyFont="1" applyFill="1" applyAlignment="1">
      <alignment horizontal="right"/>
    </xf>
    <xf numFmtId="4" fontId="0" fillId="7" borderId="0" xfId="0" applyNumberFormat="1" applyFill="1" applyAlignment="1"/>
    <xf numFmtId="4" fontId="15" fillId="7" borderId="0" xfId="0" applyNumberFormat="1" applyFont="1" applyFill="1" applyAlignment="1">
      <alignment horizontal="right"/>
    </xf>
    <xf numFmtId="4" fontId="18" fillId="7" borderId="0" xfId="0" applyNumberFormat="1" applyFont="1" applyFill="1"/>
    <xf numFmtId="4" fontId="18" fillId="7" borderId="0" xfId="0" applyNumberFormat="1" applyFont="1" applyFill="1" applyAlignment="1">
      <alignment horizontal="center"/>
    </xf>
    <xf numFmtId="4" fontId="6" fillId="7" borderId="27" xfId="1" applyNumberFormat="1" applyFont="1" applyFill="1" applyBorder="1" applyAlignment="1">
      <alignment horizontal="center"/>
    </xf>
    <xf numFmtId="4" fontId="6" fillId="7" borderId="29" xfId="1" applyNumberFormat="1" applyFont="1" applyFill="1" applyBorder="1" applyAlignment="1">
      <alignment horizontal="center"/>
    </xf>
    <xf numFmtId="49" fontId="6" fillId="7" borderId="29" xfId="1" applyNumberFormat="1" applyFont="1" applyFill="1" applyBorder="1" applyAlignment="1">
      <alignment horizontal="center"/>
    </xf>
    <xf numFmtId="4" fontId="18" fillId="7" borderId="31" xfId="0" applyNumberFormat="1" applyFont="1" applyFill="1" applyBorder="1"/>
    <xf numFmtId="4" fontId="18" fillId="7" borderId="32" xfId="0" applyNumberFormat="1" applyFont="1" applyFill="1" applyBorder="1"/>
    <xf numFmtId="4" fontId="18" fillId="7" borderId="33" xfId="0" applyNumberFormat="1" applyFont="1" applyFill="1" applyBorder="1"/>
    <xf numFmtId="4" fontId="18" fillId="7" borderId="35" xfId="0" applyNumberFormat="1" applyFont="1" applyFill="1" applyBorder="1"/>
    <xf numFmtId="4" fontId="7" fillId="7" borderId="37" xfId="0" applyNumberFormat="1" applyFont="1" applyFill="1" applyBorder="1"/>
    <xf numFmtId="4" fontId="7" fillId="7" borderId="0" xfId="0" applyNumberFormat="1" applyFont="1" applyFill="1" applyBorder="1"/>
    <xf numFmtId="4" fontId="18" fillId="7" borderId="38" xfId="0" applyNumberFormat="1" applyFont="1" applyFill="1" applyBorder="1"/>
    <xf numFmtId="4" fontId="19" fillId="7" borderId="31" xfId="0" applyNumberFormat="1" applyFont="1" applyFill="1" applyBorder="1"/>
    <xf numFmtId="4" fontId="12" fillId="7" borderId="31" xfId="0" applyNumberFormat="1" applyFont="1" applyFill="1" applyBorder="1"/>
    <xf numFmtId="4" fontId="18" fillId="7" borderId="39" xfId="0" applyNumberFormat="1" applyFont="1" applyFill="1" applyBorder="1"/>
    <xf numFmtId="4" fontId="7" fillId="7" borderId="40" xfId="0" applyNumberFormat="1" applyFont="1" applyFill="1" applyBorder="1"/>
    <xf numFmtId="4" fontId="18" fillId="7" borderId="32" xfId="0" applyNumberFormat="1" applyFont="1" applyFill="1" applyBorder="1" applyAlignment="1"/>
    <xf numFmtId="4" fontId="18" fillId="7" borderId="32" xfId="0" applyNumberFormat="1" applyFont="1" applyFill="1" applyBorder="1" applyAlignment="1" applyProtection="1">
      <alignment horizontal="right"/>
      <protection locked="0"/>
    </xf>
    <xf numFmtId="4" fontId="18" fillId="7" borderId="32" xfId="0" applyNumberFormat="1" applyFont="1" applyFill="1" applyBorder="1" applyAlignment="1" applyProtection="1">
      <protection locked="0"/>
    </xf>
    <xf numFmtId="4" fontId="12" fillId="7" borderId="32" xfId="0" applyNumberFormat="1" applyFont="1" applyFill="1" applyBorder="1"/>
    <xf numFmtId="4" fontId="18" fillId="7" borderId="11" xfId="0" applyNumberFormat="1" applyFont="1" applyFill="1" applyBorder="1"/>
    <xf numFmtId="4" fontId="7" fillId="7" borderId="39" xfId="0" applyNumberFormat="1" applyFont="1" applyFill="1" applyBorder="1"/>
    <xf numFmtId="4" fontId="18" fillId="7" borderId="0" xfId="0" applyNumberFormat="1" applyFont="1" applyFill="1" applyBorder="1"/>
    <xf numFmtId="4" fontId="18" fillId="7" borderId="32" xfId="0" applyNumberFormat="1" applyFont="1" applyFill="1" applyBorder="1" applyAlignment="1">
      <alignment horizontal="right"/>
    </xf>
    <xf numFmtId="4" fontId="18" fillId="7" borderId="29" xfId="0" applyNumberFormat="1" applyFont="1" applyFill="1" applyBorder="1"/>
    <xf numFmtId="4" fontId="7" fillId="7" borderId="40" xfId="0" applyNumberFormat="1" applyFont="1" applyFill="1" applyBorder="1" applyAlignment="1">
      <alignment vertical="center"/>
    </xf>
    <xf numFmtId="4" fontId="6" fillId="7" borderId="0" xfId="0" applyNumberFormat="1" applyFont="1" applyFill="1" applyBorder="1" applyAlignment="1">
      <alignment vertical="center"/>
    </xf>
    <xf numFmtId="4" fontId="7" fillId="7" borderId="0" xfId="0" applyNumberFormat="1" applyFont="1" applyFill="1" applyBorder="1" applyAlignment="1">
      <alignment vertical="center"/>
    </xf>
    <xf numFmtId="4" fontId="7" fillId="7" borderId="32" xfId="0" applyNumberFormat="1" applyFont="1" applyFill="1" applyBorder="1" applyAlignment="1">
      <alignment horizontal="center"/>
    </xf>
    <xf numFmtId="4" fontId="18" fillId="7" borderId="31" xfId="0" applyNumberFormat="1" applyFont="1" applyFill="1" applyBorder="1" applyAlignment="1">
      <alignment horizontal="right"/>
    </xf>
    <xf numFmtId="4" fontId="20" fillId="7" borderId="0" xfId="0" applyNumberFormat="1" applyFont="1" applyFill="1" applyBorder="1"/>
    <xf numFmtId="4" fontId="21" fillId="7" borderId="0" xfId="0" applyNumberFormat="1" applyFont="1" applyFill="1"/>
    <xf numFmtId="4" fontId="12" fillId="7" borderId="0" xfId="0" applyNumberFormat="1" applyFont="1" applyFill="1"/>
    <xf numFmtId="4" fontId="12" fillId="7" borderId="0" xfId="0" applyNumberFormat="1" applyFont="1" applyFill="1" applyBorder="1"/>
    <xf numFmtId="4" fontId="12" fillId="7" borderId="0" xfId="0" applyNumberFormat="1" applyFont="1" applyFill="1" applyBorder="1" applyAlignment="1">
      <alignment horizontal="right"/>
    </xf>
    <xf numFmtId="4" fontId="7" fillId="7" borderId="0" xfId="0" applyNumberFormat="1" applyFont="1" applyFill="1"/>
    <xf numFmtId="4" fontId="11" fillId="7" borderId="0" xfId="0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Fill="1" applyAlignment="1"/>
    <xf numFmtId="0" fontId="17" fillId="0" borderId="0" xfId="1" applyFont="1" applyFill="1" applyAlignment="1"/>
    <xf numFmtId="0" fontId="13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0" fontId="17" fillId="0" borderId="0" xfId="0" applyFont="1" applyFill="1" applyAlignment="1"/>
    <xf numFmtId="0" fontId="0" fillId="0" borderId="0" xfId="0" applyFill="1" applyAlignment="1"/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9" xfId="0" applyFont="1" applyFill="1" applyBorder="1"/>
    <xf numFmtId="49" fontId="6" fillId="3" borderId="2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2" fillId="5" borderId="32" xfId="0" applyNumberFormat="1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8" xfId="0" applyFont="1" applyFill="1" applyBorder="1"/>
    <xf numFmtId="4" fontId="12" fillId="6" borderId="32" xfId="0" applyNumberFormat="1" applyFont="1" applyFill="1" applyBorder="1"/>
    <xf numFmtId="0" fontId="7" fillId="0" borderId="11" xfId="0" applyFont="1" applyFill="1" applyBorder="1" applyAlignment="1">
      <alignment horizontal="center"/>
    </xf>
    <xf numFmtId="4" fontId="7" fillId="0" borderId="32" xfId="0" applyNumberFormat="1" applyFont="1" applyFill="1" applyBorder="1"/>
    <xf numFmtId="4" fontId="7" fillId="4" borderId="32" xfId="0" applyNumberFormat="1" applyFont="1" applyFill="1" applyBorder="1"/>
    <xf numFmtId="4" fontId="7" fillId="5" borderId="32" xfId="0" applyNumberFormat="1" applyFont="1" applyFill="1" applyBorder="1"/>
    <xf numFmtId="0" fontId="6" fillId="0" borderId="35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5" xfId="0" applyNumberFormat="1" applyFont="1" applyFill="1" applyBorder="1"/>
    <xf numFmtId="4" fontId="6" fillId="4" borderId="35" xfId="0" applyNumberFormat="1" applyFont="1" applyFill="1" applyBorder="1"/>
    <xf numFmtId="4" fontId="6" fillId="5" borderId="35" xfId="0" applyNumberFormat="1" applyFont="1" applyFill="1" applyBorder="1"/>
    <xf numFmtId="0" fontId="12" fillId="0" borderId="37" xfId="0" applyFont="1" applyFill="1" applyBorder="1"/>
    <xf numFmtId="0" fontId="12" fillId="0" borderId="36" xfId="0" applyFont="1" applyFill="1" applyBorder="1" applyAlignment="1">
      <alignment horizontal="center"/>
    </xf>
    <xf numFmtId="0" fontId="6" fillId="0" borderId="36" xfId="0" applyFont="1" applyFill="1" applyBorder="1"/>
    <xf numFmtId="4" fontId="6" fillId="0" borderId="37" xfId="0" applyNumberFormat="1" applyFont="1" applyFill="1" applyBorder="1"/>
    <xf numFmtId="4" fontId="6" fillId="4" borderId="37" xfId="0" applyNumberFormat="1" applyFont="1" applyFill="1" applyBorder="1"/>
    <xf numFmtId="4" fontId="6" fillId="5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4" fontId="12" fillId="0" borderId="33" xfId="0" applyNumberFormat="1" applyFont="1" applyFill="1" applyBorder="1"/>
    <xf numFmtId="4" fontId="12" fillId="4" borderId="33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9" xfId="0" applyFont="1" applyFill="1" applyBorder="1"/>
    <xf numFmtId="4" fontId="12" fillId="5" borderId="33" xfId="0" applyNumberFormat="1" applyFont="1" applyFill="1" applyBorder="1"/>
    <xf numFmtId="0" fontId="12" fillId="0" borderId="37" xfId="0" applyFont="1" applyFill="1" applyBorder="1" applyAlignment="1">
      <alignment horizontal="center"/>
    </xf>
    <xf numFmtId="0" fontId="6" fillId="0" borderId="41" xfId="0" applyFont="1" applyFill="1" applyBorder="1"/>
    <xf numFmtId="4" fontId="24" fillId="0" borderId="0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12" fillId="0" borderId="33" xfId="0" applyFont="1" applyFill="1" applyBorder="1"/>
    <xf numFmtId="0" fontId="12" fillId="0" borderId="34" xfId="0" applyFont="1" applyFill="1" applyBorder="1" applyAlignment="1">
      <alignment horizontal="center"/>
    </xf>
    <xf numFmtId="0" fontId="18" fillId="0" borderId="33" xfId="0" applyFont="1" applyBorder="1"/>
    <xf numFmtId="0" fontId="12" fillId="0" borderId="11" xfId="0" applyFont="1" applyFill="1" applyBorder="1" applyAlignment="1">
      <alignment horizontal="left"/>
    </xf>
    <xf numFmtId="4" fontId="18" fillId="6" borderId="33" xfId="0" applyNumberFormat="1" applyFont="1" applyFill="1" applyBorder="1"/>
    <xf numFmtId="0" fontId="6" fillId="0" borderId="37" xfId="0" applyFont="1" applyFill="1" applyBorder="1"/>
    <xf numFmtId="3" fontId="6" fillId="0" borderId="0" xfId="0" applyNumberFormat="1" applyFont="1" applyFill="1" applyBorder="1"/>
    <xf numFmtId="0" fontId="12" fillId="0" borderId="29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40" xfId="0" applyFont="1" applyFill="1" applyBorder="1"/>
    <xf numFmtId="0" fontId="12" fillId="0" borderId="25" xfId="0" applyFont="1" applyFill="1" applyBorder="1" applyAlignment="1">
      <alignment horizontal="center"/>
    </xf>
    <xf numFmtId="0" fontId="6" fillId="0" borderId="40" xfId="0" applyFont="1" applyFill="1" applyBorder="1"/>
    <xf numFmtId="0" fontId="12" fillId="0" borderId="33" xfId="0" applyFont="1" applyFill="1" applyBorder="1" applyAlignment="1">
      <alignment horizontal="center"/>
    </xf>
    <xf numFmtId="4" fontId="12" fillId="0" borderId="35" xfId="0" applyNumberFormat="1" applyFont="1" applyFill="1" applyBorder="1"/>
    <xf numFmtId="4" fontId="12" fillId="4" borderId="35" xfId="0" applyNumberFormat="1" applyFont="1" applyFill="1" applyBorder="1"/>
    <xf numFmtId="4" fontId="12" fillId="5" borderId="35" xfId="0" applyNumberFormat="1" applyFont="1" applyFill="1" applyBorder="1"/>
    <xf numFmtId="0" fontId="12" fillId="0" borderId="40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18" fillId="0" borderId="32" xfId="0" applyFont="1" applyBorder="1"/>
    <xf numFmtId="0" fontId="6" fillId="0" borderId="39" xfId="0" applyFont="1" applyFill="1" applyBorder="1"/>
    <xf numFmtId="4" fontId="12" fillId="0" borderId="29" xfId="0" applyNumberFormat="1" applyFont="1" applyFill="1" applyBorder="1"/>
    <xf numFmtId="4" fontId="12" fillId="4" borderId="29" xfId="0" applyNumberFormat="1" applyFont="1" applyFill="1" applyBorder="1"/>
    <xf numFmtId="4" fontId="12" fillId="5" borderId="29" xfId="0" applyNumberFormat="1" applyFont="1" applyFill="1" applyBorder="1"/>
    <xf numFmtId="0" fontId="25" fillId="6" borderId="39" xfId="0" applyFont="1" applyFill="1" applyBorder="1" applyAlignment="1">
      <alignment horizontal="center"/>
    </xf>
    <xf numFmtId="0" fontId="18" fillId="0" borderId="29" xfId="0" applyFont="1" applyBorder="1"/>
    <xf numFmtId="4" fontId="18" fillId="6" borderId="29" xfId="0" applyNumberFormat="1" applyFont="1" applyFill="1" applyBorder="1"/>
    <xf numFmtId="4" fontId="6" fillId="0" borderId="32" xfId="0" applyNumberFormat="1" applyFont="1" applyFill="1" applyBorder="1"/>
    <xf numFmtId="4" fontId="6" fillId="4" borderId="32" xfId="0" applyNumberFormat="1" applyFont="1" applyFill="1" applyBorder="1"/>
    <xf numFmtId="4" fontId="12" fillId="0" borderId="39" xfId="0" applyNumberFormat="1" applyFont="1" applyFill="1" applyBorder="1"/>
    <xf numFmtId="4" fontId="12" fillId="4" borderId="39" xfId="0" applyNumberFormat="1" applyFont="1" applyFill="1" applyBorder="1"/>
    <xf numFmtId="4" fontId="12" fillId="5" borderId="39" xfId="0" applyNumberFormat="1" applyFont="1" applyFill="1" applyBorder="1"/>
    <xf numFmtId="4" fontId="6" fillId="0" borderId="40" xfId="0" applyNumberFormat="1" applyFont="1" applyFill="1" applyBorder="1"/>
    <xf numFmtId="4" fontId="6" fillId="4" borderId="40" xfId="0" applyNumberFormat="1" applyFont="1" applyFill="1" applyBorder="1"/>
    <xf numFmtId="4" fontId="6" fillId="5" borderId="40" xfId="0" applyNumberFormat="1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4" borderId="40" xfId="0" applyNumberFormat="1" applyFont="1" applyFill="1" applyBorder="1" applyAlignment="1">
      <alignment vertical="center"/>
    </xf>
    <xf numFmtId="4" fontId="6" fillId="5" borderId="40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0" fontId="22" fillId="7" borderId="0" xfId="0" applyFont="1" applyFill="1" applyAlignment="1">
      <alignment horizontal="center"/>
    </xf>
    <xf numFmtId="4" fontId="0" fillId="7" borderId="0" xfId="0" applyNumberFormat="1" applyFill="1"/>
    <xf numFmtId="4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4" fontId="6" fillId="7" borderId="0" xfId="0" applyNumberFormat="1" applyFont="1" applyFill="1" applyBorder="1"/>
    <xf numFmtId="0" fontId="12" fillId="7" borderId="0" xfId="0" applyFont="1" applyFill="1"/>
    <xf numFmtId="0" fontId="6" fillId="7" borderId="27" xfId="0" applyFont="1" applyFill="1" applyBorder="1" applyAlignment="1">
      <alignment horizontal="center"/>
    </xf>
    <xf numFmtId="49" fontId="6" fillId="7" borderId="29" xfId="0" applyNumberFormat="1" applyFont="1" applyFill="1" applyBorder="1" applyAlignment="1">
      <alignment horizontal="center"/>
    </xf>
    <xf numFmtId="4" fontId="7" fillId="7" borderId="32" xfId="0" applyNumberFormat="1" applyFont="1" applyFill="1" applyBorder="1"/>
    <xf numFmtId="4" fontId="6" fillId="7" borderId="35" xfId="0" applyNumberFormat="1" applyFont="1" applyFill="1" applyBorder="1"/>
    <xf numFmtId="4" fontId="6" fillId="7" borderId="37" xfId="0" applyNumberFormat="1" applyFont="1" applyFill="1" applyBorder="1"/>
    <xf numFmtId="0" fontId="23" fillId="7" borderId="0" xfId="0" applyFont="1" applyFill="1" applyAlignment="1">
      <alignment horizontal="center"/>
    </xf>
    <xf numFmtId="4" fontId="12" fillId="7" borderId="33" xfId="0" applyNumberFormat="1" applyFont="1" applyFill="1" applyBorder="1"/>
    <xf numFmtId="4" fontId="24" fillId="7" borderId="0" xfId="0" applyNumberFormat="1" applyFont="1" applyFill="1" applyBorder="1" applyAlignment="1">
      <alignment horizontal="center"/>
    </xf>
    <xf numFmtId="3" fontId="6" fillId="7" borderId="0" xfId="0" applyNumberFormat="1" applyFont="1" applyFill="1" applyBorder="1"/>
    <xf numFmtId="4" fontId="12" fillId="7" borderId="35" xfId="0" applyNumberFormat="1" applyFont="1" applyFill="1" applyBorder="1"/>
    <xf numFmtId="4" fontId="12" fillId="7" borderId="29" xfId="0" applyNumberFormat="1" applyFont="1" applyFill="1" applyBorder="1"/>
    <xf numFmtId="4" fontId="6" fillId="7" borderId="32" xfId="0" applyNumberFormat="1" applyFont="1" applyFill="1" applyBorder="1"/>
    <xf numFmtId="4" fontId="12" fillId="7" borderId="39" xfId="0" applyNumberFormat="1" applyFont="1" applyFill="1" applyBorder="1"/>
    <xf numFmtId="4" fontId="6" fillId="7" borderId="40" xfId="0" applyNumberFormat="1" applyFont="1" applyFill="1" applyBorder="1"/>
    <xf numFmtId="4" fontId="6" fillId="7" borderId="40" xfId="0" applyNumberFormat="1" applyFont="1" applyFill="1" applyBorder="1" applyAlignment="1">
      <alignment vertical="center"/>
    </xf>
    <xf numFmtId="0" fontId="18" fillId="7" borderId="0" xfId="0" applyFont="1" applyFill="1"/>
    <xf numFmtId="0" fontId="0" fillId="7" borderId="0" xfId="0" applyFill="1"/>
    <xf numFmtId="0" fontId="12" fillId="7" borderId="0" xfId="0" applyFont="1" applyFill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opLeftCell="A2" workbookViewId="0">
      <selection activeCell="K17" sqref="K17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230" t="s">
        <v>3</v>
      </c>
      <c r="B6" s="231"/>
      <c r="C6" s="232"/>
      <c r="D6" s="232"/>
      <c r="E6" s="232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233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234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355277</v>
      </c>
      <c r="D11" s="14">
        <v>355277</v>
      </c>
      <c r="E11" s="14">
        <v>50077.9</v>
      </c>
      <c r="F11" s="15">
        <f>(E11/D11)*100</f>
        <v>14.095452280896314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53171</v>
      </c>
      <c r="D12" s="17">
        <v>53312</v>
      </c>
      <c r="E12" s="17">
        <v>7113.4</v>
      </c>
      <c r="F12" s="18">
        <f>(E12/D12)*100</f>
        <v>13.342962184873949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28644</v>
      </c>
      <c r="D13" s="17">
        <v>28644</v>
      </c>
      <c r="E13" s="17">
        <v>1661.6</v>
      </c>
      <c r="F13" s="18">
        <f>(E13/D13)*100</f>
        <v>5.8008658008658003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36015</v>
      </c>
      <c r="D14" s="17">
        <v>38176</v>
      </c>
      <c r="E14" s="17">
        <f>65392.8-55850.2</f>
        <v>9542.6000000000058</v>
      </c>
      <c r="F14" s="18">
        <f>(E14/D14)*100</f>
        <v>24.996332774518038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473107</v>
      </c>
      <c r="D15" s="21">
        <f>SUM(D11:D14)</f>
        <v>475409</v>
      </c>
      <c r="E15" s="21">
        <f>SUM(E11:E14)</f>
        <v>68395.5</v>
      </c>
      <c r="F15" s="22">
        <f>(E15/D15)*100</f>
        <v>14.386664955859061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445820</v>
      </c>
      <c r="D17" s="17">
        <v>449337.4</v>
      </c>
      <c r="E17" s="17">
        <f>109854.4-55850.2</f>
        <v>54004.2</v>
      </c>
      <c r="F17" s="18">
        <f>(E17/D17)*100</f>
        <v>12.018630098451629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126716</v>
      </c>
      <c r="D18" s="17">
        <v>135819.6</v>
      </c>
      <c r="E18" s="17">
        <v>3466.9</v>
      </c>
      <c r="F18" s="18">
        <f>(E18/D18)*100</f>
        <v>2.5525770949111912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572536</v>
      </c>
      <c r="D19" s="21">
        <f>SUM(D17:D18)</f>
        <v>585157</v>
      </c>
      <c r="E19" s="21">
        <f>SUM(E17:E18)</f>
        <v>57471.1</v>
      </c>
      <c r="F19" s="22">
        <f>(E19/D19)*100</f>
        <v>9.8214838069099404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10924.4</v>
      </c>
      <c r="F22" s="34"/>
    </row>
    <row r="23" spans="1:213" ht="15" customHeight="1" thickBot="1">
      <c r="B23" s="35" t="s">
        <v>22</v>
      </c>
      <c r="C23" s="36">
        <v>99429</v>
      </c>
      <c r="D23" s="36">
        <v>109748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2"/>
  <sheetViews>
    <sheetView topLeftCell="B7" zoomScale="90" zoomScaleNormal="90" workbookViewId="0">
      <selection activeCell="E163" sqref="E163"/>
    </sheetView>
  </sheetViews>
  <sheetFormatPr defaultRowHeight="12.75"/>
  <cols>
    <col min="1" max="1" width="7.5703125" style="43" customWidth="1"/>
    <col min="2" max="3" width="10.28515625" style="43" customWidth="1"/>
    <col min="4" max="4" width="76.85546875" style="43" customWidth="1"/>
    <col min="5" max="7" width="16.7109375" style="73" customWidth="1"/>
    <col min="8" max="8" width="11.42578125" style="73" customWidth="1"/>
    <col min="9" max="9" width="9.140625" style="43"/>
    <col min="10" max="10" width="24.85546875" style="43" customWidth="1"/>
    <col min="11" max="16384" width="9.140625" style="43"/>
  </cols>
  <sheetData>
    <row r="1" spans="1:10" ht="21.75" customHeight="1">
      <c r="A1" s="235" t="s">
        <v>25</v>
      </c>
      <c r="B1" s="232"/>
      <c r="C1" s="232"/>
      <c r="D1" s="40"/>
      <c r="E1" s="41"/>
      <c r="F1" s="41"/>
      <c r="G1" s="42"/>
      <c r="H1" s="42"/>
    </row>
    <row r="2" spans="1:10" ht="12.75" customHeight="1">
      <c r="A2" s="44"/>
      <c r="B2" s="45"/>
      <c r="C2" s="44"/>
      <c r="D2" s="46"/>
      <c r="E2" s="41"/>
      <c r="F2" s="41"/>
      <c r="G2" s="41"/>
      <c r="H2" s="41"/>
    </row>
    <row r="3" spans="1:10" s="45" customFormat="1" ht="24" customHeight="1">
      <c r="A3" s="236" t="s">
        <v>26</v>
      </c>
      <c r="B3" s="236"/>
      <c r="C3" s="236"/>
      <c r="D3" s="232"/>
      <c r="E3" s="232"/>
      <c r="F3" s="47"/>
      <c r="G3" s="47"/>
      <c r="H3" s="47"/>
    </row>
    <row r="4" spans="1:10" s="45" customFormat="1" ht="15" customHeight="1">
      <c r="A4" s="48"/>
      <c r="B4" s="48"/>
      <c r="C4" s="48"/>
      <c r="D4" s="48"/>
      <c r="E4" s="49"/>
      <c r="F4" s="49"/>
      <c r="G4" s="49"/>
      <c r="H4" s="49"/>
    </row>
    <row r="5" spans="1:10" ht="15" customHeight="1" thickBot="1">
      <c r="A5" s="50"/>
      <c r="B5" s="50"/>
      <c r="C5" s="50"/>
      <c r="D5" s="50"/>
      <c r="E5" s="51"/>
      <c r="F5" s="51"/>
      <c r="G5" s="188" t="s">
        <v>4</v>
      </c>
      <c r="H5" s="51"/>
    </row>
    <row r="6" spans="1:10" ht="15.75">
      <c r="A6" s="52" t="s">
        <v>27</v>
      </c>
      <c r="B6" s="52" t="s">
        <v>28</v>
      </c>
      <c r="C6" s="52" t="s">
        <v>29</v>
      </c>
      <c r="D6" s="53" t="s">
        <v>30</v>
      </c>
      <c r="E6" s="54" t="s">
        <v>31</v>
      </c>
      <c r="F6" s="54" t="s">
        <v>31</v>
      </c>
      <c r="G6" s="54" t="s">
        <v>8</v>
      </c>
      <c r="H6" s="54" t="s">
        <v>32</v>
      </c>
    </row>
    <row r="7" spans="1:10" ht="15.75" customHeight="1" thickBot="1">
      <c r="A7" s="55"/>
      <c r="B7" s="55"/>
      <c r="C7" s="55"/>
      <c r="D7" s="56"/>
      <c r="E7" s="57" t="s">
        <v>33</v>
      </c>
      <c r="F7" s="57" t="s">
        <v>34</v>
      </c>
      <c r="G7" s="58" t="s">
        <v>35</v>
      </c>
      <c r="H7" s="57" t="s">
        <v>11</v>
      </c>
    </row>
    <row r="8" spans="1:10" ht="15.75" customHeight="1" thickTop="1">
      <c r="A8" s="59">
        <v>20</v>
      </c>
      <c r="B8" s="60"/>
      <c r="C8" s="60"/>
      <c r="D8" s="61" t="s">
        <v>36</v>
      </c>
      <c r="E8" s="62"/>
      <c r="F8" s="63"/>
      <c r="G8" s="64"/>
      <c r="H8" s="62"/>
    </row>
    <row r="9" spans="1:10" ht="15.75" customHeight="1">
      <c r="A9" s="59"/>
      <c r="B9" s="60"/>
      <c r="C9" s="60"/>
      <c r="D9" s="61"/>
      <c r="E9" s="62"/>
      <c r="F9" s="63"/>
      <c r="G9" s="64"/>
      <c r="H9" s="62"/>
    </row>
    <row r="10" spans="1:10" ht="15.75" hidden="1" customHeight="1">
      <c r="A10" s="59"/>
      <c r="B10" s="60"/>
      <c r="C10" s="65">
        <v>2420</v>
      </c>
      <c r="D10" s="66" t="s">
        <v>37</v>
      </c>
      <c r="E10" s="67"/>
      <c r="F10" s="68"/>
      <c r="G10" s="69">
        <v>0</v>
      </c>
      <c r="H10" s="67" t="e">
        <f>(#REF!/F10)*100</f>
        <v>#REF!</v>
      </c>
    </row>
    <row r="11" spans="1:10" ht="15.75" hidden="1" customHeight="1">
      <c r="A11" s="70"/>
      <c r="B11" s="60"/>
      <c r="C11" s="65">
        <v>4113</v>
      </c>
      <c r="D11" s="66" t="s">
        <v>38</v>
      </c>
      <c r="E11" s="67"/>
      <c r="F11" s="68"/>
      <c r="G11" s="69">
        <v>0</v>
      </c>
      <c r="H11" s="67" t="e">
        <f>(#REF!/F11)*100</f>
        <v>#REF!</v>
      </c>
    </row>
    <row r="12" spans="1:10" ht="15.75" hidden="1" customHeight="1">
      <c r="A12" s="70"/>
      <c r="B12" s="60"/>
      <c r="C12" s="65">
        <v>4113</v>
      </c>
      <c r="D12" s="66" t="s">
        <v>38</v>
      </c>
      <c r="E12" s="67"/>
      <c r="F12" s="68"/>
      <c r="G12" s="69">
        <v>0</v>
      </c>
      <c r="H12" s="67" t="e">
        <f>(#REF!/F12)*100</f>
        <v>#REF!</v>
      </c>
    </row>
    <row r="13" spans="1:10" ht="15.75" hidden="1" customHeight="1">
      <c r="A13" s="70"/>
      <c r="B13" s="60"/>
      <c r="C13" s="65">
        <v>4116</v>
      </c>
      <c r="D13" s="66" t="s">
        <v>39</v>
      </c>
      <c r="E13" s="67"/>
      <c r="F13" s="68"/>
      <c r="G13" s="69">
        <v>0</v>
      </c>
      <c r="H13" s="67" t="e">
        <f>(#REF!/F13)*100</f>
        <v>#REF!</v>
      </c>
    </row>
    <row r="14" spans="1:10" ht="15.75" hidden="1" customHeight="1">
      <c r="A14" s="70"/>
      <c r="B14" s="60"/>
      <c r="C14" s="65">
        <v>4213</v>
      </c>
      <c r="D14" s="71" t="s">
        <v>40</v>
      </c>
      <c r="E14" s="62"/>
      <c r="F14" s="63"/>
      <c r="G14" s="72">
        <v>0</v>
      </c>
      <c r="H14" s="67" t="e">
        <f>(#REF!/F14)*100</f>
        <v>#REF!</v>
      </c>
      <c r="J14" s="73"/>
    </row>
    <row r="15" spans="1:10" ht="15.75" hidden="1" customHeight="1">
      <c r="A15" s="70"/>
      <c r="B15" s="60"/>
      <c r="C15" s="65">
        <v>4213</v>
      </c>
      <c r="D15" s="71" t="s">
        <v>40</v>
      </c>
      <c r="E15" s="62"/>
      <c r="F15" s="63"/>
      <c r="G15" s="72">
        <v>0</v>
      </c>
      <c r="H15" s="67" t="e">
        <f>(#REF!/F15)*100</f>
        <v>#REF!</v>
      </c>
      <c r="J15" s="73"/>
    </row>
    <row r="16" spans="1:10" ht="15.75" hidden="1" customHeight="1">
      <c r="A16" s="70"/>
      <c r="B16" s="60"/>
      <c r="C16" s="65">
        <v>4216</v>
      </c>
      <c r="D16" s="71" t="s">
        <v>41</v>
      </c>
      <c r="E16" s="62"/>
      <c r="F16" s="63"/>
      <c r="G16" s="72">
        <v>0</v>
      </c>
      <c r="H16" s="67" t="e">
        <f>(#REF!/F16)*100</f>
        <v>#REF!</v>
      </c>
      <c r="J16" s="73"/>
    </row>
    <row r="17" spans="1:10" ht="15.75" hidden="1" customHeight="1">
      <c r="A17" s="70"/>
      <c r="B17" s="60"/>
      <c r="C17" s="65">
        <v>4216</v>
      </c>
      <c r="D17" s="71" t="s">
        <v>41</v>
      </c>
      <c r="E17" s="62"/>
      <c r="F17" s="63"/>
      <c r="G17" s="72">
        <v>0</v>
      </c>
      <c r="H17" s="67" t="e">
        <f>(#REF!/F17)*100</f>
        <v>#REF!</v>
      </c>
      <c r="J17" s="73"/>
    </row>
    <row r="18" spans="1:10" ht="15.75" hidden="1" customHeight="1">
      <c r="A18" s="70"/>
      <c r="B18" s="60"/>
      <c r="C18" s="65">
        <v>4216</v>
      </c>
      <c r="D18" s="71" t="s">
        <v>41</v>
      </c>
      <c r="E18" s="62"/>
      <c r="F18" s="63"/>
      <c r="G18" s="72">
        <v>0</v>
      </c>
      <c r="H18" s="67" t="e">
        <f>(#REF!/F18)*100</f>
        <v>#REF!</v>
      </c>
      <c r="J18" s="73"/>
    </row>
    <row r="19" spans="1:10" ht="15.75" hidden="1" customHeight="1">
      <c r="A19" s="70"/>
      <c r="B19" s="60"/>
      <c r="C19" s="65">
        <v>4216</v>
      </c>
      <c r="D19" s="71" t="s">
        <v>42</v>
      </c>
      <c r="E19" s="62"/>
      <c r="F19" s="63"/>
      <c r="G19" s="72">
        <v>0</v>
      </c>
      <c r="H19" s="67" t="e">
        <f>(#REF!/F19)*100</f>
        <v>#REF!</v>
      </c>
      <c r="I19" s="73"/>
    </row>
    <row r="20" spans="1:10" ht="15.75" hidden="1" customHeight="1">
      <c r="A20" s="70"/>
      <c r="B20" s="60"/>
      <c r="C20" s="65">
        <v>4216</v>
      </c>
      <c r="D20" s="71" t="s">
        <v>41</v>
      </c>
      <c r="E20" s="62"/>
      <c r="F20" s="68"/>
      <c r="G20" s="72">
        <v>0</v>
      </c>
      <c r="H20" s="67" t="e">
        <f>(#REF!/F20)*100</f>
        <v>#REF!</v>
      </c>
      <c r="I20" s="73"/>
    </row>
    <row r="21" spans="1:10" ht="15" hidden="1">
      <c r="A21" s="75"/>
      <c r="B21" s="76"/>
      <c r="C21" s="77">
        <v>4222</v>
      </c>
      <c r="D21" s="78" t="s">
        <v>43</v>
      </c>
      <c r="E21" s="79"/>
      <c r="F21" s="80"/>
      <c r="G21" s="72">
        <v>0</v>
      </c>
      <c r="H21" s="67" t="e">
        <f>(#REF!/F21)*100</f>
        <v>#REF!</v>
      </c>
    </row>
    <row r="22" spans="1:10" ht="15" hidden="1">
      <c r="A22" s="75"/>
      <c r="B22" s="76"/>
      <c r="C22" s="77">
        <v>4222</v>
      </c>
      <c r="D22" s="78" t="s">
        <v>43</v>
      </c>
      <c r="E22" s="79"/>
      <c r="F22" s="80"/>
      <c r="G22" s="72">
        <v>0</v>
      </c>
      <c r="H22" s="67" t="e">
        <f>(#REF!/F22)*100</f>
        <v>#REF!</v>
      </c>
    </row>
    <row r="23" spans="1:10" ht="15" hidden="1">
      <c r="A23" s="75"/>
      <c r="B23" s="76"/>
      <c r="C23" s="77">
        <v>4222</v>
      </c>
      <c r="D23" s="78" t="s">
        <v>44</v>
      </c>
      <c r="E23" s="79"/>
      <c r="F23" s="80"/>
      <c r="G23" s="72">
        <v>0</v>
      </c>
      <c r="H23" s="67" t="e">
        <f>(#REF!/F23)*100</f>
        <v>#REF!</v>
      </c>
    </row>
    <row r="24" spans="1:10" ht="15" hidden="1">
      <c r="A24" s="81"/>
      <c r="B24" s="82"/>
      <c r="C24" s="77">
        <v>4222</v>
      </c>
      <c r="D24" s="78" t="s">
        <v>45</v>
      </c>
      <c r="E24" s="67"/>
      <c r="F24" s="68"/>
      <c r="G24" s="69">
        <v>0</v>
      </c>
      <c r="H24" s="67" t="e">
        <f>(#REF!/F24)*100</f>
        <v>#REF!</v>
      </c>
    </row>
    <row r="25" spans="1:10" ht="15" hidden="1">
      <c r="A25" s="75"/>
      <c r="B25" s="76"/>
      <c r="C25" s="77">
        <v>4223</v>
      </c>
      <c r="D25" s="78" t="s">
        <v>46</v>
      </c>
      <c r="E25" s="79"/>
      <c r="F25" s="80"/>
      <c r="G25" s="72">
        <v>0</v>
      </c>
      <c r="H25" s="67" t="e">
        <f>(#REF!/F25)*100</f>
        <v>#REF!</v>
      </c>
    </row>
    <row r="26" spans="1:10" ht="15" hidden="1">
      <c r="A26" s="75"/>
      <c r="B26" s="76"/>
      <c r="C26" s="77">
        <v>4232</v>
      </c>
      <c r="D26" s="78" t="s">
        <v>47</v>
      </c>
      <c r="E26" s="79"/>
      <c r="F26" s="80"/>
      <c r="G26" s="72">
        <v>0</v>
      </c>
      <c r="H26" s="67" t="e">
        <f>(#REF!/F26)*100</f>
        <v>#REF!</v>
      </c>
    </row>
    <row r="27" spans="1:10" ht="15" hidden="1">
      <c r="A27" s="75"/>
      <c r="B27" s="76"/>
      <c r="C27" s="77">
        <v>4232</v>
      </c>
      <c r="D27" s="78" t="s">
        <v>47</v>
      </c>
      <c r="E27" s="79"/>
      <c r="F27" s="80"/>
      <c r="G27" s="72">
        <v>0</v>
      </c>
      <c r="H27" s="67" t="e">
        <f>(#REF!/F27)*100</f>
        <v>#REF!</v>
      </c>
    </row>
    <row r="28" spans="1:10" ht="15" hidden="1">
      <c r="A28" s="75"/>
      <c r="B28" s="76">
        <v>2212</v>
      </c>
      <c r="C28" s="77">
        <v>2322</v>
      </c>
      <c r="D28" s="78" t="s">
        <v>48</v>
      </c>
      <c r="E28" s="79"/>
      <c r="F28" s="80"/>
      <c r="G28" s="72">
        <v>0</v>
      </c>
      <c r="H28" s="67" t="e">
        <f>(#REF!/F28)*100</f>
        <v>#REF!</v>
      </c>
    </row>
    <row r="29" spans="1:10" ht="15" hidden="1" customHeight="1">
      <c r="A29" s="75"/>
      <c r="B29" s="76">
        <v>2212</v>
      </c>
      <c r="C29" s="77">
        <v>2324</v>
      </c>
      <c r="D29" s="78" t="s">
        <v>49</v>
      </c>
      <c r="E29" s="79"/>
      <c r="F29" s="80"/>
      <c r="G29" s="72">
        <v>0</v>
      </c>
      <c r="H29" s="67" t="e">
        <f>(#REF!/F29)*100</f>
        <v>#REF!</v>
      </c>
    </row>
    <row r="30" spans="1:10" ht="15" hidden="1" customHeight="1">
      <c r="A30" s="75"/>
      <c r="B30" s="76">
        <v>2219</v>
      </c>
      <c r="C30" s="83">
        <v>2321</v>
      </c>
      <c r="D30" s="78" t="s">
        <v>50</v>
      </c>
      <c r="E30" s="79"/>
      <c r="F30" s="80"/>
      <c r="G30" s="72">
        <v>0</v>
      </c>
      <c r="H30" s="67" t="e">
        <f>(#REF!/F30)*100</f>
        <v>#REF!</v>
      </c>
    </row>
    <row r="31" spans="1:10" ht="15" hidden="1" customHeight="1">
      <c r="A31" s="75"/>
      <c r="B31" s="76">
        <v>2219</v>
      </c>
      <c r="C31" s="77">
        <v>2324</v>
      </c>
      <c r="D31" s="78" t="s">
        <v>51</v>
      </c>
      <c r="E31" s="79"/>
      <c r="F31" s="80"/>
      <c r="G31" s="72">
        <v>0</v>
      </c>
      <c r="H31" s="67" t="e">
        <f>(#REF!/F31)*100</f>
        <v>#REF!</v>
      </c>
    </row>
    <row r="32" spans="1:10" ht="15" hidden="1" customHeight="1">
      <c r="A32" s="75"/>
      <c r="B32" s="76">
        <v>2221</v>
      </c>
      <c r="C32" s="83">
        <v>2329</v>
      </c>
      <c r="D32" s="78" t="s">
        <v>52</v>
      </c>
      <c r="E32" s="79"/>
      <c r="F32" s="80"/>
      <c r="G32" s="72">
        <v>0</v>
      </c>
      <c r="H32" s="67" t="e">
        <f>(#REF!/F32)*100</f>
        <v>#REF!</v>
      </c>
    </row>
    <row r="33" spans="1:8" ht="15" hidden="1" customHeight="1">
      <c r="A33" s="84"/>
      <c r="B33" s="85">
        <v>3421</v>
      </c>
      <c r="C33" s="85">
        <v>3121</v>
      </c>
      <c r="D33" s="85" t="s">
        <v>53</v>
      </c>
      <c r="E33" s="74"/>
      <c r="F33" s="68"/>
      <c r="G33" s="72">
        <v>0</v>
      </c>
      <c r="H33" s="67" t="e">
        <f>(#REF!/F33)*100</f>
        <v>#REF!</v>
      </c>
    </row>
    <row r="34" spans="1:8" ht="15" hidden="1" customHeight="1">
      <c r="A34" s="84"/>
      <c r="B34" s="85">
        <v>3631</v>
      </c>
      <c r="C34" s="85">
        <v>2322</v>
      </c>
      <c r="D34" s="85" t="s">
        <v>54</v>
      </c>
      <c r="E34" s="74"/>
      <c r="F34" s="68"/>
      <c r="G34" s="72">
        <v>0</v>
      </c>
      <c r="H34" s="67" t="e">
        <f>(#REF!/F34)*100</f>
        <v>#REF!</v>
      </c>
    </row>
    <row r="35" spans="1:8" ht="15" customHeight="1">
      <c r="A35" s="86"/>
      <c r="B35" s="77">
        <v>3631</v>
      </c>
      <c r="C35" s="85">
        <v>2324</v>
      </c>
      <c r="D35" s="85" t="s">
        <v>55</v>
      </c>
      <c r="E35" s="74">
        <v>0</v>
      </c>
      <c r="F35" s="68">
        <v>0</v>
      </c>
      <c r="G35" s="72">
        <v>16.600000000000001</v>
      </c>
      <c r="H35" s="67" t="e">
        <f>(G35/F35)*100</f>
        <v>#DIV/0!</v>
      </c>
    </row>
    <row r="36" spans="1:8" ht="15" hidden="1" customHeight="1">
      <c r="A36" s="75"/>
      <c r="B36" s="76">
        <v>3322</v>
      </c>
      <c r="C36" s="83">
        <v>2324</v>
      </c>
      <c r="D36" s="78" t="s">
        <v>56</v>
      </c>
      <c r="E36" s="79"/>
      <c r="F36" s="80"/>
      <c r="G36" s="72">
        <v>0</v>
      </c>
      <c r="H36" s="67" t="e">
        <f>(#REF!/F36)*100</f>
        <v>#REF!</v>
      </c>
    </row>
    <row r="37" spans="1:8" ht="15" hidden="1">
      <c r="A37" s="84"/>
      <c r="B37" s="85">
        <v>3412</v>
      </c>
      <c r="C37" s="85">
        <v>2321</v>
      </c>
      <c r="D37" s="85" t="s">
        <v>57</v>
      </c>
      <c r="E37" s="74"/>
      <c r="F37" s="68"/>
      <c r="G37" s="72">
        <v>0</v>
      </c>
      <c r="H37" s="67" t="e">
        <f>(#REF!/F37)*100</f>
        <v>#REF!</v>
      </c>
    </row>
    <row r="38" spans="1:8" ht="15" hidden="1">
      <c r="A38" s="75"/>
      <c r="B38" s="76">
        <v>3635</v>
      </c>
      <c r="C38" s="77">
        <v>3122</v>
      </c>
      <c r="D38" s="78" t="s">
        <v>58</v>
      </c>
      <c r="E38" s="79"/>
      <c r="F38" s="80"/>
      <c r="G38" s="72">
        <v>0</v>
      </c>
      <c r="H38" s="67" t="e">
        <f>(#REF!/F38)*100</f>
        <v>#REF!</v>
      </c>
    </row>
    <row r="39" spans="1:8" ht="15" hidden="1">
      <c r="A39" s="75"/>
      <c r="B39" s="76">
        <v>3699</v>
      </c>
      <c r="C39" s="77">
        <v>2111</v>
      </c>
      <c r="D39" s="78" t="s">
        <v>59</v>
      </c>
      <c r="E39" s="79"/>
      <c r="F39" s="80"/>
      <c r="G39" s="72">
        <v>0</v>
      </c>
      <c r="H39" s="67" t="e">
        <f>(#REF!/F39)*100</f>
        <v>#REF!</v>
      </c>
    </row>
    <row r="40" spans="1:8" ht="15" hidden="1">
      <c r="A40" s="86"/>
      <c r="B40" s="77">
        <v>3725</v>
      </c>
      <c r="C40" s="85">
        <v>2321</v>
      </c>
      <c r="D40" s="85" t="s">
        <v>60</v>
      </c>
      <c r="E40" s="74"/>
      <c r="F40" s="68"/>
      <c r="G40" s="72">
        <v>0</v>
      </c>
      <c r="H40" s="67" t="e">
        <f>(#REF!/F40)*100</f>
        <v>#REF!</v>
      </c>
    </row>
    <row r="41" spans="1:8" ht="15">
      <c r="A41" s="86"/>
      <c r="B41" s="77">
        <v>3725</v>
      </c>
      <c r="C41" s="85">
        <v>2324</v>
      </c>
      <c r="D41" s="85" t="s">
        <v>61</v>
      </c>
      <c r="E41" s="74">
        <v>2000</v>
      </c>
      <c r="F41" s="68">
        <v>2000</v>
      </c>
      <c r="G41" s="69">
        <v>0</v>
      </c>
      <c r="H41" s="67">
        <f>(G41/F41)*100</f>
        <v>0</v>
      </c>
    </row>
    <row r="42" spans="1:8" ht="15" hidden="1">
      <c r="A42" s="81"/>
      <c r="B42" s="82">
        <v>6399</v>
      </c>
      <c r="C42" s="77">
        <v>2222</v>
      </c>
      <c r="D42" s="78" t="s">
        <v>62</v>
      </c>
      <c r="E42" s="67"/>
      <c r="F42" s="68"/>
      <c r="G42" s="69">
        <v>0</v>
      </c>
      <c r="H42" s="67" t="e">
        <f>(#REF!/F42)*100</f>
        <v>#REF!</v>
      </c>
    </row>
    <row r="43" spans="1:8" ht="15.75" thickBot="1">
      <c r="A43" s="87"/>
      <c r="B43" s="88"/>
      <c r="C43" s="88"/>
      <c r="D43" s="88"/>
      <c r="E43" s="89"/>
      <c r="F43" s="90"/>
      <c r="G43" s="91"/>
      <c r="H43" s="89"/>
    </row>
    <row r="44" spans="1:8" s="50" customFormat="1" ht="21.75" customHeight="1" thickTop="1" thickBot="1">
      <c r="A44" s="92"/>
      <c r="B44" s="93"/>
      <c r="C44" s="93"/>
      <c r="D44" s="94" t="s">
        <v>63</v>
      </c>
      <c r="E44" s="95">
        <f t="shared" ref="E44:G44" si="0">SUM(E10:E43)</f>
        <v>2000</v>
      </c>
      <c r="F44" s="96">
        <f t="shared" si="0"/>
        <v>2000</v>
      </c>
      <c r="G44" s="97">
        <f t="shared" si="0"/>
        <v>16.600000000000001</v>
      </c>
      <c r="H44" s="95">
        <f>(G44/F44)*100</f>
        <v>0.83</v>
      </c>
    </row>
    <row r="45" spans="1:8" ht="15" customHeight="1">
      <c r="A45" s="98"/>
      <c r="B45" s="98"/>
      <c r="C45" s="98"/>
      <c r="D45" s="46"/>
      <c r="E45" s="99"/>
      <c r="F45" s="99"/>
      <c r="G45" s="42"/>
      <c r="H45" s="42"/>
    </row>
    <row r="46" spans="1:8" ht="15" customHeight="1">
      <c r="A46" s="98"/>
      <c r="B46" s="98"/>
      <c r="C46" s="98"/>
      <c r="D46" s="46"/>
      <c r="E46" s="99"/>
      <c r="F46" s="99"/>
      <c r="G46" s="99"/>
      <c r="H46" s="99"/>
    </row>
    <row r="47" spans="1:8" ht="15" customHeight="1" thickBot="1">
      <c r="A47" s="98"/>
      <c r="B47" s="98"/>
      <c r="C47" s="98"/>
      <c r="D47" s="46"/>
      <c r="E47" s="99"/>
      <c r="F47" s="99"/>
      <c r="G47" s="99"/>
      <c r="H47" s="99"/>
    </row>
    <row r="48" spans="1:8" ht="15.75">
      <c r="A48" s="52" t="s">
        <v>27</v>
      </c>
      <c r="B48" s="52" t="s">
        <v>28</v>
      </c>
      <c r="C48" s="52" t="s">
        <v>29</v>
      </c>
      <c r="D48" s="53" t="s">
        <v>30</v>
      </c>
      <c r="E48" s="54" t="s">
        <v>31</v>
      </c>
      <c r="F48" s="54" t="s">
        <v>31</v>
      </c>
      <c r="G48" s="54" t="s">
        <v>8</v>
      </c>
      <c r="H48" s="54" t="s">
        <v>32</v>
      </c>
    </row>
    <row r="49" spans="1:8" ht="15.75" customHeight="1" thickBot="1">
      <c r="A49" s="55"/>
      <c r="B49" s="55"/>
      <c r="C49" s="55"/>
      <c r="D49" s="56"/>
      <c r="E49" s="57" t="s">
        <v>33</v>
      </c>
      <c r="F49" s="57" t="s">
        <v>34</v>
      </c>
      <c r="G49" s="58" t="s">
        <v>64</v>
      </c>
      <c r="H49" s="57" t="s">
        <v>11</v>
      </c>
    </row>
    <row r="50" spans="1:8" ht="16.5" customHeight="1" thickTop="1">
      <c r="A50" s="59">
        <v>30</v>
      </c>
      <c r="B50" s="60"/>
      <c r="C50" s="60"/>
      <c r="D50" s="61" t="s">
        <v>65</v>
      </c>
      <c r="E50" s="100"/>
      <c r="F50" s="101"/>
      <c r="G50" s="102"/>
      <c r="H50" s="100"/>
    </row>
    <row r="51" spans="1:8" ht="15" customHeight="1">
      <c r="A51" s="103"/>
      <c r="B51" s="104"/>
      <c r="C51" s="104"/>
      <c r="D51" s="104"/>
      <c r="E51" s="67"/>
      <c r="F51" s="68"/>
      <c r="G51" s="69"/>
      <c r="H51" s="67"/>
    </row>
    <row r="52" spans="1:8" ht="15" hidden="1">
      <c r="A52" s="84"/>
      <c r="B52" s="85"/>
      <c r="C52" s="85">
        <v>1361</v>
      </c>
      <c r="D52" s="85" t="s">
        <v>66</v>
      </c>
      <c r="E52" s="105"/>
      <c r="F52" s="106"/>
      <c r="G52" s="107">
        <v>0</v>
      </c>
      <c r="H52" s="67" t="e">
        <f>(#REF!/F52)*100</f>
        <v>#REF!</v>
      </c>
    </row>
    <row r="53" spans="1:8" ht="15" hidden="1">
      <c r="A53" s="84"/>
      <c r="B53" s="85"/>
      <c r="C53" s="85">
        <v>2460</v>
      </c>
      <c r="D53" s="85" t="s">
        <v>67</v>
      </c>
      <c r="E53" s="105"/>
      <c r="F53" s="106"/>
      <c r="G53" s="107"/>
      <c r="H53" s="67" t="e">
        <f>(#REF!/F53)*100</f>
        <v>#REF!</v>
      </c>
    </row>
    <row r="54" spans="1:8" ht="15" hidden="1">
      <c r="A54" s="84">
        <v>98008</v>
      </c>
      <c r="B54" s="85"/>
      <c r="C54" s="85">
        <v>4111</v>
      </c>
      <c r="D54" s="85" t="s">
        <v>68</v>
      </c>
      <c r="E54" s="74"/>
      <c r="F54" s="68"/>
      <c r="G54" s="69"/>
      <c r="H54" s="67" t="e">
        <f>(#REF!/F54)*100</f>
        <v>#REF!</v>
      </c>
    </row>
    <row r="55" spans="1:8" ht="15" hidden="1" customHeight="1">
      <c r="A55" s="84">
        <v>98071</v>
      </c>
      <c r="B55" s="85"/>
      <c r="C55" s="85">
        <v>4111</v>
      </c>
      <c r="D55" s="85" t="s">
        <v>69</v>
      </c>
      <c r="E55" s="105"/>
      <c r="F55" s="106"/>
      <c r="G55" s="107"/>
      <c r="H55" s="67" t="e">
        <f>(#REF!/F55)*100</f>
        <v>#REF!</v>
      </c>
    </row>
    <row r="56" spans="1:8" ht="15" hidden="1" customHeight="1">
      <c r="A56" s="84">
        <v>98187</v>
      </c>
      <c r="B56" s="85"/>
      <c r="C56" s="85">
        <v>4111</v>
      </c>
      <c r="D56" s="85" t="s">
        <v>70</v>
      </c>
      <c r="E56" s="105"/>
      <c r="F56" s="106"/>
      <c r="G56" s="107"/>
      <c r="H56" s="67" t="e">
        <f>(#REF!/F56)*100</f>
        <v>#REF!</v>
      </c>
    </row>
    <row r="57" spans="1:8" ht="15" hidden="1">
      <c r="A57" s="84">
        <v>98348</v>
      </c>
      <c r="B57" s="85"/>
      <c r="C57" s="85">
        <v>4111</v>
      </c>
      <c r="D57" s="85" t="s">
        <v>71</v>
      </c>
      <c r="E57" s="108"/>
      <c r="F57" s="63"/>
      <c r="G57" s="69"/>
      <c r="H57" s="67" t="e">
        <f>(#REF!/F57)*100</f>
        <v>#REF!</v>
      </c>
    </row>
    <row r="58" spans="1:8" ht="15" hidden="1" customHeight="1">
      <c r="A58" s="85">
        <v>13011</v>
      </c>
      <c r="B58" s="85"/>
      <c r="C58" s="85">
        <v>4116</v>
      </c>
      <c r="D58" s="85" t="s">
        <v>72</v>
      </c>
      <c r="E58" s="67"/>
      <c r="F58" s="68"/>
      <c r="G58" s="107">
        <v>0</v>
      </c>
      <c r="H58" s="67" t="e">
        <f>(#REF!/F58)*100</f>
        <v>#REF!</v>
      </c>
    </row>
    <row r="59" spans="1:8" ht="15" hidden="1">
      <c r="A59" s="84">
        <v>13015</v>
      </c>
      <c r="B59" s="85"/>
      <c r="C59" s="85">
        <v>4116</v>
      </c>
      <c r="D59" s="85" t="s">
        <v>73</v>
      </c>
      <c r="E59" s="105"/>
      <c r="F59" s="106"/>
      <c r="G59" s="107">
        <v>0</v>
      </c>
      <c r="H59" s="67" t="e">
        <f>(#REF!/F59)*100</f>
        <v>#REF!</v>
      </c>
    </row>
    <row r="60" spans="1:8" ht="14.25" hidden="1" customHeight="1">
      <c r="A60" s="84">
        <v>13101</v>
      </c>
      <c r="B60" s="85"/>
      <c r="C60" s="85">
        <v>4116</v>
      </c>
      <c r="D60" s="85" t="s">
        <v>74</v>
      </c>
      <c r="E60" s="105"/>
      <c r="F60" s="106"/>
      <c r="G60" s="107">
        <v>0</v>
      </c>
      <c r="H60" s="67" t="e">
        <f>(#REF!/F60)*100</f>
        <v>#REF!</v>
      </c>
    </row>
    <row r="61" spans="1:8" ht="15">
      <c r="A61" s="84">
        <v>13013</v>
      </c>
      <c r="B61" s="85"/>
      <c r="C61" s="85">
        <v>4116</v>
      </c>
      <c r="D61" s="85" t="s">
        <v>75</v>
      </c>
      <c r="E61" s="105">
        <v>0</v>
      </c>
      <c r="F61" s="106">
        <v>0</v>
      </c>
      <c r="G61" s="107">
        <v>14</v>
      </c>
      <c r="H61" s="67" t="e">
        <f t="shared" ref="H61:H87" si="1">(G61/F61)*100</f>
        <v>#DIV/0!</v>
      </c>
    </row>
    <row r="62" spans="1:8" ht="15" hidden="1" customHeight="1">
      <c r="A62" s="85"/>
      <c r="B62" s="85"/>
      <c r="C62" s="85">
        <v>4116</v>
      </c>
      <c r="D62" s="85" t="s">
        <v>76</v>
      </c>
      <c r="E62" s="67"/>
      <c r="F62" s="68"/>
      <c r="G62" s="107">
        <v>0</v>
      </c>
      <c r="H62" s="67" t="e">
        <f t="shared" si="1"/>
        <v>#DIV/0!</v>
      </c>
    </row>
    <row r="63" spans="1:8" ht="15" hidden="1" customHeight="1">
      <c r="A63" s="85"/>
      <c r="B63" s="85"/>
      <c r="C63" s="85">
        <v>4116</v>
      </c>
      <c r="D63" s="85" t="s">
        <v>76</v>
      </c>
      <c r="E63" s="67"/>
      <c r="F63" s="68"/>
      <c r="G63" s="107">
        <v>0</v>
      </c>
      <c r="H63" s="67" t="e">
        <f t="shared" si="1"/>
        <v>#DIV/0!</v>
      </c>
    </row>
    <row r="64" spans="1:8" ht="15" hidden="1" customHeight="1">
      <c r="A64" s="85"/>
      <c r="B64" s="85"/>
      <c r="C64" s="85">
        <v>4116</v>
      </c>
      <c r="D64" s="85" t="s">
        <v>77</v>
      </c>
      <c r="E64" s="67"/>
      <c r="F64" s="68"/>
      <c r="G64" s="107">
        <v>0</v>
      </c>
      <c r="H64" s="67" t="e">
        <f t="shared" si="1"/>
        <v>#DIV/0!</v>
      </c>
    </row>
    <row r="65" spans="1:8" ht="15" hidden="1" customHeight="1">
      <c r="A65" s="84"/>
      <c r="B65" s="85"/>
      <c r="C65" s="85">
        <v>4132</v>
      </c>
      <c r="D65" s="85" t="s">
        <v>78</v>
      </c>
      <c r="E65" s="105"/>
      <c r="F65" s="106"/>
      <c r="G65" s="107">
        <v>0</v>
      </c>
      <c r="H65" s="67" t="e">
        <f t="shared" si="1"/>
        <v>#DIV/0!</v>
      </c>
    </row>
    <row r="66" spans="1:8" ht="15" hidden="1" customHeight="1">
      <c r="A66" s="84">
        <v>14004</v>
      </c>
      <c r="B66" s="85"/>
      <c r="C66" s="85">
        <v>4122</v>
      </c>
      <c r="D66" s="85" t="s">
        <v>79</v>
      </c>
      <c r="E66" s="67"/>
      <c r="F66" s="68"/>
      <c r="G66" s="107">
        <v>0</v>
      </c>
      <c r="H66" s="67" t="e">
        <f t="shared" si="1"/>
        <v>#DIV/0!</v>
      </c>
    </row>
    <row r="67" spans="1:8" ht="15" hidden="1">
      <c r="A67" s="109"/>
      <c r="B67" s="110"/>
      <c r="C67" s="110">
        <v>4216</v>
      </c>
      <c r="D67" s="110" t="s">
        <v>80</v>
      </c>
      <c r="E67" s="105"/>
      <c r="F67" s="106"/>
      <c r="G67" s="107">
        <v>0</v>
      </c>
      <c r="H67" s="67" t="e">
        <f t="shared" si="1"/>
        <v>#DIV/0!</v>
      </c>
    </row>
    <row r="68" spans="1:8" ht="15" hidden="1" customHeight="1">
      <c r="A68" s="85"/>
      <c r="B68" s="85"/>
      <c r="C68" s="85">
        <v>4216</v>
      </c>
      <c r="D68" s="85" t="s">
        <v>81</v>
      </c>
      <c r="E68" s="67"/>
      <c r="F68" s="68"/>
      <c r="G68" s="107">
        <v>0</v>
      </c>
      <c r="H68" s="67" t="e">
        <f t="shared" si="1"/>
        <v>#DIV/0!</v>
      </c>
    </row>
    <row r="69" spans="1:8" ht="15" hidden="1" customHeight="1">
      <c r="A69" s="85"/>
      <c r="B69" s="85"/>
      <c r="C69" s="85">
        <v>4152</v>
      </c>
      <c r="D69" s="110" t="s">
        <v>82</v>
      </c>
      <c r="E69" s="67"/>
      <c r="F69" s="68"/>
      <c r="G69" s="107">
        <v>0</v>
      </c>
      <c r="H69" s="67" t="e">
        <f t="shared" si="1"/>
        <v>#DIV/0!</v>
      </c>
    </row>
    <row r="70" spans="1:8" ht="15" hidden="1" customHeight="1">
      <c r="A70" s="84"/>
      <c r="B70" s="85"/>
      <c r="C70" s="85">
        <v>4222</v>
      </c>
      <c r="D70" s="85" t="s">
        <v>83</v>
      </c>
      <c r="E70" s="105"/>
      <c r="F70" s="106"/>
      <c r="G70" s="107">
        <v>0</v>
      </c>
      <c r="H70" s="67" t="e">
        <f t="shared" si="1"/>
        <v>#DIV/0!</v>
      </c>
    </row>
    <row r="71" spans="1:8" ht="15" hidden="1">
      <c r="A71" s="84"/>
      <c r="B71" s="85">
        <v>3341</v>
      </c>
      <c r="C71" s="85">
        <v>2111</v>
      </c>
      <c r="D71" s="85" t="s">
        <v>84</v>
      </c>
      <c r="E71" s="111"/>
      <c r="F71" s="112"/>
      <c r="G71" s="107">
        <v>0</v>
      </c>
      <c r="H71" s="67" t="e">
        <f t="shared" si="1"/>
        <v>#DIV/0!</v>
      </c>
    </row>
    <row r="72" spans="1:8" ht="15">
      <c r="A72" s="84"/>
      <c r="B72" s="85">
        <v>3349</v>
      </c>
      <c r="C72" s="85">
        <v>2111</v>
      </c>
      <c r="D72" s="85" t="s">
        <v>85</v>
      </c>
      <c r="E72" s="111">
        <v>650</v>
      </c>
      <c r="F72" s="112">
        <v>650</v>
      </c>
      <c r="G72" s="107">
        <v>134</v>
      </c>
      <c r="H72" s="67">
        <f t="shared" si="1"/>
        <v>20.615384615384617</v>
      </c>
    </row>
    <row r="73" spans="1:8" ht="15" hidden="1">
      <c r="A73" s="84"/>
      <c r="B73" s="85">
        <v>5512</v>
      </c>
      <c r="C73" s="85">
        <v>2111</v>
      </c>
      <c r="D73" s="85" t="s">
        <v>86</v>
      </c>
      <c r="E73" s="67"/>
      <c r="F73" s="68"/>
      <c r="G73" s="107">
        <v>0</v>
      </c>
      <c r="H73" s="67" t="e">
        <f t="shared" si="1"/>
        <v>#DIV/0!</v>
      </c>
    </row>
    <row r="74" spans="1:8" ht="15" hidden="1">
      <c r="A74" s="84"/>
      <c r="B74" s="85">
        <v>5512</v>
      </c>
      <c r="C74" s="85">
        <v>2322</v>
      </c>
      <c r="D74" s="85" t="s">
        <v>87</v>
      </c>
      <c r="E74" s="67"/>
      <c r="F74" s="68"/>
      <c r="G74" s="107">
        <v>0</v>
      </c>
      <c r="H74" s="67" t="e">
        <f t="shared" si="1"/>
        <v>#DIV/0!</v>
      </c>
    </row>
    <row r="75" spans="1:8" ht="15" hidden="1">
      <c r="A75" s="84"/>
      <c r="B75" s="85">
        <v>5512</v>
      </c>
      <c r="C75" s="85">
        <v>2324</v>
      </c>
      <c r="D75" s="85" t="s">
        <v>88</v>
      </c>
      <c r="E75" s="67"/>
      <c r="F75" s="68"/>
      <c r="G75" s="107">
        <v>0</v>
      </c>
      <c r="H75" s="67" t="e">
        <f t="shared" si="1"/>
        <v>#DIV/0!</v>
      </c>
    </row>
    <row r="76" spans="1:8" ht="15" hidden="1">
      <c r="A76" s="84"/>
      <c r="B76" s="85">
        <v>5512</v>
      </c>
      <c r="C76" s="85">
        <v>3113</v>
      </c>
      <c r="D76" s="85" t="s">
        <v>89</v>
      </c>
      <c r="E76" s="67"/>
      <c r="F76" s="68"/>
      <c r="G76" s="107">
        <v>0</v>
      </c>
      <c r="H76" s="67" t="e">
        <f t="shared" si="1"/>
        <v>#DIV/0!</v>
      </c>
    </row>
    <row r="77" spans="1:8" ht="15" hidden="1">
      <c r="A77" s="84"/>
      <c r="B77" s="85">
        <v>5512</v>
      </c>
      <c r="C77" s="85">
        <v>3122</v>
      </c>
      <c r="D77" s="85" t="s">
        <v>90</v>
      </c>
      <c r="E77" s="67"/>
      <c r="F77" s="68"/>
      <c r="G77" s="107">
        <v>0</v>
      </c>
      <c r="H77" s="67" t="e">
        <f t="shared" si="1"/>
        <v>#DIV/0!</v>
      </c>
    </row>
    <row r="78" spans="1:8" ht="15">
      <c r="A78" s="84"/>
      <c r="B78" s="85">
        <v>6171</v>
      </c>
      <c r="C78" s="85">
        <v>2111</v>
      </c>
      <c r="D78" s="85" t="s">
        <v>91</v>
      </c>
      <c r="E78" s="111">
        <v>130</v>
      </c>
      <c r="F78" s="112">
        <v>130</v>
      </c>
      <c r="G78" s="107">
        <v>27.9</v>
      </c>
      <c r="H78" s="67">
        <f t="shared" si="1"/>
        <v>21.46153846153846</v>
      </c>
    </row>
    <row r="79" spans="1:8" ht="15">
      <c r="A79" s="84"/>
      <c r="B79" s="85">
        <v>6171</v>
      </c>
      <c r="C79" s="85">
        <v>2132</v>
      </c>
      <c r="D79" s="85" t="s">
        <v>92</v>
      </c>
      <c r="E79" s="74">
        <v>87</v>
      </c>
      <c r="F79" s="68">
        <v>87</v>
      </c>
      <c r="G79" s="107">
        <v>0</v>
      </c>
      <c r="H79" s="67">
        <f t="shared" si="1"/>
        <v>0</v>
      </c>
    </row>
    <row r="80" spans="1:8" ht="15" hidden="1">
      <c r="A80" s="84"/>
      <c r="B80" s="85">
        <v>6171</v>
      </c>
      <c r="C80" s="85">
        <v>2212</v>
      </c>
      <c r="D80" s="85" t="s">
        <v>93</v>
      </c>
      <c r="E80" s="67"/>
      <c r="F80" s="68"/>
      <c r="G80" s="107">
        <v>0</v>
      </c>
      <c r="H80" s="67" t="e">
        <f t="shared" si="1"/>
        <v>#DIV/0!</v>
      </c>
    </row>
    <row r="81" spans="1:8" ht="15" hidden="1">
      <c r="A81" s="84"/>
      <c r="B81" s="85">
        <v>6171</v>
      </c>
      <c r="C81" s="85">
        <v>2133</v>
      </c>
      <c r="D81" s="85" t="s">
        <v>94</v>
      </c>
      <c r="E81" s="113"/>
      <c r="F81" s="112"/>
      <c r="G81" s="107">
        <v>0</v>
      </c>
      <c r="H81" s="67" t="e">
        <f t="shared" si="1"/>
        <v>#DIV/0!</v>
      </c>
    </row>
    <row r="82" spans="1:8" ht="15" hidden="1">
      <c r="A82" s="84"/>
      <c r="B82" s="85">
        <v>6171</v>
      </c>
      <c r="C82" s="85">
        <v>2310</v>
      </c>
      <c r="D82" s="85" t="s">
        <v>95</v>
      </c>
      <c r="E82" s="74"/>
      <c r="F82" s="68"/>
      <c r="G82" s="107">
        <v>0</v>
      </c>
      <c r="H82" s="67" t="e">
        <f t="shared" si="1"/>
        <v>#DIV/0!</v>
      </c>
    </row>
    <row r="83" spans="1:8" ht="15" hidden="1">
      <c r="A83" s="84"/>
      <c r="B83" s="85">
        <v>6171</v>
      </c>
      <c r="C83" s="85">
        <v>2322</v>
      </c>
      <c r="D83" s="85" t="s">
        <v>96</v>
      </c>
      <c r="E83" s="74"/>
      <c r="F83" s="68"/>
      <c r="G83" s="107">
        <v>0</v>
      </c>
      <c r="H83" s="67" t="e">
        <f t="shared" si="1"/>
        <v>#DIV/0!</v>
      </c>
    </row>
    <row r="84" spans="1:8" ht="15">
      <c r="A84" s="84"/>
      <c r="B84" s="85">
        <v>6171</v>
      </c>
      <c r="C84" s="85">
        <v>2324</v>
      </c>
      <c r="D84" s="85" t="s">
        <v>97</v>
      </c>
      <c r="E84" s="74">
        <v>0</v>
      </c>
      <c r="F84" s="68">
        <v>0</v>
      </c>
      <c r="G84" s="107">
        <v>7.7</v>
      </c>
      <c r="H84" s="67" t="e">
        <f t="shared" si="1"/>
        <v>#DIV/0!</v>
      </c>
    </row>
    <row r="85" spans="1:8" ht="15" hidden="1">
      <c r="A85" s="84"/>
      <c r="B85" s="85">
        <v>6171</v>
      </c>
      <c r="C85" s="85">
        <v>2329</v>
      </c>
      <c r="D85" s="85" t="s">
        <v>98</v>
      </c>
      <c r="E85" s="74"/>
      <c r="F85" s="68"/>
      <c r="G85" s="107">
        <v>0</v>
      </c>
      <c r="H85" s="67" t="e">
        <f t="shared" si="1"/>
        <v>#DIV/0!</v>
      </c>
    </row>
    <row r="86" spans="1:8" ht="15" hidden="1">
      <c r="A86" s="84"/>
      <c r="B86" s="85">
        <v>6409</v>
      </c>
      <c r="C86" s="85">
        <v>2328</v>
      </c>
      <c r="D86" s="85" t="s">
        <v>99</v>
      </c>
      <c r="E86" s="74"/>
      <c r="F86" s="68"/>
      <c r="G86" s="107">
        <v>0</v>
      </c>
      <c r="H86" s="67" t="e">
        <f t="shared" si="1"/>
        <v>#DIV/0!</v>
      </c>
    </row>
    <row r="87" spans="1:8" ht="15">
      <c r="A87" s="84"/>
      <c r="B87" s="85">
        <v>6330</v>
      </c>
      <c r="C87" s="85">
        <v>4132</v>
      </c>
      <c r="D87" s="85" t="s">
        <v>100</v>
      </c>
      <c r="E87" s="74">
        <v>0</v>
      </c>
      <c r="F87" s="68">
        <v>0</v>
      </c>
      <c r="G87" s="107">
        <v>47.3</v>
      </c>
      <c r="H87" s="67" t="e">
        <f t="shared" si="1"/>
        <v>#DIV/0!</v>
      </c>
    </row>
    <row r="88" spans="1:8" ht="15.75" thickBot="1">
      <c r="A88" s="114"/>
      <c r="B88" s="115"/>
      <c r="C88" s="115"/>
      <c r="D88" s="115"/>
      <c r="E88" s="116"/>
      <c r="F88" s="117"/>
      <c r="G88" s="118"/>
      <c r="H88" s="116"/>
    </row>
    <row r="89" spans="1:8" s="50" customFormat="1" ht="21.75" customHeight="1" thickTop="1" thickBot="1">
      <c r="A89" s="119"/>
      <c r="B89" s="120"/>
      <c r="C89" s="120"/>
      <c r="D89" s="121" t="s">
        <v>101</v>
      </c>
      <c r="E89" s="122">
        <f>SUM(E52:E88)</f>
        <v>867</v>
      </c>
      <c r="F89" s="123">
        <f>SUM(F52:F88)</f>
        <v>867</v>
      </c>
      <c r="G89" s="124">
        <f>SUM(G52:G88)</f>
        <v>230.89999999999998</v>
      </c>
      <c r="H89" s="95">
        <f>(G89/F89)*100</f>
        <v>26.632064590542097</v>
      </c>
    </row>
    <row r="90" spans="1:8" ht="15" customHeight="1">
      <c r="A90" s="98"/>
      <c r="B90" s="98"/>
      <c r="C90" s="98"/>
      <c r="D90" s="46"/>
      <c r="E90" s="99"/>
      <c r="F90" s="99"/>
      <c r="G90" s="99"/>
      <c r="H90" s="99"/>
    </row>
    <row r="91" spans="1:8" ht="15" customHeight="1">
      <c r="A91" s="98"/>
      <c r="B91" s="98"/>
      <c r="C91" s="98"/>
      <c r="D91" s="46"/>
      <c r="E91" s="99"/>
      <c r="F91" s="99"/>
      <c r="G91" s="99"/>
      <c r="H91" s="99"/>
    </row>
    <row r="92" spans="1:8" ht="12.75" hidden="1" customHeight="1">
      <c r="A92" s="98"/>
      <c r="B92" s="98"/>
      <c r="C92" s="98"/>
      <c r="D92" s="46"/>
      <c r="E92" s="99"/>
      <c r="F92" s="99"/>
      <c r="G92" s="99"/>
      <c r="H92" s="99"/>
    </row>
    <row r="93" spans="1:8" ht="15" customHeight="1" thickBot="1">
      <c r="A93" s="98"/>
      <c r="B93" s="98"/>
      <c r="C93" s="98"/>
      <c r="D93" s="46"/>
      <c r="E93" s="99"/>
      <c r="F93" s="99"/>
      <c r="G93" s="99"/>
      <c r="H93" s="99"/>
    </row>
    <row r="94" spans="1:8" ht="15.75">
      <c r="A94" s="52" t="s">
        <v>27</v>
      </c>
      <c r="B94" s="52" t="s">
        <v>28</v>
      </c>
      <c r="C94" s="52" t="s">
        <v>29</v>
      </c>
      <c r="D94" s="53" t="s">
        <v>30</v>
      </c>
      <c r="E94" s="54" t="s">
        <v>31</v>
      </c>
      <c r="F94" s="54" t="s">
        <v>31</v>
      </c>
      <c r="G94" s="54" t="s">
        <v>8</v>
      </c>
      <c r="H94" s="54" t="s">
        <v>32</v>
      </c>
    </row>
    <row r="95" spans="1:8" ht="15.75" customHeight="1" thickBot="1">
      <c r="A95" s="55"/>
      <c r="B95" s="55"/>
      <c r="C95" s="55"/>
      <c r="D95" s="56"/>
      <c r="E95" s="57" t="s">
        <v>33</v>
      </c>
      <c r="F95" s="57" t="s">
        <v>34</v>
      </c>
      <c r="G95" s="58" t="s">
        <v>35</v>
      </c>
      <c r="H95" s="57" t="s">
        <v>11</v>
      </c>
    </row>
    <row r="96" spans="1:8" ht="16.5" customHeight="1" thickTop="1">
      <c r="A96" s="60">
        <v>50</v>
      </c>
      <c r="B96" s="60"/>
      <c r="C96" s="60"/>
      <c r="D96" s="61" t="s">
        <v>102</v>
      </c>
      <c r="E96" s="62"/>
      <c r="F96" s="63"/>
      <c r="G96" s="64"/>
      <c r="H96" s="62"/>
    </row>
    <row r="97" spans="1:8" ht="15" customHeight="1">
      <c r="A97" s="85"/>
      <c r="B97" s="85"/>
      <c r="C97" s="85"/>
      <c r="D97" s="104"/>
      <c r="E97" s="67"/>
      <c r="F97" s="68"/>
      <c r="G97" s="69"/>
      <c r="H97" s="67"/>
    </row>
    <row r="98" spans="1:8" ht="15">
      <c r="A98" s="85"/>
      <c r="B98" s="85"/>
      <c r="C98" s="85">
        <v>1361</v>
      </c>
      <c r="D98" s="85" t="s">
        <v>66</v>
      </c>
      <c r="E98" s="74"/>
      <c r="F98" s="68"/>
      <c r="G98" s="69">
        <v>0</v>
      </c>
      <c r="H98" s="67" t="e">
        <f t="shared" ref="H98:H140" si="2">(G98/F98)*100</f>
        <v>#DIV/0!</v>
      </c>
    </row>
    <row r="99" spans="1:8" ht="15" hidden="1">
      <c r="A99" s="85"/>
      <c r="B99" s="85"/>
      <c r="C99" s="85">
        <v>2451</v>
      </c>
      <c r="D99" s="85" t="s">
        <v>103</v>
      </c>
      <c r="E99" s="67"/>
      <c r="F99" s="68"/>
      <c r="G99" s="69">
        <v>0</v>
      </c>
      <c r="H99" s="67" t="e">
        <f t="shared" si="2"/>
        <v>#DIV/0!</v>
      </c>
    </row>
    <row r="100" spans="1:8" ht="15">
      <c r="A100" s="85">
        <v>13010</v>
      </c>
      <c r="B100" s="85"/>
      <c r="C100" s="85">
        <v>4116</v>
      </c>
      <c r="D100" s="85" t="s">
        <v>104</v>
      </c>
      <c r="E100" s="67">
        <v>5</v>
      </c>
      <c r="F100" s="68">
        <v>5</v>
      </c>
      <c r="G100" s="69">
        <v>0</v>
      </c>
      <c r="H100" s="67">
        <f t="shared" si="2"/>
        <v>0</v>
      </c>
    </row>
    <row r="101" spans="1:8" ht="15" hidden="1">
      <c r="A101" s="85">
        <v>434</v>
      </c>
      <c r="B101" s="85"/>
      <c r="C101" s="85">
        <v>4122</v>
      </c>
      <c r="D101" s="85" t="s">
        <v>105</v>
      </c>
      <c r="E101" s="67"/>
      <c r="F101" s="68"/>
      <c r="G101" s="69">
        <v>0</v>
      </c>
      <c r="H101" s="67" t="e">
        <f t="shared" si="2"/>
        <v>#DIV/0!</v>
      </c>
    </row>
    <row r="102" spans="1:8" ht="15" hidden="1">
      <c r="A102" s="85">
        <v>13305</v>
      </c>
      <c r="B102" s="85"/>
      <c r="C102" s="85">
        <v>4116</v>
      </c>
      <c r="D102" s="85" t="s">
        <v>106</v>
      </c>
      <c r="E102" s="67"/>
      <c r="F102" s="68"/>
      <c r="G102" s="69">
        <v>0</v>
      </c>
      <c r="H102" s="67" t="e">
        <f t="shared" si="2"/>
        <v>#DIV/0!</v>
      </c>
    </row>
    <row r="103" spans="1:8" ht="15">
      <c r="A103" s="84">
        <v>33063</v>
      </c>
      <c r="B103" s="85"/>
      <c r="C103" s="85">
        <v>4116</v>
      </c>
      <c r="D103" s="85" t="s">
        <v>107</v>
      </c>
      <c r="E103" s="74">
        <v>0</v>
      </c>
      <c r="F103" s="68">
        <v>0</v>
      </c>
      <c r="G103" s="69">
        <v>2944.3</v>
      </c>
      <c r="H103" s="67" t="e">
        <f t="shared" si="2"/>
        <v>#DIV/0!</v>
      </c>
    </row>
    <row r="104" spans="1:8" ht="15" hidden="1">
      <c r="A104" s="85"/>
      <c r="B104" s="85"/>
      <c r="C104" s="85">
        <v>4116</v>
      </c>
      <c r="D104" s="85" t="s">
        <v>108</v>
      </c>
      <c r="E104" s="74"/>
      <c r="F104" s="68"/>
      <c r="G104" s="69">
        <v>0</v>
      </c>
      <c r="H104" s="67" t="e">
        <f t="shared" si="2"/>
        <v>#DIV/0!</v>
      </c>
    </row>
    <row r="105" spans="1:8" ht="15" hidden="1">
      <c r="A105" s="85"/>
      <c r="B105" s="85"/>
      <c r="C105" s="85">
        <v>4116</v>
      </c>
      <c r="D105" s="85" t="s">
        <v>108</v>
      </c>
      <c r="E105" s="74"/>
      <c r="F105" s="68"/>
      <c r="G105" s="69">
        <v>0</v>
      </c>
      <c r="H105" s="67" t="e">
        <f t="shared" si="2"/>
        <v>#DIV/0!</v>
      </c>
    </row>
    <row r="106" spans="1:8" ht="15" hidden="1">
      <c r="A106" s="85"/>
      <c r="B106" s="85"/>
      <c r="C106" s="85">
        <v>4116</v>
      </c>
      <c r="D106" s="85" t="s">
        <v>108</v>
      </c>
      <c r="E106" s="74"/>
      <c r="F106" s="68"/>
      <c r="G106" s="69">
        <v>0</v>
      </c>
      <c r="H106" s="67" t="e">
        <f t="shared" si="2"/>
        <v>#DIV/0!</v>
      </c>
    </row>
    <row r="107" spans="1:8" ht="15" hidden="1">
      <c r="A107" s="84"/>
      <c r="B107" s="85"/>
      <c r="C107" s="85">
        <v>4116</v>
      </c>
      <c r="D107" s="85" t="s">
        <v>108</v>
      </c>
      <c r="E107" s="74"/>
      <c r="F107" s="68"/>
      <c r="G107" s="69">
        <v>0</v>
      </c>
      <c r="H107" s="67" t="e">
        <f t="shared" si="2"/>
        <v>#DIV/0!</v>
      </c>
    </row>
    <row r="108" spans="1:8" ht="15" hidden="1">
      <c r="A108" s="85"/>
      <c r="B108" s="85"/>
      <c r="C108" s="85">
        <v>4116</v>
      </c>
      <c r="D108" s="85" t="s">
        <v>109</v>
      </c>
      <c r="E108" s="67"/>
      <c r="F108" s="68"/>
      <c r="G108" s="69">
        <v>0</v>
      </c>
      <c r="H108" s="67" t="e">
        <f t="shared" si="2"/>
        <v>#DIV/0!</v>
      </c>
    </row>
    <row r="109" spans="1:8" ht="15">
      <c r="A109" s="85"/>
      <c r="B109" s="85"/>
      <c r="C109" s="85">
        <v>4121</v>
      </c>
      <c r="D109" s="85" t="s">
        <v>110</v>
      </c>
      <c r="E109" s="67">
        <v>34</v>
      </c>
      <c r="F109" s="68">
        <v>34</v>
      </c>
      <c r="G109" s="69">
        <v>16</v>
      </c>
      <c r="H109" s="67">
        <f t="shared" si="2"/>
        <v>47.058823529411761</v>
      </c>
    </row>
    <row r="110" spans="1:8" ht="15">
      <c r="A110" s="85">
        <v>13014</v>
      </c>
      <c r="B110" s="85"/>
      <c r="C110" s="85">
        <v>4122</v>
      </c>
      <c r="D110" s="85" t="s">
        <v>111</v>
      </c>
      <c r="E110" s="74">
        <v>0</v>
      </c>
      <c r="F110" s="68">
        <v>0</v>
      </c>
      <c r="G110" s="69">
        <v>110.1</v>
      </c>
      <c r="H110" s="67" t="e">
        <f t="shared" si="2"/>
        <v>#DIV/0!</v>
      </c>
    </row>
    <row r="111" spans="1:8" ht="15" hidden="1">
      <c r="A111" s="85"/>
      <c r="B111" s="85"/>
      <c r="C111" s="85">
        <v>4122</v>
      </c>
      <c r="D111" s="85" t="s">
        <v>112</v>
      </c>
      <c r="E111" s="74"/>
      <c r="F111" s="68"/>
      <c r="G111" s="69">
        <v>0</v>
      </c>
      <c r="H111" s="67" t="e">
        <f t="shared" si="2"/>
        <v>#DIV/0!</v>
      </c>
    </row>
    <row r="112" spans="1:8" ht="15" hidden="1">
      <c r="A112" s="85"/>
      <c r="B112" s="85"/>
      <c r="C112" s="85">
        <v>4122</v>
      </c>
      <c r="D112" s="85" t="s">
        <v>113</v>
      </c>
      <c r="E112" s="74"/>
      <c r="F112" s="68"/>
      <c r="G112" s="69">
        <v>0</v>
      </c>
      <c r="H112" s="67" t="e">
        <f t="shared" si="2"/>
        <v>#DIV/0!</v>
      </c>
    </row>
    <row r="113" spans="1:8" ht="15" hidden="1">
      <c r="A113" s="85"/>
      <c r="B113" s="85"/>
      <c r="C113" s="85">
        <v>4122</v>
      </c>
      <c r="D113" s="85" t="s">
        <v>114</v>
      </c>
      <c r="E113" s="67"/>
      <c r="F113" s="68"/>
      <c r="G113" s="69">
        <v>0</v>
      </c>
      <c r="H113" s="67" t="e">
        <f t="shared" si="2"/>
        <v>#DIV/0!</v>
      </c>
    </row>
    <row r="114" spans="1:8" ht="15" hidden="1">
      <c r="A114" s="85"/>
      <c r="B114" s="85"/>
      <c r="C114" s="85">
        <v>4122</v>
      </c>
      <c r="D114" s="85" t="s">
        <v>113</v>
      </c>
      <c r="E114" s="74"/>
      <c r="F114" s="68"/>
      <c r="G114" s="69">
        <v>0</v>
      </c>
      <c r="H114" s="67" t="e">
        <f t="shared" si="2"/>
        <v>#DIV/0!</v>
      </c>
    </row>
    <row r="115" spans="1:8" ht="15" hidden="1">
      <c r="A115" s="84"/>
      <c r="B115" s="85"/>
      <c r="C115" s="85">
        <v>4122</v>
      </c>
      <c r="D115" s="85" t="s">
        <v>112</v>
      </c>
      <c r="E115" s="74"/>
      <c r="F115" s="68"/>
      <c r="G115" s="69">
        <v>0</v>
      </c>
      <c r="H115" s="67" t="e">
        <f t="shared" si="2"/>
        <v>#DIV/0!</v>
      </c>
    </row>
    <row r="116" spans="1:8" ht="15" hidden="1">
      <c r="A116" s="85"/>
      <c r="B116" s="85"/>
      <c r="C116" s="85">
        <v>4122</v>
      </c>
      <c r="D116" s="85" t="s">
        <v>113</v>
      </c>
      <c r="E116" s="74"/>
      <c r="F116" s="68"/>
      <c r="G116" s="69">
        <v>0</v>
      </c>
      <c r="H116" s="67" t="e">
        <f t="shared" si="2"/>
        <v>#DIV/0!</v>
      </c>
    </row>
    <row r="117" spans="1:8" ht="15">
      <c r="A117" s="84"/>
      <c r="B117" s="85">
        <v>2143</v>
      </c>
      <c r="C117" s="85">
        <v>2111</v>
      </c>
      <c r="D117" s="85" t="s">
        <v>115</v>
      </c>
      <c r="E117" s="74">
        <v>0</v>
      </c>
      <c r="F117" s="68">
        <v>0</v>
      </c>
      <c r="G117" s="69">
        <v>5</v>
      </c>
      <c r="H117" s="67" t="e">
        <f t="shared" si="2"/>
        <v>#DIV/0!</v>
      </c>
    </row>
    <row r="118" spans="1:8" ht="15">
      <c r="A118" s="85"/>
      <c r="B118" s="85">
        <v>3113</v>
      </c>
      <c r="C118" s="85">
        <v>2119</v>
      </c>
      <c r="D118" s="85" t="s">
        <v>116</v>
      </c>
      <c r="E118" s="74">
        <v>138</v>
      </c>
      <c r="F118" s="68">
        <v>138</v>
      </c>
      <c r="G118" s="69">
        <v>0</v>
      </c>
      <c r="H118" s="67">
        <f t="shared" si="2"/>
        <v>0</v>
      </c>
    </row>
    <row r="119" spans="1:8" ht="15" hidden="1">
      <c r="A119" s="85"/>
      <c r="B119" s="85">
        <v>3113</v>
      </c>
      <c r="C119" s="85">
        <v>2122</v>
      </c>
      <c r="D119" s="85" t="s">
        <v>117</v>
      </c>
      <c r="E119" s="74"/>
      <c r="F119" s="68"/>
      <c r="G119" s="69">
        <v>0</v>
      </c>
      <c r="H119" s="67" t="e">
        <f t="shared" si="2"/>
        <v>#DIV/0!</v>
      </c>
    </row>
    <row r="120" spans="1:8" ht="15">
      <c r="A120" s="85"/>
      <c r="B120" s="85">
        <v>3313</v>
      </c>
      <c r="C120" s="85">
        <v>2132</v>
      </c>
      <c r="D120" s="85" t="s">
        <v>118</v>
      </c>
      <c r="E120" s="74">
        <v>332</v>
      </c>
      <c r="F120" s="68">
        <v>332</v>
      </c>
      <c r="G120" s="69">
        <v>0</v>
      </c>
      <c r="H120" s="67">
        <f t="shared" si="2"/>
        <v>0</v>
      </c>
    </row>
    <row r="121" spans="1:8" ht="15">
      <c r="A121" s="85"/>
      <c r="B121" s="85">
        <v>3313</v>
      </c>
      <c r="C121" s="85">
        <v>2133</v>
      </c>
      <c r="D121" s="85" t="s">
        <v>119</v>
      </c>
      <c r="E121" s="74">
        <v>18</v>
      </c>
      <c r="F121" s="68">
        <v>18</v>
      </c>
      <c r="G121" s="69">
        <v>0</v>
      </c>
      <c r="H121" s="67">
        <f t="shared" si="2"/>
        <v>0</v>
      </c>
    </row>
    <row r="122" spans="1:8" ht="15" hidden="1" customHeight="1">
      <c r="A122" s="85"/>
      <c r="B122" s="85">
        <v>3399</v>
      </c>
      <c r="C122" s="85">
        <v>2133</v>
      </c>
      <c r="D122" s="85" t="s">
        <v>120</v>
      </c>
      <c r="E122" s="74"/>
      <c r="F122" s="68"/>
      <c r="G122" s="69">
        <v>0</v>
      </c>
      <c r="H122" s="67" t="e">
        <f t="shared" si="2"/>
        <v>#DIV/0!</v>
      </c>
    </row>
    <row r="123" spans="1:8" ht="15" hidden="1" customHeight="1">
      <c r="A123" s="85"/>
      <c r="B123" s="85">
        <v>3399</v>
      </c>
      <c r="C123" s="85">
        <v>2324</v>
      </c>
      <c r="D123" s="85" t="s">
        <v>121</v>
      </c>
      <c r="E123" s="74"/>
      <c r="F123" s="68"/>
      <c r="G123" s="69">
        <v>0</v>
      </c>
      <c r="H123" s="67" t="e">
        <f t="shared" si="2"/>
        <v>#DIV/0!</v>
      </c>
    </row>
    <row r="124" spans="1:8" ht="15">
      <c r="A124" s="85"/>
      <c r="B124" s="85">
        <v>3412</v>
      </c>
      <c r="C124" s="85">
        <v>2324</v>
      </c>
      <c r="D124" s="85" t="s">
        <v>122</v>
      </c>
      <c r="E124" s="74">
        <v>0</v>
      </c>
      <c r="F124" s="68">
        <v>0</v>
      </c>
      <c r="G124" s="69">
        <v>0.3</v>
      </c>
      <c r="H124" s="67" t="e">
        <f t="shared" si="2"/>
        <v>#DIV/0!</v>
      </c>
    </row>
    <row r="125" spans="1:8" ht="15" customHeight="1">
      <c r="A125" s="85"/>
      <c r="B125" s="85">
        <v>3599</v>
      </c>
      <c r="C125" s="85">
        <v>2324</v>
      </c>
      <c r="D125" s="85" t="s">
        <v>123</v>
      </c>
      <c r="E125" s="67">
        <v>5</v>
      </c>
      <c r="F125" s="68">
        <v>5</v>
      </c>
      <c r="G125" s="69">
        <v>0</v>
      </c>
      <c r="H125" s="67">
        <f t="shared" si="2"/>
        <v>0</v>
      </c>
    </row>
    <row r="126" spans="1:8" ht="15" customHeight="1">
      <c r="A126" s="85"/>
      <c r="B126" s="85">
        <v>4171</v>
      </c>
      <c r="C126" s="85">
        <v>2229</v>
      </c>
      <c r="D126" s="85" t="s">
        <v>124</v>
      </c>
      <c r="E126" s="67">
        <v>6</v>
      </c>
      <c r="F126" s="68">
        <v>6</v>
      </c>
      <c r="G126" s="69">
        <v>1.6</v>
      </c>
      <c r="H126" s="67">
        <f t="shared" si="2"/>
        <v>26.666666666666668</v>
      </c>
    </row>
    <row r="127" spans="1:8" ht="15" hidden="1" customHeight="1">
      <c r="A127" s="85"/>
      <c r="B127" s="85">
        <v>4179</v>
      </c>
      <c r="C127" s="85">
        <v>2229</v>
      </c>
      <c r="D127" s="85" t="s">
        <v>125</v>
      </c>
      <c r="E127" s="67"/>
      <c r="F127" s="68"/>
      <c r="G127" s="69">
        <v>0</v>
      </c>
      <c r="H127" s="67" t="e">
        <f t="shared" si="2"/>
        <v>#DIV/0!</v>
      </c>
    </row>
    <row r="128" spans="1:8" ht="15" hidden="1">
      <c r="A128" s="85"/>
      <c r="B128" s="85">
        <v>4195</v>
      </c>
      <c r="C128" s="85">
        <v>2229</v>
      </c>
      <c r="D128" s="85" t="s">
        <v>126</v>
      </c>
      <c r="E128" s="67"/>
      <c r="F128" s="68"/>
      <c r="G128" s="69">
        <v>0</v>
      </c>
      <c r="H128" s="67" t="e">
        <f t="shared" si="2"/>
        <v>#DIV/0!</v>
      </c>
    </row>
    <row r="129" spans="1:8" ht="15" hidden="1">
      <c r="A129" s="85"/>
      <c r="B129" s="85">
        <v>4329</v>
      </c>
      <c r="C129" s="85">
        <v>2229</v>
      </c>
      <c r="D129" s="85" t="s">
        <v>127</v>
      </c>
      <c r="E129" s="67"/>
      <c r="F129" s="68"/>
      <c r="G129" s="69">
        <v>0</v>
      </c>
      <c r="H129" s="67" t="e">
        <f t="shared" si="2"/>
        <v>#DIV/0!</v>
      </c>
    </row>
    <row r="130" spans="1:8" ht="15" hidden="1">
      <c r="A130" s="85"/>
      <c r="B130" s="85">
        <v>4329</v>
      </c>
      <c r="C130" s="85">
        <v>2324</v>
      </c>
      <c r="D130" s="85" t="s">
        <v>128</v>
      </c>
      <c r="E130" s="67"/>
      <c r="F130" s="68"/>
      <c r="G130" s="69">
        <v>0</v>
      </c>
      <c r="H130" s="67" t="e">
        <f t="shared" si="2"/>
        <v>#DIV/0!</v>
      </c>
    </row>
    <row r="131" spans="1:8" ht="15" hidden="1">
      <c r="A131" s="85"/>
      <c r="B131" s="85">
        <v>4342</v>
      </c>
      <c r="C131" s="85">
        <v>2324</v>
      </c>
      <c r="D131" s="85" t="s">
        <v>129</v>
      </c>
      <c r="E131" s="67"/>
      <c r="F131" s="68"/>
      <c r="G131" s="69">
        <v>0</v>
      </c>
      <c r="H131" s="67" t="e">
        <f t="shared" si="2"/>
        <v>#DIV/0!</v>
      </c>
    </row>
    <row r="132" spans="1:8" ht="15" hidden="1">
      <c r="A132" s="85"/>
      <c r="B132" s="85">
        <v>4349</v>
      </c>
      <c r="C132" s="85">
        <v>2229</v>
      </c>
      <c r="D132" s="85" t="s">
        <v>130</v>
      </c>
      <c r="E132" s="67"/>
      <c r="F132" s="68"/>
      <c r="G132" s="69">
        <v>0</v>
      </c>
      <c r="H132" s="67" t="e">
        <f t="shared" si="2"/>
        <v>#DIV/0!</v>
      </c>
    </row>
    <row r="133" spans="1:8" ht="15" hidden="1">
      <c r="A133" s="85"/>
      <c r="B133" s="85">
        <v>4399</v>
      </c>
      <c r="C133" s="85">
        <v>2111</v>
      </c>
      <c r="D133" s="85" t="s">
        <v>115</v>
      </c>
      <c r="E133" s="67"/>
      <c r="F133" s="68"/>
      <c r="G133" s="69">
        <v>0</v>
      </c>
      <c r="H133" s="67" t="e">
        <f t="shared" si="2"/>
        <v>#DIV/0!</v>
      </c>
    </row>
    <row r="134" spans="1:8" ht="15" hidden="1">
      <c r="A134" s="85"/>
      <c r="B134" s="85">
        <v>6171</v>
      </c>
      <c r="C134" s="85">
        <v>2111</v>
      </c>
      <c r="D134" s="85" t="s">
        <v>131</v>
      </c>
      <c r="E134" s="67"/>
      <c r="F134" s="68"/>
      <c r="G134" s="69">
        <v>0</v>
      </c>
      <c r="H134" s="67" t="e">
        <f t="shared" si="2"/>
        <v>#DIV/0!</v>
      </c>
    </row>
    <row r="135" spans="1:8" ht="15" hidden="1">
      <c r="A135" s="84"/>
      <c r="B135" s="85">
        <v>4357</v>
      </c>
      <c r="C135" s="85">
        <v>2122</v>
      </c>
      <c r="D135" s="85" t="s">
        <v>132</v>
      </c>
      <c r="E135" s="74"/>
      <c r="F135" s="68"/>
      <c r="G135" s="69">
        <v>0</v>
      </c>
      <c r="H135" s="67" t="e">
        <f t="shared" si="2"/>
        <v>#DIV/0!</v>
      </c>
    </row>
    <row r="136" spans="1:8" ht="15">
      <c r="A136" s="85"/>
      <c r="B136" s="85">
        <v>4379</v>
      </c>
      <c r="C136" s="85">
        <v>2212</v>
      </c>
      <c r="D136" s="85" t="s">
        <v>133</v>
      </c>
      <c r="E136" s="67">
        <v>10</v>
      </c>
      <c r="F136" s="68">
        <v>10</v>
      </c>
      <c r="G136" s="69">
        <v>3</v>
      </c>
      <c r="H136" s="67">
        <f t="shared" si="2"/>
        <v>30</v>
      </c>
    </row>
    <row r="137" spans="1:8" ht="15" hidden="1">
      <c r="A137" s="125"/>
      <c r="B137" s="125">
        <v>4399</v>
      </c>
      <c r="C137" s="125">
        <v>2324</v>
      </c>
      <c r="D137" s="125" t="s">
        <v>134</v>
      </c>
      <c r="E137" s="79"/>
      <c r="F137" s="80"/>
      <c r="G137" s="69">
        <v>0</v>
      </c>
      <c r="H137" s="67" t="e">
        <f t="shared" si="2"/>
        <v>#DIV/0!</v>
      </c>
    </row>
    <row r="138" spans="1:8" ht="15" hidden="1">
      <c r="A138" s="85"/>
      <c r="B138" s="85">
        <v>6171</v>
      </c>
      <c r="C138" s="85">
        <v>2212</v>
      </c>
      <c r="D138" s="85" t="s">
        <v>133</v>
      </c>
      <c r="E138" s="67"/>
      <c r="F138" s="68"/>
      <c r="G138" s="69">
        <v>0</v>
      </c>
      <c r="H138" s="67" t="e">
        <f t="shared" si="2"/>
        <v>#DIV/0!</v>
      </c>
    </row>
    <row r="139" spans="1:8" ht="15">
      <c r="A139" s="125"/>
      <c r="B139" s="85">
        <v>6171</v>
      </c>
      <c r="C139" s="85">
        <v>2324</v>
      </c>
      <c r="D139" s="85" t="s">
        <v>135</v>
      </c>
      <c r="E139" s="67">
        <v>5</v>
      </c>
      <c r="F139" s="68">
        <v>5</v>
      </c>
      <c r="G139" s="69">
        <v>3</v>
      </c>
      <c r="H139" s="67">
        <f t="shared" si="2"/>
        <v>60</v>
      </c>
    </row>
    <row r="140" spans="1:8" ht="15">
      <c r="A140" s="125"/>
      <c r="B140" s="85">
        <v>6402</v>
      </c>
      <c r="C140" s="85">
        <v>2229</v>
      </c>
      <c r="D140" s="85" t="s">
        <v>136</v>
      </c>
      <c r="E140" s="67">
        <v>0</v>
      </c>
      <c r="F140" s="68">
        <v>0</v>
      </c>
      <c r="G140" s="69">
        <v>53</v>
      </c>
      <c r="H140" s="67" t="e">
        <f t="shared" si="2"/>
        <v>#DIV/0!</v>
      </c>
    </row>
    <row r="141" spans="1:8" ht="15" customHeight="1" thickBot="1">
      <c r="A141" s="115"/>
      <c r="B141" s="115"/>
      <c r="C141" s="115"/>
      <c r="D141" s="115"/>
      <c r="E141" s="116"/>
      <c r="F141" s="117"/>
      <c r="G141" s="118"/>
      <c r="H141" s="67"/>
    </row>
    <row r="142" spans="1:8" s="50" customFormat="1" ht="21.75" customHeight="1" thickTop="1" thickBot="1">
      <c r="A142" s="120"/>
      <c r="B142" s="120"/>
      <c r="C142" s="120"/>
      <c r="D142" s="121" t="s">
        <v>137</v>
      </c>
      <c r="E142" s="122">
        <f>SUM(E97:E141)</f>
        <v>553</v>
      </c>
      <c r="F142" s="123">
        <f>SUM(F97:F141)</f>
        <v>553</v>
      </c>
      <c r="G142" s="124">
        <f>SUM(G97:G141)</f>
        <v>3136.3</v>
      </c>
      <c r="H142" s="95">
        <f>(G142/F142)*100</f>
        <v>567.14285714285722</v>
      </c>
    </row>
    <row r="143" spans="1:8" ht="15" customHeight="1">
      <c r="A143" s="98"/>
      <c r="B143" s="50"/>
      <c r="C143" s="98"/>
      <c r="D143" s="126"/>
      <c r="E143" s="99"/>
      <c r="F143" s="99"/>
      <c r="G143" s="42"/>
      <c r="H143" s="42"/>
    </row>
    <row r="144" spans="1:8" ht="14.25" hidden="1" customHeight="1">
      <c r="A144" s="50"/>
      <c r="B144" s="50"/>
      <c r="C144" s="50"/>
      <c r="D144" s="50"/>
      <c r="E144" s="51"/>
      <c r="F144" s="51"/>
      <c r="G144" s="51"/>
      <c r="H144" s="51"/>
    </row>
    <row r="145" spans="1:8" ht="14.25" customHeight="1" thickBot="1">
      <c r="A145" s="50"/>
      <c r="B145" s="50"/>
      <c r="C145" s="50"/>
      <c r="D145" s="50"/>
      <c r="E145" s="51"/>
      <c r="F145" s="51"/>
      <c r="G145" s="51"/>
      <c r="H145" s="51"/>
    </row>
    <row r="146" spans="1:8" ht="13.5" hidden="1" customHeight="1">
      <c r="A146" s="50"/>
      <c r="B146" s="50"/>
      <c r="C146" s="50"/>
      <c r="D146" s="50"/>
      <c r="E146" s="51"/>
      <c r="F146" s="51"/>
      <c r="G146" s="51"/>
      <c r="H146" s="51"/>
    </row>
    <row r="147" spans="1:8" ht="13.5" hidden="1" customHeight="1">
      <c r="A147" s="50"/>
      <c r="B147" s="50"/>
      <c r="C147" s="50"/>
      <c r="D147" s="50"/>
      <c r="E147" s="51"/>
      <c r="F147" s="51"/>
      <c r="G147" s="51"/>
      <c r="H147" s="51"/>
    </row>
    <row r="148" spans="1:8" ht="13.5" hidden="1" customHeight="1" thickBot="1">
      <c r="A148" s="50"/>
      <c r="B148" s="50"/>
      <c r="C148" s="50"/>
      <c r="D148" s="50"/>
      <c r="E148" s="51"/>
      <c r="F148" s="51"/>
      <c r="G148" s="51"/>
      <c r="H148" s="51"/>
    </row>
    <row r="149" spans="1:8" ht="15.75">
      <c r="A149" s="52" t="s">
        <v>27</v>
      </c>
      <c r="B149" s="52" t="s">
        <v>28</v>
      </c>
      <c r="C149" s="52" t="s">
        <v>29</v>
      </c>
      <c r="D149" s="53" t="s">
        <v>30</v>
      </c>
      <c r="E149" s="54" t="s">
        <v>31</v>
      </c>
      <c r="F149" s="54" t="s">
        <v>31</v>
      </c>
      <c r="G149" s="54" t="s">
        <v>8</v>
      </c>
      <c r="H149" s="54" t="s">
        <v>32</v>
      </c>
    </row>
    <row r="150" spans="1:8" ht="15.75" customHeight="1" thickBot="1">
      <c r="A150" s="55"/>
      <c r="B150" s="55"/>
      <c r="C150" s="55"/>
      <c r="D150" s="56"/>
      <c r="E150" s="57" t="s">
        <v>33</v>
      </c>
      <c r="F150" s="57" t="s">
        <v>34</v>
      </c>
      <c r="G150" s="58" t="s">
        <v>35</v>
      </c>
      <c r="H150" s="57" t="s">
        <v>11</v>
      </c>
    </row>
    <row r="151" spans="1:8" ht="15.75" customHeight="1" thickTop="1">
      <c r="A151" s="60">
        <v>60</v>
      </c>
      <c r="B151" s="60"/>
      <c r="C151" s="60"/>
      <c r="D151" s="61" t="s">
        <v>138</v>
      </c>
      <c r="E151" s="62"/>
      <c r="F151" s="63"/>
      <c r="G151" s="64"/>
      <c r="H151" s="62"/>
    </row>
    <row r="152" spans="1:8" ht="14.25" customHeight="1">
      <c r="A152" s="104"/>
      <c r="B152" s="104"/>
      <c r="C152" s="104"/>
      <c r="D152" s="104"/>
      <c r="E152" s="67"/>
      <c r="F152" s="68"/>
      <c r="G152" s="69"/>
      <c r="H152" s="67"/>
    </row>
    <row r="153" spans="1:8" ht="15" hidden="1">
      <c r="A153" s="85"/>
      <c r="B153" s="85"/>
      <c r="C153" s="85">
        <v>1332</v>
      </c>
      <c r="D153" s="85" t="s">
        <v>139</v>
      </c>
      <c r="E153" s="67"/>
      <c r="F153" s="68"/>
      <c r="G153" s="69"/>
      <c r="H153" s="67" t="e">
        <f>(#REF!/F153)*100</f>
        <v>#REF!</v>
      </c>
    </row>
    <row r="154" spans="1:8" ht="15">
      <c r="A154" s="85"/>
      <c r="B154" s="85"/>
      <c r="C154" s="85">
        <v>1333</v>
      </c>
      <c r="D154" s="85" t="s">
        <v>140</v>
      </c>
      <c r="E154" s="67">
        <v>600</v>
      </c>
      <c r="F154" s="68">
        <v>600</v>
      </c>
      <c r="G154" s="69">
        <v>148.4</v>
      </c>
      <c r="H154" s="67">
        <f t="shared" ref="H154:H170" si="3">(G154/F154)*100</f>
        <v>24.733333333333334</v>
      </c>
    </row>
    <row r="155" spans="1:8" ht="15">
      <c r="A155" s="85"/>
      <c r="B155" s="85"/>
      <c r="C155" s="85">
        <v>1334</v>
      </c>
      <c r="D155" s="85" t="s">
        <v>141</v>
      </c>
      <c r="E155" s="67">
        <v>200</v>
      </c>
      <c r="F155" s="68">
        <v>200</v>
      </c>
      <c r="G155" s="69">
        <v>137.6</v>
      </c>
      <c r="H155" s="67">
        <f t="shared" si="3"/>
        <v>68.8</v>
      </c>
    </row>
    <row r="156" spans="1:8" ht="15">
      <c r="A156" s="85"/>
      <c r="B156" s="85"/>
      <c r="C156" s="85">
        <v>1335</v>
      </c>
      <c r="D156" s="85" t="s">
        <v>142</v>
      </c>
      <c r="E156" s="67">
        <v>25</v>
      </c>
      <c r="F156" s="68">
        <v>25</v>
      </c>
      <c r="G156" s="69">
        <v>23.5</v>
      </c>
      <c r="H156" s="67">
        <f t="shared" si="3"/>
        <v>94</v>
      </c>
    </row>
    <row r="157" spans="1:8" ht="15">
      <c r="A157" s="85"/>
      <c r="B157" s="85"/>
      <c r="C157" s="85">
        <v>1356</v>
      </c>
      <c r="D157" s="85" t="s">
        <v>143</v>
      </c>
      <c r="E157" s="67">
        <v>8000</v>
      </c>
      <c r="F157" s="68">
        <v>8000</v>
      </c>
      <c r="G157" s="69">
        <v>0</v>
      </c>
      <c r="H157" s="67">
        <f t="shared" si="3"/>
        <v>0</v>
      </c>
    </row>
    <row r="158" spans="1:8" ht="15">
      <c r="A158" s="85"/>
      <c r="B158" s="85"/>
      <c r="C158" s="85">
        <v>1361</v>
      </c>
      <c r="D158" s="85" t="s">
        <v>66</v>
      </c>
      <c r="E158" s="67">
        <v>240</v>
      </c>
      <c r="F158" s="68">
        <v>240</v>
      </c>
      <c r="G158" s="69">
        <v>176.6</v>
      </c>
      <c r="H158" s="67">
        <f t="shared" si="3"/>
        <v>73.583333333333329</v>
      </c>
    </row>
    <row r="159" spans="1:8" ht="15" hidden="1" customHeight="1">
      <c r="A159" s="85">
        <v>29004</v>
      </c>
      <c r="B159" s="85"/>
      <c r="C159" s="85">
        <v>4116</v>
      </c>
      <c r="D159" s="85" t="s">
        <v>144</v>
      </c>
      <c r="E159" s="67"/>
      <c r="F159" s="68"/>
      <c r="G159" s="69">
        <v>0</v>
      </c>
      <c r="H159" s="67" t="e">
        <f t="shared" si="3"/>
        <v>#DIV/0!</v>
      </c>
    </row>
    <row r="160" spans="1:8" ht="15" hidden="1">
      <c r="A160" s="85">
        <v>29008</v>
      </c>
      <c r="B160" s="85"/>
      <c r="C160" s="85">
        <v>4116</v>
      </c>
      <c r="D160" s="85" t="s">
        <v>145</v>
      </c>
      <c r="E160" s="67"/>
      <c r="F160" s="68"/>
      <c r="G160" s="69">
        <v>0</v>
      </c>
      <c r="H160" s="67" t="e">
        <f t="shared" si="3"/>
        <v>#DIV/0!</v>
      </c>
    </row>
    <row r="161" spans="1:8" ht="15" hidden="1">
      <c r="A161" s="85">
        <v>29516</v>
      </c>
      <c r="B161" s="85"/>
      <c r="C161" s="85">
        <v>4216</v>
      </c>
      <c r="D161" s="85" t="s">
        <v>146</v>
      </c>
      <c r="E161" s="67"/>
      <c r="F161" s="68"/>
      <c r="G161" s="69">
        <v>0</v>
      </c>
      <c r="H161" s="67" t="e">
        <f t="shared" si="3"/>
        <v>#DIV/0!</v>
      </c>
    </row>
    <row r="162" spans="1:8" ht="15" hidden="1">
      <c r="A162" s="125"/>
      <c r="B162" s="125"/>
      <c r="C162" s="125">
        <v>4122</v>
      </c>
      <c r="D162" s="125" t="s">
        <v>147</v>
      </c>
      <c r="E162" s="79"/>
      <c r="F162" s="80"/>
      <c r="G162" s="69">
        <v>0</v>
      </c>
      <c r="H162" s="67" t="e">
        <f t="shared" si="3"/>
        <v>#DIV/0!</v>
      </c>
    </row>
    <row r="163" spans="1:8" ht="15">
      <c r="A163" s="125"/>
      <c r="B163" s="125">
        <v>1014</v>
      </c>
      <c r="C163" s="125">
        <v>2132</v>
      </c>
      <c r="D163" s="125" t="s">
        <v>148</v>
      </c>
      <c r="E163" s="79">
        <v>0</v>
      </c>
      <c r="F163" s="80">
        <v>0</v>
      </c>
      <c r="G163" s="69">
        <v>4.2</v>
      </c>
      <c r="H163" s="67" t="e">
        <f t="shared" si="3"/>
        <v>#DIV/0!</v>
      </c>
    </row>
    <row r="164" spans="1:8" ht="15">
      <c r="A164" s="125"/>
      <c r="B164" s="125">
        <v>1070</v>
      </c>
      <c r="C164" s="125">
        <v>2212</v>
      </c>
      <c r="D164" s="125" t="s">
        <v>149</v>
      </c>
      <c r="E164" s="79">
        <v>35</v>
      </c>
      <c r="F164" s="80">
        <v>35</v>
      </c>
      <c r="G164" s="69">
        <v>3.3</v>
      </c>
      <c r="H164" s="67">
        <f t="shared" si="3"/>
        <v>9.428571428571427</v>
      </c>
    </row>
    <row r="165" spans="1:8" ht="15">
      <c r="A165" s="125"/>
      <c r="B165" s="125">
        <v>2119</v>
      </c>
      <c r="C165" s="125">
        <v>2343</v>
      </c>
      <c r="D165" s="125" t="s">
        <v>150</v>
      </c>
      <c r="E165" s="79">
        <v>4000</v>
      </c>
      <c r="F165" s="80">
        <v>4000</v>
      </c>
      <c r="G165" s="69">
        <v>0</v>
      </c>
      <c r="H165" s="67">
        <f t="shared" si="3"/>
        <v>0</v>
      </c>
    </row>
    <row r="166" spans="1:8" ht="15">
      <c r="A166" s="125"/>
      <c r="B166" s="125">
        <v>2369</v>
      </c>
      <c r="C166" s="125">
        <v>2212</v>
      </c>
      <c r="D166" s="125" t="s">
        <v>151</v>
      </c>
      <c r="E166" s="79">
        <v>15</v>
      </c>
      <c r="F166" s="80">
        <v>15</v>
      </c>
      <c r="G166" s="69">
        <v>0</v>
      </c>
      <c r="H166" s="67">
        <f t="shared" si="3"/>
        <v>0</v>
      </c>
    </row>
    <row r="167" spans="1:8" ht="15">
      <c r="A167" s="85"/>
      <c r="B167" s="85">
        <v>3322</v>
      </c>
      <c r="C167" s="85">
        <v>2212</v>
      </c>
      <c r="D167" s="85" t="s">
        <v>152</v>
      </c>
      <c r="E167" s="67">
        <v>20</v>
      </c>
      <c r="F167" s="68">
        <v>20</v>
      </c>
      <c r="G167" s="69">
        <v>12</v>
      </c>
      <c r="H167" s="67">
        <f t="shared" si="3"/>
        <v>60</v>
      </c>
    </row>
    <row r="168" spans="1:8" ht="15">
      <c r="A168" s="125"/>
      <c r="B168" s="125">
        <v>3749</v>
      </c>
      <c r="C168" s="125">
        <v>2321</v>
      </c>
      <c r="D168" s="125" t="s">
        <v>153</v>
      </c>
      <c r="E168" s="79">
        <v>8</v>
      </c>
      <c r="F168" s="80">
        <v>8</v>
      </c>
      <c r="G168" s="69">
        <v>1.5</v>
      </c>
      <c r="H168" s="67">
        <f t="shared" si="3"/>
        <v>18.75</v>
      </c>
    </row>
    <row r="169" spans="1:8" ht="15">
      <c r="A169" s="85"/>
      <c r="B169" s="85">
        <v>6171</v>
      </c>
      <c r="C169" s="85">
        <v>2212</v>
      </c>
      <c r="D169" s="85" t="s">
        <v>154</v>
      </c>
      <c r="E169" s="67">
        <v>3</v>
      </c>
      <c r="F169" s="68">
        <v>3</v>
      </c>
      <c r="G169" s="69">
        <v>28.5</v>
      </c>
      <c r="H169" s="67">
        <f t="shared" si="3"/>
        <v>950</v>
      </c>
    </row>
    <row r="170" spans="1:8" ht="15">
      <c r="A170" s="85"/>
      <c r="B170" s="85">
        <v>6171</v>
      </c>
      <c r="C170" s="85">
        <v>2324</v>
      </c>
      <c r="D170" s="85" t="s">
        <v>155</v>
      </c>
      <c r="E170" s="67">
        <v>8</v>
      </c>
      <c r="F170" s="68">
        <v>8</v>
      </c>
      <c r="G170" s="69">
        <v>3</v>
      </c>
      <c r="H170" s="67">
        <f t="shared" si="3"/>
        <v>37.5</v>
      </c>
    </row>
    <row r="171" spans="1:8" ht="15" hidden="1">
      <c r="A171" s="85"/>
      <c r="B171" s="85">
        <v>6171</v>
      </c>
      <c r="C171" s="85">
        <v>2329</v>
      </c>
      <c r="D171" s="85" t="s">
        <v>156</v>
      </c>
      <c r="E171" s="67"/>
      <c r="F171" s="68"/>
      <c r="G171" s="69"/>
      <c r="H171" s="67"/>
    </row>
    <row r="172" spans="1:8" ht="15" customHeight="1" thickBot="1">
      <c r="A172" s="115"/>
      <c r="B172" s="115"/>
      <c r="C172" s="115"/>
      <c r="D172" s="115"/>
      <c r="E172" s="116"/>
      <c r="F172" s="117"/>
      <c r="G172" s="118"/>
      <c r="H172" s="116"/>
    </row>
    <row r="173" spans="1:8" s="50" customFormat="1" ht="21.75" customHeight="1" thickTop="1" thickBot="1">
      <c r="A173" s="120"/>
      <c r="B173" s="120"/>
      <c r="C173" s="120"/>
      <c r="D173" s="121" t="s">
        <v>157</v>
      </c>
      <c r="E173" s="122">
        <f t="shared" ref="E173:G173" si="4">SUM(E152:E172)</f>
        <v>13154</v>
      </c>
      <c r="F173" s="123">
        <f t="shared" si="4"/>
        <v>13154</v>
      </c>
      <c r="G173" s="124">
        <f t="shared" si="4"/>
        <v>538.6</v>
      </c>
      <c r="H173" s="95">
        <f>(G173/F173)*100</f>
        <v>4.0945719933100202</v>
      </c>
    </row>
    <row r="174" spans="1:8" ht="14.25" customHeight="1">
      <c r="A174" s="98"/>
      <c r="B174" s="98"/>
      <c r="C174" s="98"/>
      <c r="D174" s="46"/>
      <c r="E174" s="99"/>
      <c r="F174" s="99"/>
      <c r="G174" s="99"/>
      <c r="H174" s="99"/>
    </row>
    <row r="175" spans="1:8" ht="14.25" hidden="1" customHeight="1">
      <c r="A175" s="98"/>
      <c r="B175" s="98"/>
      <c r="C175" s="98"/>
      <c r="D175" s="46"/>
      <c r="E175" s="99"/>
      <c r="F175" s="99"/>
      <c r="G175" s="99"/>
      <c r="H175" s="99"/>
    </row>
    <row r="176" spans="1:8" ht="14.25" hidden="1" customHeight="1">
      <c r="A176" s="98"/>
      <c r="B176" s="98"/>
      <c r="C176" s="98"/>
      <c r="D176" s="46"/>
      <c r="E176" s="99"/>
      <c r="F176" s="99"/>
      <c r="G176" s="99"/>
      <c r="H176" s="99"/>
    </row>
    <row r="177" spans="1:8" ht="14.25" hidden="1" customHeight="1">
      <c r="A177" s="98"/>
      <c r="B177" s="98"/>
      <c r="C177" s="98"/>
      <c r="D177" s="46"/>
      <c r="E177" s="99"/>
      <c r="F177" s="99"/>
      <c r="G177" s="99"/>
      <c r="H177" s="99"/>
    </row>
    <row r="178" spans="1:8" ht="15" hidden="1" customHeight="1">
      <c r="A178" s="98"/>
      <c r="B178" s="98"/>
      <c r="C178" s="98"/>
      <c r="D178" s="46"/>
      <c r="E178" s="99"/>
      <c r="F178" s="99"/>
      <c r="G178" s="99"/>
      <c r="H178" s="99"/>
    </row>
    <row r="179" spans="1:8" ht="15" customHeight="1" thickBot="1">
      <c r="A179" s="98"/>
      <c r="B179" s="98"/>
      <c r="C179" s="98"/>
      <c r="D179" s="46"/>
      <c r="E179" s="99"/>
      <c r="F179" s="99"/>
      <c r="G179" s="99"/>
      <c r="H179" s="99"/>
    </row>
    <row r="180" spans="1:8" ht="15.75">
      <c r="A180" s="52" t="s">
        <v>27</v>
      </c>
      <c r="B180" s="52" t="s">
        <v>28</v>
      </c>
      <c r="C180" s="52" t="s">
        <v>29</v>
      </c>
      <c r="D180" s="53" t="s">
        <v>30</v>
      </c>
      <c r="E180" s="54" t="s">
        <v>31</v>
      </c>
      <c r="F180" s="54" t="s">
        <v>31</v>
      </c>
      <c r="G180" s="54" t="s">
        <v>8</v>
      </c>
      <c r="H180" s="54" t="s">
        <v>32</v>
      </c>
    </row>
    <row r="181" spans="1:8" ht="15.75" customHeight="1" thickBot="1">
      <c r="A181" s="55"/>
      <c r="B181" s="55"/>
      <c r="C181" s="55"/>
      <c r="D181" s="56"/>
      <c r="E181" s="57" t="s">
        <v>33</v>
      </c>
      <c r="F181" s="57" t="s">
        <v>34</v>
      </c>
      <c r="G181" s="58" t="s">
        <v>35</v>
      </c>
      <c r="H181" s="57" t="s">
        <v>11</v>
      </c>
    </row>
    <row r="182" spans="1:8" ht="15.75" customHeight="1" thickTop="1">
      <c r="A182" s="60">
        <v>80</v>
      </c>
      <c r="B182" s="60"/>
      <c r="C182" s="60"/>
      <c r="D182" s="61" t="s">
        <v>158</v>
      </c>
      <c r="E182" s="62"/>
      <c r="F182" s="63"/>
      <c r="G182" s="64"/>
      <c r="H182" s="62"/>
    </row>
    <row r="183" spans="1:8" ht="15">
      <c r="A183" s="85"/>
      <c r="B183" s="85"/>
      <c r="C183" s="85"/>
      <c r="D183" s="85"/>
      <c r="E183" s="67"/>
      <c r="F183" s="68"/>
      <c r="G183" s="69"/>
      <c r="H183" s="67"/>
    </row>
    <row r="184" spans="1:8" ht="15">
      <c r="A184" s="85"/>
      <c r="B184" s="85"/>
      <c r="C184" s="85">
        <v>1353</v>
      </c>
      <c r="D184" s="85" t="s">
        <v>159</v>
      </c>
      <c r="E184" s="67">
        <v>700</v>
      </c>
      <c r="F184" s="68">
        <v>700</v>
      </c>
      <c r="G184" s="69">
        <v>99.9</v>
      </c>
      <c r="H184" s="67">
        <f t="shared" ref="H184:H195" si="5">(G184/F184)*100</f>
        <v>14.27142857142857</v>
      </c>
    </row>
    <row r="185" spans="1:8" ht="15">
      <c r="A185" s="85"/>
      <c r="B185" s="85"/>
      <c r="C185" s="85">
        <v>1359</v>
      </c>
      <c r="D185" s="85" t="s">
        <v>160</v>
      </c>
      <c r="E185" s="67">
        <v>0</v>
      </c>
      <c r="F185" s="68">
        <v>0</v>
      </c>
      <c r="G185" s="69">
        <v>30</v>
      </c>
      <c r="H185" s="67" t="e">
        <f t="shared" si="5"/>
        <v>#DIV/0!</v>
      </c>
    </row>
    <row r="186" spans="1:8" ht="15">
      <c r="A186" s="85"/>
      <c r="B186" s="85"/>
      <c r="C186" s="85">
        <v>1361</v>
      </c>
      <c r="D186" s="85" t="s">
        <v>66</v>
      </c>
      <c r="E186" s="67">
        <v>6500</v>
      </c>
      <c r="F186" s="68">
        <v>6500</v>
      </c>
      <c r="G186" s="69">
        <v>1326.8</v>
      </c>
      <c r="H186" s="67">
        <f t="shared" si="5"/>
        <v>20.412307692307692</v>
      </c>
    </row>
    <row r="187" spans="1:8" ht="15">
      <c r="A187" s="85"/>
      <c r="B187" s="85"/>
      <c r="C187" s="85">
        <v>4121</v>
      </c>
      <c r="D187" s="85" t="s">
        <v>161</v>
      </c>
      <c r="E187" s="79">
        <v>200</v>
      </c>
      <c r="F187" s="80">
        <v>205</v>
      </c>
      <c r="G187" s="69">
        <v>88</v>
      </c>
      <c r="H187" s="67">
        <f t="shared" si="5"/>
        <v>42.926829268292686</v>
      </c>
    </row>
    <row r="188" spans="1:8" ht="15" hidden="1">
      <c r="A188" s="85">
        <v>222</v>
      </c>
      <c r="B188" s="85"/>
      <c r="C188" s="85">
        <v>4122</v>
      </c>
      <c r="D188" s="85" t="s">
        <v>162</v>
      </c>
      <c r="E188" s="79"/>
      <c r="F188" s="80"/>
      <c r="G188" s="69">
        <v>0</v>
      </c>
      <c r="H188" s="67" t="e">
        <f t="shared" si="5"/>
        <v>#DIV/0!</v>
      </c>
    </row>
    <row r="189" spans="1:8" ht="15" hidden="1">
      <c r="A189" s="85"/>
      <c r="B189" s="85">
        <v>2219</v>
      </c>
      <c r="C189" s="85">
        <v>2324</v>
      </c>
      <c r="D189" s="85" t="s">
        <v>163</v>
      </c>
      <c r="E189" s="67"/>
      <c r="F189" s="68"/>
      <c r="G189" s="69">
        <v>0</v>
      </c>
      <c r="H189" s="67" t="e">
        <f t="shared" si="5"/>
        <v>#DIV/0!</v>
      </c>
    </row>
    <row r="190" spans="1:8" ht="15" hidden="1">
      <c r="A190" s="85"/>
      <c r="B190" s="85">
        <v>2219</v>
      </c>
      <c r="C190" s="85">
        <v>2329</v>
      </c>
      <c r="D190" s="85" t="s">
        <v>164</v>
      </c>
      <c r="E190" s="67"/>
      <c r="F190" s="68"/>
      <c r="G190" s="69">
        <v>0</v>
      </c>
      <c r="H190" s="67" t="e">
        <f t="shared" si="5"/>
        <v>#DIV/0!</v>
      </c>
    </row>
    <row r="191" spans="1:8" ht="15">
      <c r="A191" s="85"/>
      <c r="B191" s="85">
        <v>2229</v>
      </c>
      <c r="C191" s="85">
        <v>2212</v>
      </c>
      <c r="D191" s="85" t="s">
        <v>165</v>
      </c>
      <c r="E191" s="79">
        <v>150</v>
      </c>
      <c r="F191" s="80">
        <v>150</v>
      </c>
      <c r="G191" s="69">
        <v>462.7</v>
      </c>
      <c r="H191" s="67">
        <f t="shared" si="5"/>
        <v>308.46666666666664</v>
      </c>
    </row>
    <row r="192" spans="1:8" ht="15" hidden="1">
      <c r="A192" s="85"/>
      <c r="B192" s="85">
        <v>2229</v>
      </c>
      <c r="C192" s="85">
        <v>2324</v>
      </c>
      <c r="D192" s="85" t="s">
        <v>166</v>
      </c>
      <c r="E192" s="79"/>
      <c r="F192" s="80"/>
      <c r="G192" s="69">
        <v>0</v>
      </c>
      <c r="H192" s="67" t="e">
        <f t="shared" si="5"/>
        <v>#DIV/0!</v>
      </c>
    </row>
    <row r="193" spans="1:8" ht="15">
      <c r="A193" s="85"/>
      <c r="B193" s="85">
        <v>2299</v>
      </c>
      <c r="C193" s="85">
        <v>2212</v>
      </c>
      <c r="D193" s="85" t="s">
        <v>167</v>
      </c>
      <c r="E193" s="67">
        <v>7000</v>
      </c>
      <c r="F193" s="68">
        <v>7141</v>
      </c>
      <c r="G193" s="69">
        <v>526.4</v>
      </c>
      <c r="H193" s="67">
        <f t="shared" si="5"/>
        <v>7.3715165943145218</v>
      </c>
    </row>
    <row r="194" spans="1:8" ht="15" hidden="1">
      <c r="A194" s="85"/>
      <c r="B194" s="85">
        <v>2299</v>
      </c>
      <c r="C194" s="85">
        <v>2324</v>
      </c>
      <c r="D194" s="85" t="s">
        <v>168</v>
      </c>
      <c r="E194" s="79"/>
      <c r="F194" s="80"/>
      <c r="G194" s="69">
        <v>0</v>
      </c>
      <c r="H194" s="67" t="e">
        <f t="shared" si="5"/>
        <v>#DIV/0!</v>
      </c>
    </row>
    <row r="195" spans="1:8" ht="15">
      <c r="A195" s="125"/>
      <c r="B195" s="125">
        <v>6171</v>
      </c>
      <c r="C195" s="125">
        <v>2324</v>
      </c>
      <c r="D195" s="125" t="s">
        <v>169</v>
      </c>
      <c r="E195" s="79">
        <v>350</v>
      </c>
      <c r="F195" s="80">
        <v>350</v>
      </c>
      <c r="G195" s="69">
        <v>78.400000000000006</v>
      </c>
      <c r="H195" s="67">
        <f t="shared" si="5"/>
        <v>22.400000000000002</v>
      </c>
    </row>
    <row r="196" spans="1:8" ht="15" hidden="1">
      <c r="A196" s="85"/>
      <c r="B196" s="85">
        <v>6171</v>
      </c>
      <c r="C196" s="85">
        <v>2329</v>
      </c>
      <c r="D196" s="85" t="s">
        <v>170</v>
      </c>
      <c r="E196" s="79"/>
      <c r="F196" s="80"/>
      <c r="G196" s="69">
        <v>0</v>
      </c>
      <c r="H196" s="67" t="e">
        <f>(#REF!/F196)*100</f>
        <v>#REF!</v>
      </c>
    </row>
    <row r="197" spans="1:8" ht="15.75" thickBot="1">
      <c r="A197" s="115"/>
      <c r="B197" s="115"/>
      <c r="C197" s="115"/>
      <c r="D197" s="115"/>
      <c r="E197" s="116"/>
      <c r="F197" s="117"/>
      <c r="G197" s="118"/>
      <c r="H197" s="116"/>
    </row>
    <row r="198" spans="1:8" s="50" customFormat="1" ht="21.75" customHeight="1" thickTop="1" thickBot="1">
      <c r="A198" s="120"/>
      <c r="B198" s="120"/>
      <c r="C198" s="120"/>
      <c r="D198" s="121" t="s">
        <v>171</v>
      </c>
      <c r="E198" s="122">
        <f t="shared" ref="E198:G198" si="6">SUM(E183:E197)</f>
        <v>14900</v>
      </c>
      <c r="F198" s="123">
        <f t="shared" si="6"/>
        <v>15046</v>
      </c>
      <c r="G198" s="124">
        <f t="shared" si="6"/>
        <v>2612.2000000000003</v>
      </c>
      <c r="H198" s="95">
        <f>(G198/F198)*100</f>
        <v>17.361424963445433</v>
      </c>
    </row>
    <row r="199" spans="1:8" ht="15" customHeight="1">
      <c r="A199" s="98"/>
      <c r="B199" s="98"/>
      <c r="C199" s="98"/>
      <c r="D199" s="46"/>
      <c r="E199" s="99"/>
      <c r="F199" s="99"/>
      <c r="G199" s="99"/>
      <c r="H199" s="99"/>
    </row>
    <row r="200" spans="1:8" ht="15" hidden="1" customHeight="1">
      <c r="A200" s="98"/>
      <c r="B200" s="98"/>
      <c r="C200" s="98"/>
      <c r="D200" s="46"/>
      <c r="E200" s="99"/>
      <c r="F200" s="99"/>
      <c r="G200" s="99"/>
      <c r="H200" s="99"/>
    </row>
    <row r="201" spans="1:8" ht="15" hidden="1" customHeight="1">
      <c r="A201" s="98"/>
      <c r="B201" s="98"/>
      <c r="C201" s="98"/>
      <c r="D201" s="46"/>
      <c r="E201" s="99"/>
      <c r="F201" s="99"/>
      <c r="G201" s="99"/>
      <c r="H201" s="99"/>
    </row>
    <row r="202" spans="1:8" ht="15" customHeight="1" thickBot="1">
      <c r="A202" s="98"/>
      <c r="B202" s="98"/>
      <c r="C202" s="98"/>
      <c r="D202" s="46"/>
      <c r="E202" s="99"/>
      <c r="F202" s="99"/>
      <c r="G202" s="99"/>
      <c r="H202" s="99"/>
    </row>
    <row r="203" spans="1:8" ht="15.75">
      <c r="A203" s="52" t="s">
        <v>27</v>
      </c>
      <c r="B203" s="52" t="s">
        <v>28</v>
      </c>
      <c r="C203" s="52" t="s">
        <v>29</v>
      </c>
      <c r="D203" s="53" t="s">
        <v>30</v>
      </c>
      <c r="E203" s="54" t="s">
        <v>31</v>
      </c>
      <c r="F203" s="54" t="s">
        <v>31</v>
      </c>
      <c r="G203" s="54" t="s">
        <v>8</v>
      </c>
      <c r="H203" s="54" t="s">
        <v>32</v>
      </c>
    </row>
    <row r="204" spans="1:8" ht="15.75" customHeight="1" thickBot="1">
      <c r="A204" s="55"/>
      <c r="B204" s="55"/>
      <c r="C204" s="55"/>
      <c r="D204" s="56"/>
      <c r="E204" s="57" t="s">
        <v>33</v>
      </c>
      <c r="F204" s="57" t="s">
        <v>34</v>
      </c>
      <c r="G204" s="58" t="s">
        <v>35</v>
      </c>
      <c r="H204" s="57" t="s">
        <v>11</v>
      </c>
    </row>
    <row r="205" spans="1:8" ht="16.5" customHeight="1" thickTop="1">
      <c r="A205" s="60">
        <v>90</v>
      </c>
      <c r="B205" s="60"/>
      <c r="C205" s="60"/>
      <c r="D205" s="61" t="s">
        <v>172</v>
      </c>
      <c r="E205" s="62"/>
      <c r="F205" s="63"/>
      <c r="G205" s="64"/>
      <c r="H205" s="62"/>
    </row>
    <row r="206" spans="1:8" ht="15.75">
      <c r="A206" s="60"/>
      <c r="B206" s="60"/>
      <c r="C206" s="60"/>
      <c r="D206" s="61"/>
      <c r="E206" s="62"/>
      <c r="F206" s="63"/>
      <c r="G206" s="64"/>
      <c r="H206" s="62"/>
    </row>
    <row r="207" spans="1:8" ht="15" hidden="1">
      <c r="A207" s="85"/>
      <c r="B207" s="85"/>
      <c r="C207" s="85">
        <v>4116</v>
      </c>
      <c r="D207" s="85" t="s">
        <v>173</v>
      </c>
      <c r="E207" s="127"/>
      <c r="F207" s="128"/>
      <c r="G207" s="129">
        <v>0</v>
      </c>
      <c r="H207" s="67" t="e">
        <f>(#REF!/F207)*100</f>
        <v>#REF!</v>
      </c>
    </row>
    <row r="208" spans="1:8" ht="15" hidden="1">
      <c r="A208" s="85"/>
      <c r="B208" s="85"/>
      <c r="C208" s="85">
        <v>4116</v>
      </c>
      <c r="D208" s="85" t="s">
        <v>174</v>
      </c>
      <c r="E208" s="127"/>
      <c r="F208" s="128"/>
      <c r="G208" s="129">
        <v>0</v>
      </c>
      <c r="H208" s="67" t="e">
        <f>(#REF!/F208)*100</f>
        <v>#REF!</v>
      </c>
    </row>
    <row r="209" spans="1:8" ht="15" hidden="1">
      <c r="A209" s="84"/>
      <c r="B209" s="85"/>
      <c r="C209" s="85">
        <v>4116</v>
      </c>
      <c r="D209" s="85" t="s">
        <v>175</v>
      </c>
      <c r="E209" s="74"/>
      <c r="F209" s="68"/>
      <c r="G209" s="129">
        <v>0</v>
      </c>
      <c r="H209" s="67" t="e">
        <f>(#REF!/F209)*100</f>
        <v>#REF!</v>
      </c>
    </row>
    <row r="210" spans="1:8" ht="15">
      <c r="A210" s="88"/>
      <c r="B210" s="88"/>
      <c r="C210" s="88">
        <v>4121</v>
      </c>
      <c r="D210" s="85" t="s">
        <v>176</v>
      </c>
      <c r="E210" s="130">
        <v>600</v>
      </c>
      <c r="F210" s="128">
        <v>600</v>
      </c>
      <c r="G210" s="129">
        <v>100</v>
      </c>
      <c r="H210" s="67">
        <f t="shared" ref="H210:H219" si="7">(G210/F210)*100</f>
        <v>16.666666666666664</v>
      </c>
    </row>
    <row r="211" spans="1:8" ht="15" hidden="1">
      <c r="A211" s="85"/>
      <c r="B211" s="85"/>
      <c r="C211" s="85">
        <v>4122</v>
      </c>
      <c r="D211" s="85" t="s">
        <v>177</v>
      </c>
      <c r="E211" s="131"/>
      <c r="F211" s="132"/>
      <c r="G211" s="129">
        <v>0</v>
      </c>
      <c r="H211" s="67" t="e">
        <f t="shared" si="7"/>
        <v>#DIV/0!</v>
      </c>
    </row>
    <row r="212" spans="1:8" ht="15" hidden="1">
      <c r="A212" s="85"/>
      <c r="B212" s="85"/>
      <c r="C212" s="85">
        <v>4216</v>
      </c>
      <c r="D212" s="88" t="s">
        <v>178</v>
      </c>
      <c r="E212" s="131"/>
      <c r="F212" s="132"/>
      <c r="G212" s="129">
        <v>0</v>
      </c>
      <c r="H212" s="67" t="e">
        <f t="shared" si="7"/>
        <v>#DIV/0!</v>
      </c>
    </row>
    <row r="213" spans="1:8" ht="15">
      <c r="A213" s="85"/>
      <c r="B213" s="85">
        <v>2219</v>
      </c>
      <c r="C213" s="85">
        <v>2111</v>
      </c>
      <c r="D213" s="85" t="s">
        <v>179</v>
      </c>
      <c r="E213" s="131">
        <v>0</v>
      </c>
      <c r="F213" s="132">
        <v>0</v>
      </c>
      <c r="G213" s="129">
        <v>1192.8</v>
      </c>
      <c r="H213" s="67" t="e">
        <f t="shared" si="7"/>
        <v>#DIV/0!</v>
      </c>
    </row>
    <row r="214" spans="1:8" ht="15">
      <c r="A214" s="85"/>
      <c r="B214" s="85">
        <v>2219</v>
      </c>
      <c r="C214" s="85">
        <v>2329</v>
      </c>
      <c r="D214" s="85" t="s">
        <v>180</v>
      </c>
      <c r="E214" s="67">
        <v>8000</v>
      </c>
      <c r="F214" s="132">
        <v>8000</v>
      </c>
      <c r="G214" s="129">
        <v>0</v>
      </c>
      <c r="H214" s="67">
        <f t="shared" si="7"/>
        <v>0</v>
      </c>
    </row>
    <row r="215" spans="1:8" ht="15">
      <c r="A215" s="85" t="s">
        <v>181</v>
      </c>
      <c r="B215" s="85">
        <v>5311</v>
      </c>
      <c r="C215" s="85">
        <v>2111</v>
      </c>
      <c r="D215" s="85" t="s">
        <v>182</v>
      </c>
      <c r="E215" s="131">
        <v>450</v>
      </c>
      <c r="F215" s="132">
        <v>450</v>
      </c>
      <c r="G215" s="129">
        <v>85.1</v>
      </c>
      <c r="H215" s="67">
        <f t="shared" si="7"/>
        <v>18.911111111111108</v>
      </c>
    </row>
    <row r="216" spans="1:8" ht="15">
      <c r="A216" s="85"/>
      <c r="B216" s="85">
        <v>5311</v>
      </c>
      <c r="C216" s="85">
        <v>2212</v>
      </c>
      <c r="D216" s="85" t="s">
        <v>183</v>
      </c>
      <c r="E216" s="133">
        <v>1200</v>
      </c>
      <c r="F216" s="134">
        <v>1200</v>
      </c>
      <c r="G216" s="129">
        <v>291.8</v>
      </c>
      <c r="H216" s="67">
        <f t="shared" si="7"/>
        <v>24.316666666666666</v>
      </c>
    </row>
    <row r="217" spans="1:8" ht="15" hidden="1">
      <c r="A217" s="125"/>
      <c r="B217" s="125">
        <v>5311</v>
      </c>
      <c r="C217" s="125">
        <v>2310</v>
      </c>
      <c r="D217" s="125" t="s">
        <v>184</v>
      </c>
      <c r="E217" s="79"/>
      <c r="F217" s="80"/>
      <c r="G217" s="129">
        <v>0</v>
      </c>
      <c r="H217" s="67" t="e">
        <f t="shared" si="7"/>
        <v>#DIV/0!</v>
      </c>
    </row>
    <row r="218" spans="1:8" ht="15">
      <c r="A218" s="125"/>
      <c r="B218" s="125">
        <v>5311</v>
      </c>
      <c r="C218" s="125">
        <v>2322</v>
      </c>
      <c r="D218" s="125" t="s">
        <v>185</v>
      </c>
      <c r="E218" s="79">
        <v>0</v>
      </c>
      <c r="F218" s="80">
        <v>0</v>
      </c>
      <c r="G218" s="129">
        <v>11.8</v>
      </c>
      <c r="H218" s="67" t="e">
        <f t="shared" si="7"/>
        <v>#DIV/0!</v>
      </c>
    </row>
    <row r="219" spans="1:8" ht="15">
      <c r="A219" s="85"/>
      <c r="B219" s="85">
        <v>5311</v>
      </c>
      <c r="C219" s="85">
        <v>2324</v>
      </c>
      <c r="D219" s="85" t="s">
        <v>186</v>
      </c>
      <c r="E219" s="67">
        <v>0</v>
      </c>
      <c r="F219" s="68">
        <v>0</v>
      </c>
      <c r="G219" s="129">
        <v>6.3</v>
      </c>
      <c r="H219" s="67" t="e">
        <f t="shared" si="7"/>
        <v>#DIV/0!</v>
      </c>
    </row>
    <row r="220" spans="1:8" ht="15" hidden="1">
      <c r="A220" s="125"/>
      <c r="B220" s="125">
        <v>5311</v>
      </c>
      <c r="C220" s="125">
        <v>2329</v>
      </c>
      <c r="D220" s="125" t="s">
        <v>187</v>
      </c>
      <c r="E220" s="79"/>
      <c r="F220" s="80"/>
      <c r="G220" s="129">
        <v>0</v>
      </c>
      <c r="H220" s="67" t="e">
        <f>(#REF!/F220)*100</f>
        <v>#REF!</v>
      </c>
    </row>
    <row r="221" spans="1:8" ht="15" hidden="1">
      <c r="A221" s="125"/>
      <c r="B221" s="125">
        <v>5311</v>
      </c>
      <c r="C221" s="125">
        <v>3113</v>
      </c>
      <c r="D221" s="125" t="s">
        <v>188</v>
      </c>
      <c r="E221" s="79"/>
      <c r="F221" s="80"/>
      <c r="G221" s="129">
        <v>0</v>
      </c>
      <c r="H221" s="67" t="e">
        <f>(#REF!/F221)*100</f>
        <v>#REF!</v>
      </c>
    </row>
    <row r="222" spans="1:8" ht="15" hidden="1">
      <c r="A222" s="125"/>
      <c r="B222" s="125">
        <v>6409</v>
      </c>
      <c r="C222" s="125">
        <v>2328</v>
      </c>
      <c r="D222" s="125" t="s">
        <v>189</v>
      </c>
      <c r="E222" s="79"/>
      <c r="F222" s="80"/>
      <c r="G222" s="129">
        <v>0</v>
      </c>
      <c r="H222" s="67" t="e">
        <f>(#REF!/F222)*100</f>
        <v>#REF!</v>
      </c>
    </row>
    <row r="223" spans="1:8" ht="15.75" thickBot="1">
      <c r="A223" s="115"/>
      <c r="B223" s="115"/>
      <c r="C223" s="115"/>
      <c r="D223" s="115"/>
      <c r="E223" s="116"/>
      <c r="F223" s="117"/>
      <c r="G223" s="118"/>
      <c r="H223" s="116"/>
    </row>
    <row r="224" spans="1:8" s="50" customFormat="1" ht="21.75" customHeight="1" thickTop="1" thickBot="1">
      <c r="A224" s="120"/>
      <c r="B224" s="120"/>
      <c r="C224" s="120"/>
      <c r="D224" s="121" t="s">
        <v>190</v>
      </c>
      <c r="E224" s="122">
        <f t="shared" ref="E224:G224" si="8">SUM(E207:E223)</f>
        <v>10250</v>
      </c>
      <c r="F224" s="123">
        <f t="shared" si="8"/>
        <v>10250</v>
      </c>
      <c r="G224" s="124">
        <f t="shared" si="8"/>
        <v>1687.7999999999997</v>
      </c>
      <c r="H224" s="95">
        <f>(G224/F224)*100</f>
        <v>16.466341463414633</v>
      </c>
    </row>
    <row r="225" spans="1:8" ht="15" customHeight="1">
      <c r="A225" s="98"/>
      <c r="B225" s="98"/>
      <c r="C225" s="98"/>
      <c r="D225" s="46"/>
      <c r="E225" s="99"/>
      <c r="F225" s="99"/>
      <c r="G225" s="99"/>
      <c r="H225" s="99"/>
    </row>
    <row r="226" spans="1:8" ht="15" hidden="1" customHeight="1">
      <c r="A226" s="98"/>
      <c r="B226" s="98"/>
      <c r="C226" s="98"/>
      <c r="D226" s="46"/>
      <c r="E226" s="99"/>
      <c r="F226" s="99"/>
      <c r="G226" s="99"/>
      <c r="H226" s="99"/>
    </row>
    <row r="227" spans="1:8" ht="15" hidden="1" customHeight="1">
      <c r="A227" s="98"/>
      <c r="B227" s="98"/>
      <c r="C227" s="98"/>
      <c r="D227" s="46"/>
      <c r="E227" s="99"/>
      <c r="F227" s="99"/>
      <c r="G227" s="99"/>
      <c r="H227" s="99"/>
    </row>
    <row r="228" spans="1:8" ht="15" hidden="1" customHeight="1">
      <c r="A228" s="98"/>
      <c r="B228" s="98"/>
      <c r="C228" s="98"/>
      <c r="D228" s="46"/>
      <c r="E228" s="99"/>
      <c r="F228" s="99"/>
      <c r="G228" s="99"/>
      <c r="H228" s="99"/>
    </row>
    <row r="229" spans="1:8" ht="15" hidden="1" customHeight="1">
      <c r="A229" s="98"/>
      <c r="B229" s="98"/>
      <c r="C229" s="98"/>
      <c r="D229" s="46"/>
      <c r="E229" s="99"/>
      <c r="F229" s="99"/>
      <c r="G229" s="99"/>
      <c r="H229" s="99"/>
    </row>
    <row r="230" spans="1:8" ht="15" hidden="1" customHeight="1">
      <c r="A230" s="98"/>
      <c r="B230" s="98"/>
      <c r="C230" s="98"/>
      <c r="D230" s="46"/>
      <c r="E230" s="99"/>
      <c r="F230" s="99"/>
      <c r="G230" s="99"/>
      <c r="H230" s="99"/>
    </row>
    <row r="231" spans="1:8" ht="15" hidden="1" customHeight="1">
      <c r="A231" s="98"/>
      <c r="B231" s="98"/>
      <c r="C231" s="98"/>
      <c r="D231" s="46"/>
      <c r="E231" s="99"/>
      <c r="F231" s="99"/>
      <c r="G231" s="99"/>
      <c r="H231" s="99"/>
    </row>
    <row r="232" spans="1:8" ht="15" customHeight="1">
      <c r="A232" s="98"/>
      <c r="B232" s="98"/>
      <c r="C232" s="98"/>
      <c r="D232" s="46"/>
      <c r="E232" s="99"/>
      <c r="F232" s="99"/>
      <c r="G232" s="42"/>
      <c r="H232" s="42"/>
    </row>
    <row r="233" spans="1:8" ht="15" customHeight="1" thickBot="1">
      <c r="A233" s="98"/>
      <c r="B233" s="98"/>
      <c r="C233" s="98"/>
      <c r="D233" s="46"/>
      <c r="E233" s="99"/>
      <c r="F233" s="99"/>
      <c r="G233" s="99"/>
      <c r="H233" s="99"/>
    </row>
    <row r="234" spans="1:8" ht="15.75">
      <c r="A234" s="52" t="s">
        <v>27</v>
      </c>
      <c r="B234" s="52" t="s">
        <v>28</v>
      </c>
      <c r="C234" s="52" t="s">
        <v>29</v>
      </c>
      <c r="D234" s="53" t="s">
        <v>30</v>
      </c>
      <c r="E234" s="54" t="s">
        <v>31</v>
      </c>
      <c r="F234" s="54" t="s">
        <v>31</v>
      </c>
      <c r="G234" s="54" t="s">
        <v>8</v>
      </c>
      <c r="H234" s="54" t="s">
        <v>32</v>
      </c>
    </row>
    <row r="235" spans="1:8" ht="15.75" customHeight="1" thickBot="1">
      <c r="A235" s="55"/>
      <c r="B235" s="55"/>
      <c r="C235" s="55"/>
      <c r="D235" s="56"/>
      <c r="E235" s="57" t="s">
        <v>33</v>
      </c>
      <c r="F235" s="57" t="s">
        <v>34</v>
      </c>
      <c r="G235" s="58" t="s">
        <v>35</v>
      </c>
      <c r="H235" s="57" t="s">
        <v>11</v>
      </c>
    </row>
    <row r="236" spans="1:8" ht="15.75" customHeight="1" thickTop="1">
      <c r="A236" s="60">
        <v>100</v>
      </c>
      <c r="B236" s="60"/>
      <c r="C236" s="60"/>
      <c r="D236" s="135" t="s">
        <v>191</v>
      </c>
      <c r="E236" s="62"/>
      <c r="F236" s="63"/>
      <c r="G236" s="64"/>
      <c r="H236" s="62"/>
    </row>
    <row r="237" spans="1:8" ht="15">
      <c r="A237" s="85"/>
      <c r="B237" s="85"/>
      <c r="C237" s="85"/>
      <c r="D237" s="85"/>
      <c r="E237" s="74"/>
      <c r="F237" s="68"/>
      <c r="G237" s="69"/>
      <c r="H237" s="74"/>
    </row>
    <row r="238" spans="1:8" ht="15">
      <c r="A238" s="85"/>
      <c r="B238" s="85"/>
      <c r="C238" s="85">
        <v>1361</v>
      </c>
      <c r="D238" s="85" t="s">
        <v>66</v>
      </c>
      <c r="E238" s="74">
        <v>2800</v>
      </c>
      <c r="F238" s="68">
        <v>2800</v>
      </c>
      <c r="G238" s="69">
        <v>601.1</v>
      </c>
      <c r="H238" s="67">
        <f t="shared" ref="H238:H242" si="9">(G238/F238)*100</f>
        <v>21.467857142857145</v>
      </c>
    </row>
    <row r="239" spans="1:8" ht="15.75" hidden="1">
      <c r="A239" s="104"/>
      <c r="B239" s="104"/>
      <c r="C239" s="85">
        <v>4216</v>
      </c>
      <c r="D239" s="85" t="s">
        <v>192</v>
      </c>
      <c r="E239" s="67"/>
      <c r="F239" s="68"/>
      <c r="G239" s="69"/>
      <c r="H239" s="67" t="e">
        <f t="shared" si="9"/>
        <v>#DIV/0!</v>
      </c>
    </row>
    <row r="240" spans="1:8" ht="15">
      <c r="A240" s="85"/>
      <c r="B240" s="85">
        <v>2169</v>
      </c>
      <c r="C240" s="85">
        <v>2212</v>
      </c>
      <c r="D240" s="85" t="s">
        <v>193</v>
      </c>
      <c r="E240" s="74">
        <v>400</v>
      </c>
      <c r="F240" s="68">
        <v>400</v>
      </c>
      <c r="G240" s="69">
        <v>51.2</v>
      </c>
      <c r="H240" s="67">
        <f t="shared" si="9"/>
        <v>12.8</v>
      </c>
    </row>
    <row r="241" spans="1:8" ht="15" hidden="1">
      <c r="A241" s="125"/>
      <c r="B241" s="125">
        <v>3635</v>
      </c>
      <c r="C241" s="125">
        <v>3122</v>
      </c>
      <c r="D241" s="85" t="s">
        <v>194</v>
      </c>
      <c r="E241" s="74"/>
      <c r="F241" s="68"/>
      <c r="G241" s="69">
        <v>0</v>
      </c>
      <c r="H241" s="67" t="e">
        <f t="shared" si="9"/>
        <v>#DIV/0!</v>
      </c>
    </row>
    <row r="242" spans="1:8" ht="15">
      <c r="A242" s="125"/>
      <c r="B242" s="125">
        <v>6171</v>
      </c>
      <c r="C242" s="125">
        <v>2324</v>
      </c>
      <c r="D242" s="85" t="s">
        <v>195</v>
      </c>
      <c r="E242" s="136">
        <v>50</v>
      </c>
      <c r="F242" s="90">
        <v>50</v>
      </c>
      <c r="G242" s="69">
        <v>11.6</v>
      </c>
      <c r="H242" s="67">
        <f t="shared" si="9"/>
        <v>23.2</v>
      </c>
    </row>
    <row r="243" spans="1:8" ht="15" customHeight="1" thickBot="1">
      <c r="A243" s="115"/>
      <c r="B243" s="115"/>
      <c r="C243" s="115"/>
      <c r="D243" s="115"/>
      <c r="E243" s="116"/>
      <c r="F243" s="117"/>
      <c r="G243" s="118"/>
      <c r="H243" s="116"/>
    </row>
    <row r="244" spans="1:8" s="50" customFormat="1" ht="21.75" customHeight="1" thickTop="1" thickBot="1">
      <c r="A244" s="120"/>
      <c r="B244" s="120"/>
      <c r="C244" s="120"/>
      <c r="D244" s="121" t="s">
        <v>196</v>
      </c>
      <c r="E244" s="122">
        <f t="shared" ref="E244:G244" si="10">SUM(E236:E242)</f>
        <v>3250</v>
      </c>
      <c r="F244" s="123">
        <f t="shared" si="10"/>
        <v>3250</v>
      </c>
      <c r="G244" s="124">
        <f t="shared" si="10"/>
        <v>663.90000000000009</v>
      </c>
      <c r="H244" s="95">
        <f>(G244/F244)*100</f>
        <v>20.427692307692311</v>
      </c>
    </row>
    <row r="245" spans="1:8" ht="15" customHeight="1">
      <c r="A245" s="98"/>
      <c r="B245" s="98"/>
      <c r="C245" s="98"/>
      <c r="D245" s="46"/>
      <c r="E245" s="99"/>
      <c r="F245" s="99"/>
      <c r="G245" s="99"/>
      <c r="H245" s="99"/>
    </row>
    <row r="246" spans="1:8" ht="15" customHeight="1">
      <c r="A246" s="98"/>
      <c r="B246" s="98"/>
      <c r="C246" s="98"/>
      <c r="D246" s="46"/>
      <c r="E246" s="99"/>
      <c r="F246" s="99"/>
      <c r="G246" s="99"/>
      <c r="H246" s="99"/>
    </row>
    <row r="247" spans="1:8" ht="15" hidden="1" customHeight="1">
      <c r="A247" s="98"/>
      <c r="B247" s="98"/>
      <c r="C247" s="98"/>
      <c r="D247" s="46"/>
      <c r="E247" s="99"/>
      <c r="F247" s="99"/>
      <c r="G247" s="99"/>
      <c r="H247" s="99"/>
    </row>
    <row r="248" spans="1:8" ht="15" customHeight="1" thickBot="1">
      <c r="A248" s="98"/>
      <c r="B248" s="98"/>
      <c r="C248" s="98"/>
      <c r="D248" s="46"/>
      <c r="E248" s="99"/>
      <c r="F248" s="99"/>
      <c r="G248" s="99"/>
      <c r="H248" s="99"/>
    </row>
    <row r="249" spans="1:8" ht="15.75">
      <c r="A249" s="52" t="s">
        <v>27</v>
      </c>
      <c r="B249" s="52" t="s">
        <v>28</v>
      </c>
      <c r="C249" s="52" t="s">
        <v>29</v>
      </c>
      <c r="D249" s="53" t="s">
        <v>30</v>
      </c>
      <c r="E249" s="54" t="s">
        <v>31</v>
      </c>
      <c r="F249" s="54" t="s">
        <v>31</v>
      </c>
      <c r="G249" s="54" t="s">
        <v>8</v>
      </c>
      <c r="H249" s="54" t="s">
        <v>32</v>
      </c>
    </row>
    <row r="250" spans="1:8" ht="15.75" customHeight="1" thickBot="1">
      <c r="A250" s="55"/>
      <c r="B250" s="55"/>
      <c r="C250" s="55"/>
      <c r="D250" s="56"/>
      <c r="E250" s="57" t="s">
        <v>33</v>
      </c>
      <c r="F250" s="57" t="s">
        <v>34</v>
      </c>
      <c r="G250" s="58" t="s">
        <v>35</v>
      </c>
      <c r="H250" s="57" t="s">
        <v>11</v>
      </c>
    </row>
    <row r="251" spans="1:8" ht="15.75" customHeight="1" thickTop="1">
      <c r="A251" s="137">
        <v>110</v>
      </c>
      <c r="B251" s="104"/>
      <c r="C251" s="104"/>
      <c r="D251" s="104" t="s">
        <v>197</v>
      </c>
      <c r="E251" s="62"/>
      <c r="F251" s="63"/>
      <c r="G251" s="64"/>
      <c r="H251" s="62"/>
    </row>
    <row r="252" spans="1:8" ht="15.75">
      <c r="A252" s="137"/>
      <c r="B252" s="104"/>
      <c r="C252" s="104"/>
      <c r="D252" s="104"/>
      <c r="E252" s="62"/>
      <c r="F252" s="63"/>
      <c r="G252" s="64"/>
      <c r="H252" s="62"/>
    </row>
    <row r="253" spans="1:8" ht="15">
      <c r="A253" s="85"/>
      <c r="B253" s="85"/>
      <c r="C253" s="85">
        <v>1111</v>
      </c>
      <c r="D253" s="85" t="s">
        <v>198</v>
      </c>
      <c r="E253" s="113">
        <v>73563</v>
      </c>
      <c r="F253" s="112">
        <v>73563</v>
      </c>
      <c r="G253" s="138">
        <v>13078</v>
      </c>
      <c r="H253" s="67">
        <f t="shared" ref="H253:H277" si="11">(G253/F253)*100</f>
        <v>17.777959028315866</v>
      </c>
    </row>
    <row r="254" spans="1:8" ht="15">
      <c r="A254" s="85"/>
      <c r="B254" s="85"/>
      <c r="C254" s="85">
        <v>1112</v>
      </c>
      <c r="D254" s="85" t="s">
        <v>199</v>
      </c>
      <c r="E254" s="105">
        <v>1570</v>
      </c>
      <c r="F254" s="106">
        <v>1570</v>
      </c>
      <c r="G254" s="138">
        <v>508.6</v>
      </c>
      <c r="H254" s="67">
        <f t="shared" si="11"/>
        <v>32.394904458598731</v>
      </c>
    </row>
    <row r="255" spans="1:8" ht="15">
      <c r="A255" s="85"/>
      <c r="B255" s="85"/>
      <c r="C255" s="85">
        <v>1113</v>
      </c>
      <c r="D255" s="85" t="s">
        <v>200</v>
      </c>
      <c r="E255" s="105">
        <v>6090</v>
      </c>
      <c r="F255" s="106">
        <v>6090</v>
      </c>
      <c r="G255" s="138">
        <v>1138.0999999999999</v>
      </c>
      <c r="H255" s="67">
        <f t="shared" si="11"/>
        <v>18.688013136288998</v>
      </c>
    </row>
    <row r="256" spans="1:8" ht="15">
      <c r="A256" s="85"/>
      <c r="B256" s="85"/>
      <c r="C256" s="85">
        <v>1121</v>
      </c>
      <c r="D256" s="85" t="s">
        <v>201</v>
      </c>
      <c r="E256" s="105">
        <v>69180</v>
      </c>
      <c r="F256" s="106">
        <v>69180</v>
      </c>
      <c r="G256" s="138">
        <v>2304.8000000000002</v>
      </c>
      <c r="H256" s="67">
        <f t="shared" si="11"/>
        <v>3.3315987279560568</v>
      </c>
    </row>
    <row r="257" spans="1:8" ht="15">
      <c r="A257" s="85"/>
      <c r="B257" s="85"/>
      <c r="C257" s="85">
        <v>1122</v>
      </c>
      <c r="D257" s="85" t="s">
        <v>202</v>
      </c>
      <c r="E257" s="113">
        <v>10000</v>
      </c>
      <c r="F257" s="112">
        <v>10000</v>
      </c>
      <c r="G257" s="138">
        <v>0</v>
      </c>
      <c r="H257" s="67">
        <f t="shared" si="11"/>
        <v>0</v>
      </c>
    </row>
    <row r="258" spans="1:8" ht="15">
      <c r="A258" s="85"/>
      <c r="B258" s="85"/>
      <c r="C258" s="85">
        <v>1211</v>
      </c>
      <c r="D258" s="85" t="s">
        <v>203</v>
      </c>
      <c r="E258" s="113">
        <v>134634</v>
      </c>
      <c r="F258" s="112">
        <v>134634</v>
      </c>
      <c r="G258" s="138">
        <v>27468.1</v>
      </c>
      <c r="H258" s="67">
        <f t="shared" si="11"/>
        <v>20.402052973245986</v>
      </c>
    </row>
    <row r="259" spans="1:8" ht="15">
      <c r="A259" s="85"/>
      <c r="B259" s="85"/>
      <c r="C259" s="85">
        <v>1340</v>
      </c>
      <c r="D259" s="85" t="s">
        <v>204</v>
      </c>
      <c r="E259" s="113">
        <v>13500</v>
      </c>
      <c r="F259" s="112">
        <v>13500</v>
      </c>
      <c r="G259" s="138">
        <v>2082.5</v>
      </c>
      <c r="H259" s="67">
        <f t="shared" si="11"/>
        <v>15.425925925925926</v>
      </c>
    </row>
    <row r="260" spans="1:8" ht="15">
      <c r="A260" s="85"/>
      <c r="B260" s="85"/>
      <c r="C260" s="85">
        <v>1341</v>
      </c>
      <c r="D260" s="85" t="s">
        <v>205</v>
      </c>
      <c r="E260" s="139">
        <v>900</v>
      </c>
      <c r="F260" s="140">
        <v>900</v>
      </c>
      <c r="G260" s="138">
        <v>149.5</v>
      </c>
      <c r="H260" s="67">
        <f t="shared" si="11"/>
        <v>16.611111111111111</v>
      </c>
    </row>
    <row r="261" spans="1:8" ht="15" customHeight="1">
      <c r="A261" s="103"/>
      <c r="B261" s="104"/>
      <c r="C261" s="66">
        <v>1342</v>
      </c>
      <c r="D261" s="66" t="s">
        <v>206</v>
      </c>
      <c r="E261" s="108">
        <v>100</v>
      </c>
      <c r="F261" s="63">
        <v>100</v>
      </c>
      <c r="G261" s="138">
        <v>13.8</v>
      </c>
      <c r="H261" s="67">
        <f t="shared" si="11"/>
        <v>13.8</v>
      </c>
    </row>
    <row r="262" spans="1:8" ht="15">
      <c r="A262" s="141"/>
      <c r="B262" s="66"/>
      <c r="C262" s="66">
        <v>1343</v>
      </c>
      <c r="D262" s="66" t="s">
        <v>207</v>
      </c>
      <c r="E262" s="108">
        <v>1250</v>
      </c>
      <c r="F262" s="63">
        <v>1250</v>
      </c>
      <c r="G262" s="138">
        <v>209.2</v>
      </c>
      <c r="H262" s="67">
        <f t="shared" si="11"/>
        <v>16.735999999999997</v>
      </c>
    </row>
    <row r="263" spans="1:8" ht="15">
      <c r="A263" s="84"/>
      <c r="B263" s="85"/>
      <c r="C263" s="85">
        <v>1345</v>
      </c>
      <c r="D263" s="85" t="s">
        <v>208</v>
      </c>
      <c r="E263" s="142">
        <v>220</v>
      </c>
      <c r="F263" s="106">
        <v>220</v>
      </c>
      <c r="G263" s="138">
        <v>46.3</v>
      </c>
      <c r="H263" s="67">
        <f t="shared" si="11"/>
        <v>21.045454545454547</v>
      </c>
    </row>
    <row r="264" spans="1:8" ht="15">
      <c r="A264" s="85"/>
      <c r="B264" s="85"/>
      <c r="C264" s="85">
        <v>1361</v>
      </c>
      <c r="D264" s="85" t="s">
        <v>209</v>
      </c>
      <c r="E264" s="139">
        <v>0</v>
      </c>
      <c r="F264" s="140">
        <v>0</v>
      </c>
      <c r="G264" s="138">
        <v>0.2</v>
      </c>
      <c r="H264" s="67" t="e">
        <f t="shared" si="11"/>
        <v>#DIV/0!</v>
      </c>
    </row>
    <row r="265" spans="1:8" ht="15">
      <c r="A265" s="85"/>
      <c r="B265" s="85"/>
      <c r="C265" s="85">
        <v>1382</v>
      </c>
      <c r="D265" s="85" t="s">
        <v>210</v>
      </c>
      <c r="E265" s="139">
        <v>0</v>
      </c>
      <c r="F265" s="140">
        <v>0</v>
      </c>
      <c r="G265" s="138">
        <v>19</v>
      </c>
      <c r="H265" s="67" t="e">
        <f t="shared" si="11"/>
        <v>#DIV/0!</v>
      </c>
    </row>
    <row r="266" spans="1:8" ht="15">
      <c r="A266" s="85"/>
      <c r="B266" s="85"/>
      <c r="C266" s="85">
        <v>1383</v>
      </c>
      <c r="D266" s="85" t="s">
        <v>211</v>
      </c>
      <c r="E266" s="113">
        <v>2000</v>
      </c>
      <c r="F266" s="112">
        <v>2000</v>
      </c>
      <c r="G266" s="138">
        <v>0</v>
      </c>
      <c r="H266" s="67">
        <f t="shared" si="11"/>
        <v>0</v>
      </c>
    </row>
    <row r="267" spans="1:8" ht="15">
      <c r="A267" s="85"/>
      <c r="B267" s="85"/>
      <c r="C267" s="85">
        <v>1511</v>
      </c>
      <c r="D267" s="85" t="s">
        <v>212</v>
      </c>
      <c r="E267" s="67">
        <v>23200</v>
      </c>
      <c r="F267" s="68">
        <v>23200</v>
      </c>
      <c r="G267" s="138">
        <v>515.5</v>
      </c>
      <c r="H267" s="67">
        <f t="shared" si="11"/>
        <v>2.2219827586206895</v>
      </c>
    </row>
    <row r="268" spans="1:8" ht="15">
      <c r="A268" s="85"/>
      <c r="B268" s="85"/>
      <c r="C268" s="85">
        <v>4112</v>
      </c>
      <c r="D268" s="85" t="s">
        <v>213</v>
      </c>
      <c r="E268" s="67">
        <v>35181</v>
      </c>
      <c r="F268" s="68">
        <v>37337</v>
      </c>
      <c r="G268" s="138">
        <v>6222.8</v>
      </c>
      <c r="H268" s="67">
        <f t="shared" si="11"/>
        <v>16.666577389720651</v>
      </c>
    </row>
    <row r="269" spans="1:8" ht="15">
      <c r="A269" s="85"/>
      <c r="B269" s="85">
        <v>6171</v>
      </c>
      <c r="C269" s="85">
        <v>2212</v>
      </c>
      <c r="D269" s="85" t="s">
        <v>214</v>
      </c>
      <c r="E269" s="143">
        <v>10</v>
      </c>
      <c r="F269" s="144">
        <v>10</v>
      </c>
      <c r="G269" s="138">
        <v>1</v>
      </c>
      <c r="H269" s="67">
        <f t="shared" si="11"/>
        <v>10</v>
      </c>
    </row>
    <row r="270" spans="1:8" ht="15" hidden="1">
      <c r="A270" s="85"/>
      <c r="B270" s="85">
        <v>6171</v>
      </c>
      <c r="C270" s="85">
        <v>2324</v>
      </c>
      <c r="D270" s="85" t="s">
        <v>215</v>
      </c>
      <c r="E270" s="143"/>
      <c r="F270" s="144"/>
      <c r="G270" s="138">
        <v>0</v>
      </c>
      <c r="H270" s="67" t="e">
        <f t="shared" si="11"/>
        <v>#DIV/0!</v>
      </c>
    </row>
    <row r="271" spans="1:8" ht="15">
      <c r="A271" s="85"/>
      <c r="B271" s="85">
        <v>6310</v>
      </c>
      <c r="C271" s="85">
        <v>2141</v>
      </c>
      <c r="D271" s="85" t="s">
        <v>216</v>
      </c>
      <c r="E271" s="67">
        <v>10</v>
      </c>
      <c r="F271" s="68">
        <v>10</v>
      </c>
      <c r="G271" s="138">
        <v>0.8</v>
      </c>
      <c r="H271" s="67">
        <f t="shared" si="11"/>
        <v>8</v>
      </c>
    </row>
    <row r="272" spans="1:8" ht="15" hidden="1">
      <c r="A272" s="85"/>
      <c r="B272" s="85">
        <v>6310</v>
      </c>
      <c r="C272" s="85">
        <v>2324</v>
      </c>
      <c r="D272" s="85" t="s">
        <v>217</v>
      </c>
      <c r="E272" s="143"/>
      <c r="F272" s="144"/>
      <c r="G272" s="138">
        <v>0</v>
      </c>
      <c r="H272" s="67" t="e">
        <f t="shared" si="11"/>
        <v>#DIV/0!</v>
      </c>
    </row>
    <row r="273" spans="1:8" ht="15">
      <c r="A273" s="85"/>
      <c r="B273" s="85">
        <v>6310</v>
      </c>
      <c r="C273" s="85">
        <v>2142</v>
      </c>
      <c r="D273" s="85" t="s">
        <v>218</v>
      </c>
      <c r="E273" s="143">
        <v>2000</v>
      </c>
      <c r="F273" s="144">
        <v>2000</v>
      </c>
      <c r="G273" s="138">
        <v>0</v>
      </c>
      <c r="H273" s="67">
        <f t="shared" si="11"/>
        <v>0</v>
      </c>
    </row>
    <row r="274" spans="1:8" ht="15" hidden="1">
      <c r="A274" s="85"/>
      <c r="B274" s="85">
        <v>6310</v>
      </c>
      <c r="C274" s="85">
        <v>2143</v>
      </c>
      <c r="D274" s="85" t="s">
        <v>219</v>
      </c>
      <c r="E274" s="143"/>
      <c r="F274" s="144"/>
      <c r="G274" s="138">
        <v>0</v>
      </c>
      <c r="H274" s="67" t="e">
        <f t="shared" si="11"/>
        <v>#DIV/0!</v>
      </c>
    </row>
    <row r="275" spans="1:8" ht="15" hidden="1">
      <c r="A275" s="85"/>
      <c r="B275" s="85">
        <v>6310</v>
      </c>
      <c r="C275" s="85">
        <v>2329</v>
      </c>
      <c r="D275" s="85" t="s">
        <v>220</v>
      </c>
      <c r="E275" s="143"/>
      <c r="F275" s="144"/>
      <c r="G275" s="138">
        <v>0</v>
      </c>
      <c r="H275" s="67" t="e">
        <f t="shared" si="11"/>
        <v>#DIV/0!</v>
      </c>
    </row>
    <row r="276" spans="1:8" ht="15" hidden="1">
      <c r="A276" s="85"/>
      <c r="B276" s="85">
        <v>6330</v>
      </c>
      <c r="C276" s="85">
        <v>4132</v>
      </c>
      <c r="D276" s="85" t="s">
        <v>100</v>
      </c>
      <c r="E276" s="67"/>
      <c r="F276" s="68"/>
      <c r="G276" s="138">
        <v>0</v>
      </c>
      <c r="H276" s="67" t="e">
        <f t="shared" si="11"/>
        <v>#DIV/0!</v>
      </c>
    </row>
    <row r="277" spans="1:8" ht="15">
      <c r="A277" s="85"/>
      <c r="B277" s="85">
        <v>6409</v>
      </c>
      <c r="C277" s="85">
        <v>2328</v>
      </c>
      <c r="D277" s="85" t="s">
        <v>221</v>
      </c>
      <c r="E277" s="143">
        <v>0</v>
      </c>
      <c r="F277" s="144">
        <v>0</v>
      </c>
      <c r="G277" s="138">
        <v>0.9</v>
      </c>
      <c r="H277" s="67" t="e">
        <f t="shared" si="11"/>
        <v>#DIV/0!</v>
      </c>
    </row>
    <row r="278" spans="1:8" ht="15.75" customHeight="1" thickBot="1">
      <c r="A278" s="115"/>
      <c r="B278" s="115"/>
      <c r="C278" s="115"/>
      <c r="D278" s="115"/>
      <c r="E278" s="145"/>
      <c r="F278" s="146"/>
      <c r="G278" s="147"/>
      <c r="H278" s="145"/>
    </row>
    <row r="279" spans="1:8" s="50" customFormat="1" ht="21.75" customHeight="1" thickTop="1" thickBot="1">
      <c r="A279" s="120"/>
      <c r="B279" s="120"/>
      <c r="C279" s="120"/>
      <c r="D279" s="121" t="s">
        <v>222</v>
      </c>
      <c r="E279" s="122">
        <f t="shared" ref="E279:G279" si="12">SUM(E253:E278)</f>
        <v>373408</v>
      </c>
      <c r="F279" s="123">
        <f t="shared" si="12"/>
        <v>375564</v>
      </c>
      <c r="G279" s="124">
        <f t="shared" si="12"/>
        <v>53759.100000000006</v>
      </c>
      <c r="H279" s="95">
        <f>(G279/F279)*100</f>
        <v>14.314231395980448</v>
      </c>
    </row>
    <row r="280" spans="1:8" ht="15" customHeight="1">
      <c r="A280" s="98"/>
      <c r="B280" s="98"/>
      <c r="C280" s="98"/>
      <c r="D280" s="46"/>
      <c r="E280" s="99"/>
      <c r="F280" s="99"/>
      <c r="G280" s="99"/>
      <c r="H280" s="99"/>
    </row>
    <row r="281" spans="1:8" ht="15">
      <c r="A281" s="50"/>
      <c r="B281" s="98"/>
      <c r="C281" s="98"/>
      <c r="D281" s="98"/>
      <c r="E281" s="148"/>
      <c r="F281" s="148"/>
      <c r="G281" s="148"/>
      <c r="H281" s="148"/>
    </row>
    <row r="282" spans="1:8" ht="15" hidden="1">
      <c r="A282" s="50"/>
      <c r="B282" s="98"/>
      <c r="C282" s="98"/>
      <c r="D282" s="98"/>
      <c r="E282" s="148"/>
      <c r="F282" s="148"/>
      <c r="G282" s="148"/>
      <c r="H282" s="148"/>
    </row>
    <row r="283" spans="1:8" ht="15" customHeight="1" thickBot="1">
      <c r="A283" s="50"/>
      <c r="B283" s="98"/>
      <c r="C283" s="98"/>
      <c r="D283" s="98"/>
      <c r="E283" s="148"/>
      <c r="F283" s="148"/>
      <c r="G283" s="148"/>
      <c r="H283" s="148"/>
    </row>
    <row r="284" spans="1:8" ht="15.75">
      <c r="A284" s="52" t="s">
        <v>27</v>
      </c>
      <c r="B284" s="52" t="s">
        <v>28</v>
      </c>
      <c r="C284" s="52" t="s">
        <v>29</v>
      </c>
      <c r="D284" s="53" t="s">
        <v>30</v>
      </c>
      <c r="E284" s="54" t="s">
        <v>31</v>
      </c>
      <c r="F284" s="54" t="s">
        <v>31</v>
      </c>
      <c r="G284" s="54" t="s">
        <v>8</v>
      </c>
      <c r="H284" s="54" t="s">
        <v>32</v>
      </c>
    </row>
    <row r="285" spans="1:8" ht="15.75" customHeight="1" thickBot="1">
      <c r="A285" s="55"/>
      <c r="B285" s="55"/>
      <c r="C285" s="55"/>
      <c r="D285" s="56"/>
      <c r="E285" s="57" t="s">
        <v>33</v>
      </c>
      <c r="F285" s="57" t="s">
        <v>34</v>
      </c>
      <c r="G285" s="58" t="s">
        <v>35</v>
      </c>
      <c r="H285" s="57" t="s">
        <v>11</v>
      </c>
    </row>
    <row r="286" spans="1:8" ht="16.5" customHeight="1" thickTop="1">
      <c r="A286" s="60">
        <v>120</v>
      </c>
      <c r="B286" s="60"/>
      <c r="C286" s="60"/>
      <c r="D286" s="104" t="s">
        <v>223</v>
      </c>
      <c r="E286" s="62"/>
      <c r="F286" s="63"/>
      <c r="G286" s="64"/>
      <c r="H286" s="62"/>
    </row>
    <row r="287" spans="1:8" ht="15.75">
      <c r="A287" s="104"/>
      <c r="B287" s="104"/>
      <c r="C287" s="104"/>
      <c r="D287" s="104"/>
      <c r="E287" s="67"/>
      <c r="F287" s="68"/>
      <c r="G287" s="69"/>
      <c r="H287" s="67"/>
    </row>
    <row r="288" spans="1:8" ht="15">
      <c r="A288" s="85"/>
      <c r="B288" s="85"/>
      <c r="C288" s="85">
        <v>1361</v>
      </c>
      <c r="D288" s="85" t="s">
        <v>66</v>
      </c>
      <c r="E288" s="149">
        <v>0</v>
      </c>
      <c r="F288" s="150">
        <v>0</v>
      </c>
      <c r="G288" s="151">
        <v>0.3</v>
      </c>
      <c r="H288" s="67" t="e">
        <f t="shared" ref="H288:H322" si="13">(G288/F288)*100</f>
        <v>#DIV/0!</v>
      </c>
    </row>
    <row r="289" spans="1:8" ht="15">
      <c r="A289" s="85"/>
      <c r="B289" s="85">
        <v>3612</v>
      </c>
      <c r="C289" s="85">
        <v>2111</v>
      </c>
      <c r="D289" s="85" t="s">
        <v>224</v>
      </c>
      <c r="E289" s="149">
        <v>2200</v>
      </c>
      <c r="F289" s="150">
        <v>2200</v>
      </c>
      <c r="G289" s="151">
        <v>403.5</v>
      </c>
      <c r="H289" s="67">
        <f t="shared" si="13"/>
        <v>18.34090909090909</v>
      </c>
    </row>
    <row r="290" spans="1:8" ht="15">
      <c r="A290" s="85"/>
      <c r="B290" s="85">
        <v>3612</v>
      </c>
      <c r="C290" s="85">
        <v>2132</v>
      </c>
      <c r="D290" s="85" t="s">
        <v>225</v>
      </c>
      <c r="E290" s="149">
        <v>7300</v>
      </c>
      <c r="F290" s="150">
        <v>7300</v>
      </c>
      <c r="G290" s="151">
        <v>1267.0999999999999</v>
      </c>
      <c r="H290" s="67">
        <f t="shared" si="13"/>
        <v>17.357534246575341</v>
      </c>
    </row>
    <row r="291" spans="1:8" ht="15" hidden="1">
      <c r="A291" s="85"/>
      <c r="B291" s="85">
        <v>3612</v>
      </c>
      <c r="C291" s="85">
        <v>2322</v>
      </c>
      <c r="D291" s="85" t="s">
        <v>226</v>
      </c>
      <c r="E291" s="149"/>
      <c r="F291" s="150"/>
      <c r="G291" s="151">
        <v>0</v>
      </c>
      <c r="H291" s="67" t="e">
        <f t="shared" si="13"/>
        <v>#DIV/0!</v>
      </c>
    </row>
    <row r="292" spans="1:8" ht="15">
      <c r="A292" s="85"/>
      <c r="B292" s="85">
        <v>3612</v>
      </c>
      <c r="C292" s="85">
        <v>2324</v>
      </c>
      <c r="D292" s="85" t="s">
        <v>227</v>
      </c>
      <c r="E292" s="67">
        <v>100</v>
      </c>
      <c r="F292" s="68">
        <v>100</v>
      </c>
      <c r="G292" s="151">
        <v>8.3000000000000007</v>
      </c>
      <c r="H292" s="67">
        <f t="shared" si="13"/>
        <v>8.3000000000000007</v>
      </c>
    </row>
    <row r="293" spans="1:8" ht="15" hidden="1">
      <c r="A293" s="85"/>
      <c r="B293" s="85">
        <v>3612</v>
      </c>
      <c r="C293" s="85">
        <v>2329</v>
      </c>
      <c r="D293" s="85" t="s">
        <v>228</v>
      </c>
      <c r="E293" s="67"/>
      <c r="F293" s="68"/>
      <c r="G293" s="151">
        <v>0</v>
      </c>
      <c r="H293" s="67" t="e">
        <f t="shared" si="13"/>
        <v>#DIV/0!</v>
      </c>
    </row>
    <row r="294" spans="1:8" ht="15">
      <c r="A294" s="85"/>
      <c r="B294" s="85">
        <v>3612</v>
      </c>
      <c r="C294" s="85">
        <v>3112</v>
      </c>
      <c r="D294" s="85" t="s">
        <v>229</v>
      </c>
      <c r="E294" s="67">
        <v>23892</v>
      </c>
      <c r="F294" s="68">
        <v>23892</v>
      </c>
      <c r="G294" s="151">
        <v>51.8</v>
      </c>
      <c r="H294" s="67">
        <f t="shared" si="13"/>
        <v>0.21680897371505106</v>
      </c>
    </row>
    <row r="295" spans="1:8" ht="15">
      <c r="A295" s="85"/>
      <c r="B295" s="85">
        <v>3613</v>
      </c>
      <c r="C295" s="85">
        <v>2111</v>
      </c>
      <c r="D295" s="85" t="s">
        <v>230</v>
      </c>
      <c r="E295" s="149">
        <v>2500</v>
      </c>
      <c r="F295" s="150">
        <v>2500</v>
      </c>
      <c r="G295" s="151">
        <v>366.8</v>
      </c>
      <c r="H295" s="67">
        <f t="shared" si="13"/>
        <v>14.672000000000002</v>
      </c>
    </row>
    <row r="296" spans="1:8" ht="15">
      <c r="A296" s="85"/>
      <c r="B296" s="85">
        <v>3613</v>
      </c>
      <c r="C296" s="85">
        <v>2132</v>
      </c>
      <c r="D296" s="85" t="s">
        <v>231</v>
      </c>
      <c r="E296" s="149">
        <v>4700</v>
      </c>
      <c r="F296" s="150">
        <v>4700</v>
      </c>
      <c r="G296" s="151">
        <v>1060.8</v>
      </c>
      <c r="H296" s="67">
        <f t="shared" si="13"/>
        <v>22.570212765957447</v>
      </c>
    </row>
    <row r="297" spans="1:8" ht="15" hidden="1">
      <c r="A297" s="125"/>
      <c r="B297" s="85">
        <v>3613</v>
      </c>
      <c r="C297" s="85">
        <v>2133</v>
      </c>
      <c r="D297" s="85" t="s">
        <v>232</v>
      </c>
      <c r="E297" s="67"/>
      <c r="F297" s="68"/>
      <c r="G297" s="151">
        <v>0</v>
      </c>
      <c r="H297" s="67" t="e">
        <f t="shared" si="13"/>
        <v>#DIV/0!</v>
      </c>
    </row>
    <row r="298" spans="1:8" ht="15" hidden="1">
      <c r="A298" s="125"/>
      <c r="B298" s="85">
        <v>3613</v>
      </c>
      <c r="C298" s="85">
        <v>2310</v>
      </c>
      <c r="D298" s="85" t="s">
        <v>233</v>
      </c>
      <c r="E298" s="67"/>
      <c r="F298" s="68"/>
      <c r="G298" s="151">
        <v>0</v>
      </c>
      <c r="H298" s="67" t="e">
        <f t="shared" si="13"/>
        <v>#DIV/0!</v>
      </c>
    </row>
    <row r="299" spans="1:8" ht="15" hidden="1">
      <c r="A299" s="125"/>
      <c r="B299" s="85">
        <v>3613</v>
      </c>
      <c r="C299" s="85">
        <v>2322</v>
      </c>
      <c r="D299" s="85" t="s">
        <v>234</v>
      </c>
      <c r="E299" s="67"/>
      <c r="F299" s="68"/>
      <c r="G299" s="151">
        <v>0</v>
      </c>
      <c r="H299" s="67" t="e">
        <f t="shared" si="13"/>
        <v>#DIV/0!</v>
      </c>
    </row>
    <row r="300" spans="1:8" ht="15">
      <c r="A300" s="125"/>
      <c r="B300" s="85">
        <v>3613</v>
      </c>
      <c r="C300" s="85">
        <v>2324</v>
      </c>
      <c r="D300" s="85" t="s">
        <v>235</v>
      </c>
      <c r="E300" s="67">
        <v>0</v>
      </c>
      <c r="F300" s="68">
        <v>0</v>
      </c>
      <c r="G300" s="151">
        <v>164.5</v>
      </c>
      <c r="H300" s="67" t="e">
        <f t="shared" si="13"/>
        <v>#DIV/0!</v>
      </c>
    </row>
    <row r="301" spans="1:8" ht="15">
      <c r="A301" s="125"/>
      <c r="B301" s="85">
        <v>3613</v>
      </c>
      <c r="C301" s="85">
        <v>3112</v>
      </c>
      <c r="D301" s="85" t="s">
        <v>236</v>
      </c>
      <c r="E301" s="67">
        <v>900</v>
      </c>
      <c r="F301" s="68">
        <v>900</v>
      </c>
      <c r="G301" s="151">
        <v>0</v>
      </c>
      <c r="H301" s="67">
        <f t="shared" si="13"/>
        <v>0</v>
      </c>
    </row>
    <row r="302" spans="1:8" ht="15" hidden="1">
      <c r="A302" s="125"/>
      <c r="B302" s="85">
        <v>3631</v>
      </c>
      <c r="C302" s="85">
        <v>2133</v>
      </c>
      <c r="D302" s="85" t="s">
        <v>237</v>
      </c>
      <c r="E302" s="67"/>
      <c r="F302" s="68"/>
      <c r="G302" s="151">
        <v>0</v>
      </c>
      <c r="H302" s="67" t="e">
        <f t="shared" si="13"/>
        <v>#DIV/0!</v>
      </c>
    </row>
    <row r="303" spans="1:8" ht="15">
      <c r="A303" s="125"/>
      <c r="B303" s="85">
        <v>3632</v>
      </c>
      <c r="C303" s="85">
        <v>2111</v>
      </c>
      <c r="D303" s="85" t="s">
        <v>238</v>
      </c>
      <c r="E303" s="67">
        <v>600</v>
      </c>
      <c r="F303" s="68">
        <v>600</v>
      </c>
      <c r="G303" s="151">
        <v>123</v>
      </c>
      <c r="H303" s="67">
        <f t="shared" si="13"/>
        <v>20.5</v>
      </c>
    </row>
    <row r="304" spans="1:8" ht="15">
      <c r="A304" s="125"/>
      <c r="B304" s="85">
        <v>3632</v>
      </c>
      <c r="C304" s="85">
        <v>2132</v>
      </c>
      <c r="D304" s="85" t="s">
        <v>239</v>
      </c>
      <c r="E304" s="67">
        <v>15</v>
      </c>
      <c r="F304" s="68">
        <v>15</v>
      </c>
      <c r="G304" s="151">
        <v>0</v>
      </c>
      <c r="H304" s="67">
        <f t="shared" si="13"/>
        <v>0</v>
      </c>
    </row>
    <row r="305" spans="1:8" ht="15">
      <c r="A305" s="125"/>
      <c r="B305" s="85">
        <v>3632</v>
      </c>
      <c r="C305" s="85">
        <v>2133</v>
      </c>
      <c r="D305" s="85" t="s">
        <v>240</v>
      </c>
      <c r="E305" s="67">
        <v>4</v>
      </c>
      <c r="F305" s="68">
        <v>4</v>
      </c>
      <c r="G305" s="151">
        <v>0</v>
      </c>
      <c r="H305" s="67">
        <f t="shared" si="13"/>
        <v>0</v>
      </c>
    </row>
    <row r="306" spans="1:8" ht="15">
      <c r="A306" s="125"/>
      <c r="B306" s="85">
        <v>3632</v>
      </c>
      <c r="C306" s="85">
        <v>2324</v>
      </c>
      <c r="D306" s="85" t="s">
        <v>241</v>
      </c>
      <c r="E306" s="67">
        <v>0</v>
      </c>
      <c r="F306" s="68">
        <v>0</v>
      </c>
      <c r="G306" s="151">
        <v>6.1</v>
      </c>
      <c r="H306" s="67" t="e">
        <f t="shared" si="13"/>
        <v>#DIV/0!</v>
      </c>
    </row>
    <row r="307" spans="1:8" ht="15">
      <c r="A307" s="125"/>
      <c r="B307" s="85">
        <v>3632</v>
      </c>
      <c r="C307" s="85">
        <v>2329</v>
      </c>
      <c r="D307" s="85" t="s">
        <v>242</v>
      </c>
      <c r="E307" s="67">
        <v>0</v>
      </c>
      <c r="F307" s="68">
        <v>0</v>
      </c>
      <c r="G307" s="151">
        <v>13.6</v>
      </c>
      <c r="H307" s="67" t="e">
        <f t="shared" si="13"/>
        <v>#DIV/0!</v>
      </c>
    </row>
    <row r="308" spans="1:8" ht="15">
      <c r="A308" s="125"/>
      <c r="B308" s="85">
        <v>3634</v>
      </c>
      <c r="C308" s="85">
        <v>2132</v>
      </c>
      <c r="D308" s="85" t="s">
        <v>243</v>
      </c>
      <c r="E308" s="67">
        <v>5702</v>
      </c>
      <c r="F308" s="68">
        <v>5702</v>
      </c>
      <c r="G308" s="151">
        <v>0</v>
      </c>
      <c r="H308" s="67">
        <f t="shared" si="13"/>
        <v>0</v>
      </c>
    </row>
    <row r="309" spans="1:8" ht="15" hidden="1">
      <c r="A309" s="125"/>
      <c r="B309" s="85">
        <v>3636</v>
      </c>
      <c r="C309" s="85">
        <v>2131</v>
      </c>
      <c r="D309" s="85" t="s">
        <v>244</v>
      </c>
      <c r="E309" s="67"/>
      <c r="F309" s="68"/>
      <c r="G309" s="151">
        <v>0</v>
      </c>
      <c r="H309" s="67" t="e">
        <f t="shared" si="13"/>
        <v>#DIV/0!</v>
      </c>
    </row>
    <row r="310" spans="1:8" ht="15">
      <c r="A310" s="84"/>
      <c r="B310" s="85">
        <v>3639</v>
      </c>
      <c r="C310" s="85">
        <v>2111</v>
      </c>
      <c r="D310" s="85" t="s">
        <v>245</v>
      </c>
      <c r="E310" s="74">
        <v>30</v>
      </c>
      <c r="F310" s="68">
        <v>30</v>
      </c>
      <c r="G310" s="151">
        <v>3.7</v>
      </c>
      <c r="H310" s="67">
        <f t="shared" si="13"/>
        <v>12.333333333333334</v>
      </c>
    </row>
    <row r="311" spans="1:8" ht="15">
      <c r="A311" s="125"/>
      <c r="B311" s="85">
        <v>3639</v>
      </c>
      <c r="C311" s="85">
        <v>2119</v>
      </c>
      <c r="D311" s="85" t="s">
        <v>246</v>
      </c>
      <c r="E311" s="67">
        <v>300</v>
      </c>
      <c r="F311" s="68">
        <v>300</v>
      </c>
      <c r="G311" s="151">
        <v>132.30000000000001</v>
      </c>
      <c r="H311" s="67">
        <f t="shared" si="13"/>
        <v>44.100000000000009</v>
      </c>
    </row>
    <row r="312" spans="1:8" ht="15">
      <c r="A312" s="85"/>
      <c r="B312" s="85">
        <v>3639</v>
      </c>
      <c r="C312" s="85">
        <v>2131</v>
      </c>
      <c r="D312" s="85" t="s">
        <v>247</v>
      </c>
      <c r="E312" s="67">
        <v>2600</v>
      </c>
      <c r="F312" s="68">
        <v>2600</v>
      </c>
      <c r="G312" s="151">
        <v>425.1</v>
      </c>
      <c r="H312" s="67">
        <f t="shared" si="13"/>
        <v>16.350000000000001</v>
      </c>
    </row>
    <row r="313" spans="1:8" ht="15">
      <c r="A313" s="85"/>
      <c r="B313" s="85">
        <v>3639</v>
      </c>
      <c r="C313" s="85">
        <v>2132</v>
      </c>
      <c r="D313" s="85" t="s">
        <v>248</v>
      </c>
      <c r="E313" s="67">
        <v>30</v>
      </c>
      <c r="F313" s="68">
        <v>30</v>
      </c>
      <c r="G313" s="151">
        <v>0</v>
      </c>
      <c r="H313" s="67">
        <f t="shared" si="13"/>
        <v>0</v>
      </c>
    </row>
    <row r="314" spans="1:8" ht="15" hidden="1" customHeight="1">
      <c r="A314" s="85"/>
      <c r="B314" s="85">
        <v>3639</v>
      </c>
      <c r="C314" s="85">
        <v>2212</v>
      </c>
      <c r="D314" s="85" t="s">
        <v>249</v>
      </c>
      <c r="E314" s="67"/>
      <c r="F314" s="68"/>
      <c r="G314" s="151">
        <v>0</v>
      </c>
      <c r="H314" s="67" t="e">
        <f t="shared" si="13"/>
        <v>#DIV/0!</v>
      </c>
    </row>
    <row r="315" spans="1:8" ht="15">
      <c r="A315" s="85"/>
      <c r="B315" s="85">
        <v>3639</v>
      </c>
      <c r="C315" s="85">
        <v>2324</v>
      </c>
      <c r="D315" s="85" t="s">
        <v>250</v>
      </c>
      <c r="E315" s="67">
        <v>0</v>
      </c>
      <c r="F315" s="68">
        <v>0</v>
      </c>
      <c r="G315" s="151">
        <v>49.6</v>
      </c>
      <c r="H315" s="67" t="e">
        <f t="shared" si="13"/>
        <v>#DIV/0!</v>
      </c>
    </row>
    <row r="316" spans="1:8" ht="15" hidden="1">
      <c r="A316" s="85"/>
      <c r="B316" s="85">
        <v>3639</v>
      </c>
      <c r="C316" s="85">
        <v>2328</v>
      </c>
      <c r="D316" s="85" t="s">
        <v>251</v>
      </c>
      <c r="E316" s="67"/>
      <c r="F316" s="68"/>
      <c r="G316" s="151">
        <v>0</v>
      </c>
      <c r="H316" s="67" t="e">
        <f t="shared" si="13"/>
        <v>#DIV/0!</v>
      </c>
    </row>
    <row r="317" spans="1:8" ht="15" hidden="1" customHeight="1">
      <c r="A317" s="110"/>
      <c r="B317" s="110">
        <v>3639</v>
      </c>
      <c r="C317" s="110">
        <v>2329</v>
      </c>
      <c r="D317" s="110" t="s">
        <v>156</v>
      </c>
      <c r="E317" s="67"/>
      <c r="F317" s="68"/>
      <c r="G317" s="151">
        <v>0</v>
      </c>
      <c r="H317" s="67" t="e">
        <f t="shared" si="13"/>
        <v>#DIV/0!</v>
      </c>
    </row>
    <row r="318" spans="1:8" ht="15">
      <c r="A318" s="85"/>
      <c r="B318" s="85">
        <v>3639</v>
      </c>
      <c r="C318" s="85">
        <v>3111</v>
      </c>
      <c r="D318" s="85" t="s">
        <v>252</v>
      </c>
      <c r="E318" s="67">
        <v>3852</v>
      </c>
      <c r="F318" s="68">
        <v>3852</v>
      </c>
      <c r="G318" s="151">
        <v>1609.9</v>
      </c>
      <c r="H318" s="67">
        <f t="shared" si="13"/>
        <v>41.793873312564905</v>
      </c>
    </row>
    <row r="319" spans="1:8" ht="15" hidden="1">
      <c r="A319" s="85"/>
      <c r="B319" s="85">
        <v>3639</v>
      </c>
      <c r="C319" s="85">
        <v>3112</v>
      </c>
      <c r="D319" s="85" t="s">
        <v>253</v>
      </c>
      <c r="E319" s="67"/>
      <c r="F319" s="68"/>
      <c r="G319" s="151">
        <v>0</v>
      </c>
      <c r="H319" s="67" t="e">
        <f t="shared" si="13"/>
        <v>#DIV/0!</v>
      </c>
    </row>
    <row r="320" spans="1:8" ht="15" hidden="1" customHeight="1">
      <c r="A320" s="110"/>
      <c r="B320" s="110">
        <v>6310</v>
      </c>
      <c r="C320" s="110">
        <v>2141</v>
      </c>
      <c r="D320" s="110" t="s">
        <v>254</v>
      </c>
      <c r="E320" s="67"/>
      <c r="F320" s="68"/>
      <c r="G320" s="151">
        <v>0</v>
      </c>
      <c r="H320" s="67" t="e">
        <f t="shared" si="13"/>
        <v>#DIV/0!</v>
      </c>
    </row>
    <row r="321" spans="1:8" ht="15" customHeight="1">
      <c r="A321" s="110"/>
      <c r="B321" s="110">
        <v>5512</v>
      </c>
      <c r="C321" s="110">
        <v>2324</v>
      </c>
      <c r="D321" s="110" t="s">
        <v>56</v>
      </c>
      <c r="E321" s="67">
        <v>0</v>
      </c>
      <c r="F321" s="68">
        <v>0</v>
      </c>
      <c r="G321" s="151">
        <v>15.3</v>
      </c>
      <c r="H321" s="67" t="e">
        <f t="shared" si="13"/>
        <v>#DIV/0!</v>
      </c>
    </row>
    <row r="322" spans="1:8" ht="15" customHeight="1">
      <c r="A322" s="110"/>
      <c r="B322" s="110">
        <v>6409</v>
      </c>
      <c r="C322" s="110">
        <v>2328</v>
      </c>
      <c r="D322" s="110" t="s">
        <v>255</v>
      </c>
      <c r="E322" s="67">
        <v>0</v>
      </c>
      <c r="F322" s="68">
        <v>0</v>
      </c>
      <c r="G322" s="151">
        <v>62.5</v>
      </c>
      <c r="H322" s="67" t="e">
        <f t="shared" si="13"/>
        <v>#DIV/0!</v>
      </c>
    </row>
    <row r="323" spans="1:8" ht="15.75" customHeight="1" thickBot="1">
      <c r="A323" s="152"/>
      <c r="B323" s="152"/>
      <c r="C323" s="152"/>
      <c r="D323" s="152"/>
      <c r="E323" s="153"/>
      <c r="F323" s="154"/>
      <c r="G323" s="155"/>
      <c r="H323" s="153"/>
    </row>
    <row r="324" spans="1:8" s="50" customFormat="1" ht="22.5" customHeight="1" thickTop="1" thickBot="1">
      <c r="A324" s="120"/>
      <c r="B324" s="120"/>
      <c r="C324" s="120"/>
      <c r="D324" s="121" t="s">
        <v>256</v>
      </c>
      <c r="E324" s="122">
        <f t="shared" ref="E324:G324" si="14">SUM(E287:E323)</f>
        <v>54725</v>
      </c>
      <c r="F324" s="123">
        <f t="shared" si="14"/>
        <v>54725</v>
      </c>
      <c r="G324" s="124">
        <f t="shared" si="14"/>
        <v>5764.2</v>
      </c>
      <c r="H324" s="95">
        <f>(G324/F324)*100</f>
        <v>10.53302878026496</v>
      </c>
    </row>
    <row r="325" spans="1:8" ht="15" customHeight="1">
      <c r="A325" s="50"/>
      <c r="B325" s="98"/>
      <c r="C325" s="98"/>
      <c r="D325" s="98"/>
      <c r="E325" s="148"/>
      <c r="F325" s="148"/>
      <c r="G325" s="148"/>
      <c r="H325" s="148"/>
    </row>
    <row r="326" spans="1:8" ht="15" hidden="1" customHeight="1">
      <c r="A326" s="50"/>
      <c r="B326" s="98"/>
      <c r="C326" s="98"/>
      <c r="D326" s="98"/>
      <c r="E326" s="148"/>
      <c r="F326" s="148"/>
      <c r="G326" s="148"/>
      <c r="H326" s="148"/>
    </row>
    <row r="327" spans="1:8" ht="15" hidden="1" customHeight="1">
      <c r="A327" s="50"/>
      <c r="B327" s="98"/>
      <c r="C327" s="98"/>
      <c r="D327" s="98"/>
      <c r="E327" s="148"/>
      <c r="F327" s="148"/>
      <c r="G327" s="148"/>
      <c r="H327" s="148"/>
    </row>
    <row r="328" spans="1:8" ht="15" hidden="1" customHeight="1">
      <c r="A328" s="50"/>
      <c r="B328" s="98"/>
      <c r="C328" s="98"/>
      <c r="D328" s="98"/>
      <c r="E328" s="148"/>
      <c r="F328" s="148"/>
      <c r="G328" s="42"/>
      <c r="H328" s="42"/>
    </row>
    <row r="329" spans="1:8" ht="15" hidden="1" customHeight="1">
      <c r="A329" s="50"/>
      <c r="B329" s="98"/>
      <c r="C329" s="98"/>
      <c r="D329" s="98"/>
      <c r="E329" s="148"/>
      <c r="F329" s="148"/>
      <c r="G329" s="148"/>
      <c r="H329" s="148"/>
    </row>
    <row r="330" spans="1:8" ht="15" customHeight="1">
      <c r="A330" s="50"/>
      <c r="B330" s="98"/>
      <c r="C330" s="98"/>
      <c r="D330" s="98"/>
      <c r="E330" s="148"/>
      <c r="F330" s="148"/>
      <c r="G330" s="148"/>
      <c r="H330" s="148"/>
    </row>
    <row r="331" spans="1:8" ht="15" customHeight="1" thickBot="1">
      <c r="A331" s="50"/>
      <c r="B331" s="98"/>
      <c r="C331" s="98"/>
      <c r="D331" s="98"/>
      <c r="E331" s="148"/>
      <c r="F331" s="148"/>
      <c r="G331" s="148"/>
      <c r="H331" s="148"/>
    </row>
    <row r="332" spans="1:8" ht="15.75">
      <c r="A332" s="52" t="s">
        <v>27</v>
      </c>
      <c r="B332" s="52" t="s">
        <v>28</v>
      </c>
      <c r="C332" s="52" t="s">
        <v>29</v>
      </c>
      <c r="D332" s="53" t="s">
        <v>30</v>
      </c>
      <c r="E332" s="54" t="s">
        <v>31</v>
      </c>
      <c r="F332" s="54" t="s">
        <v>31</v>
      </c>
      <c r="G332" s="54" t="s">
        <v>8</v>
      </c>
      <c r="H332" s="54" t="s">
        <v>32</v>
      </c>
    </row>
    <row r="333" spans="1:8" ht="15.75" customHeight="1" thickBot="1">
      <c r="A333" s="55"/>
      <c r="B333" s="55"/>
      <c r="C333" s="55"/>
      <c r="D333" s="56"/>
      <c r="E333" s="57" t="s">
        <v>33</v>
      </c>
      <c r="F333" s="57" t="s">
        <v>34</v>
      </c>
      <c r="G333" s="58" t="s">
        <v>35</v>
      </c>
      <c r="H333" s="57" t="s">
        <v>11</v>
      </c>
    </row>
    <row r="334" spans="1:8" ht="16.5" thickTop="1">
      <c r="A334" s="60">
        <v>8888</v>
      </c>
      <c r="B334" s="60"/>
      <c r="C334" s="60"/>
      <c r="D334" s="61"/>
      <c r="E334" s="62"/>
      <c r="F334" s="63"/>
      <c r="G334" s="64"/>
      <c r="H334" s="62"/>
    </row>
    <row r="335" spans="1:8" ht="15">
      <c r="A335" s="85"/>
      <c r="B335" s="85">
        <v>6171</v>
      </c>
      <c r="C335" s="85">
        <v>2329</v>
      </c>
      <c r="D335" s="85" t="s">
        <v>257</v>
      </c>
      <c r="E335" s="67">
        <v>0</v>
      </c>
      <c r="F335" s="68">
        <v>0</v>
      </c>
      <c r="G335" s="69">
        <v>-14.1</v>
      </c>
      <c r="H335" s="67" t="e">
        <f t="shared" ref="H335" si="15">(G335/F335)*100</f>
        <v>#DIV/0!</v>
      </c>
    </row>
    <row r="336" spans="1:8" ht="15">
      <c r="A336" s="85"/>
      <c r="B336" s="85"/>
      <c r="C336" s="85"/>
      <c r="D336" s="85" t="s">
        <v>258</v>
      </c>
      <c r="E336" s="67"/>
      <c r="F336" s="68"/>
      <c r="G336" s="69"/>
      <c r="H336" s="67"/>
    </row>
    <row r="337" spans="1:8" ht="15.75" thickBot="1">
      <c r="A337" s="115"/>
      <c r="B337" s="115"/>
      <c r="C337" s="115"/>
      <c r="D337" s="115" t="s">
        <v>259</v>
      </c>
      <c r="E337" s="116"/>
      <c r="F337" s="117"/>
      <c r="G337" s="118"/>
      <c r="H337" s="116"/>
    </row>
    <row r="338" spans="1:8" s="50" customFormat="1" ht="22.5" customHeight="1" thickTop="1" thickBot="1">
      <c r="A338" s="120"/>
      <c r="B338" s="120"/>
      <c r="C338" s="120"/>
      <c r="D338" s="121" t="s">
        <v>260</v>
      </c>
      <c r="E338" s="122">
        <f t="shared" ref="E338:G338" si="16">SUM(E335:E336)</f>
        <v>0</v>
      </c>
      <c r="F338" s="123">
        <f t="shared" si="16"/>
        <v>0</v>
      </c>
      <c r="G338" s="124">
        <f t="shared" si="16"/>
        <v>-14.1</v>
      </c>
      <c r="H338" s="95" t="e">
        <f>(G338/F338)*100</f>
        <v>#DIV/0!</v>
      </c>
    </row>
    <row r="339" spans="1:8" ht="15">
      <c r="A339" s="50"/>
      <c r="B339" s="98"/>
      <c r="C339" s="98"/>
      <c r="D339" s="98"/>
      <c r="E339" s="148"/>
      <c r="F339" s="148"/>
      <c r="G339" s="148"/>
      <c r="H339" s="148"/>
    </row>
    <row r="340" spans="1:8" ht="15" hidden="1">
      <c r="A340" s="50"/>
      <c r="B340" s="98"/>
      <c r="C340" s="98"/>
      <c r="D340" s="98"/>
      <c r="E340" s="148"/>
      <c r="F340" s="148"/>
      <c r="G340" s="148"/>
      <c r="H340" s="148"/>
    </row>
    <row r="341" spans="1:8" ht="15" hidden="1">
      <c r="A341" s="50"/>
      <c r="B341" s="98"/>
      <c r="C341" s="98"/>
      <c r="D341" s="98"/>
      <c r="E341" s="148"/>
      <c r="F341" s="148"/>
      <c r="G341" s="148"/>
      <c r="H341" s="148"/>
    </row>
    <row r="342" spans="1:8" ht="15" hidden="1">
      <c r="A342" s="50"/>
      <c r="B342" s="98"/>
      <c r="C342" s="98"/>
      <c r="D342" s="98"/>
      <c r="E342" s="148"/>
      <c r="F342" s="148"/>
      <c r="G342" s="148"/>
      <c r="H342" s="148"/>
    </row>
    <row r="343" spans="1:8" ht="15" hidden="1">
      <c r="A343" s="50"/>
      <c r="B343" s="98"/>
      <c r="C343" s="98"/>
      <c r="D343" s="98"/>
      <c r="E343" s="148"/>
      <c r="F343" s="148"/>
      <c r="G343" s="148"/>
      <c r="H343" s="148"/>
    </row>
    <row r="344" spans="1:8" ht="15" hidden="1">
      <c r="A344" s="50"/>
      <c r="B344" s="98"/>
      <c r="C344" s="98"/>
      <c r="D344" s="98"/>
      <c r="E344" s="148"/>
      <c r="F344" s="148"/>
      <c r="G344" s="148"/>
      <c r="H344" s="148"/>
    </row>
    <row r="345" spans="1:8" ht="15" customHeight="1">
      <c r="A345" s="50"/>
      <c r="B345" s="98"/>
      <c r="C345" s="98"/>
      <c r="D345" s="98"/>
      <c r="E345" s="148"/>
      <c r="F345" s="148"/>
      <c r="G345" s="148"/>
      <c r="H345" s="148"/>
    </row>
    <row r="346" spans="1:8" ht="15" customHeight="1" thickBot="1">
      <c r="A346" s="50"/>
      <c r="B346" s="50"/>
      <c r="C346" s="50"/>
      <c r="D346" s="50"/>
      <c r="E346" s="51"/>
      <c r="F346" s="51"/>
      <c r="G346" s="51"/>
      <c r="H346" s="51"/>
    </row>
    <row r="347" spans="1:8" ht="15.75">
      <c r="A347" s="52" t="s">
        <v>27</v>
      </c>
      <c r="B347" s="52" t="s">
        <v>28</v>
      </c>
      <c r="C347" s="52" t="s">
        <v>29</v>
      </c>
      <c r="D347" s="53" t="s">
        <v>30</v>
      </c>
      <c r="E347" s="54" t="s">
        <v>31</v>
      </c>
      <c r="F347" s="54" t="s">
        <v>31</v>
      </c>
      <c r="G347" s="54" t="s">
        <v>8</v>
      </c>
      <c r="H347" s="54" t="s">
        <v>32</v>
      </c>
    </row>
    <row r="348" spans="1:8" ht="15.75" customHeight="1" thickBot="1">
      <c r="A348" s="55"/>
      <c r="B348" s="55"/>
      <c r="C348" s="55"/>
      <c r="D348" s="56"/>
      <c r="E348" s="57" t="s">
        <v>33</v>
      </c>
      <c r="F348" s="57" t="s">
        <v>34</v>
      </c>
      <c r="G348" s="58" t="s">
        <v>35</v>
      </c>
      <c r="H348" s="57" t="s">
        <v>11</v>
      </c>
    </row>
    <row r="349" spans="1:8" s="50" customFormat="1" ht="30.75" customHeight="1" thickTop="1" thickBot="1">
      <c r="A349" s="121"/>
      <c r="B349" s="156"/>
      <c r="C349" s="157"/>
      <c r="D349" s="158" t="s">
        <v>261</v>
      </c>
      <c r="E349" s="159">
        <f>SUM(E44,E89,E142,E173,E198,E224,E244,E279,E324,E338)</f>
        <v>473107</v>
      </c>
      <c r="F349" s="160">
        <f>SUM(F44,F89,F142,F173,F198,F224,F244,F279,F324,F338)</f>
        <v>475409</v>
      </c>
      <c r="G349" s="161">
        <f>SUM(G44,G89,G142,G173,G198,G224,G244,G279,G324,G338)</f>
        <v>68395.5</v>
      </c>
      <c r="H349" s="159">
        <f>(G349/F349)*100</f>
        <v>14.386664955859061</v>
      </c>
    </row>
    <row r="350" spans="1:8" ht="15" customHeight="1">
      <c r="A350" s="46"/>
      <c r="B350" s="162"/>
      <c r="C350" s="163"/>
      <c r="D350" s="164"/>
      <c r="E350" s="165"/>
      <c r="F350" s="165"/>
      <c r="G350" s="165"/>
      <c r="H350" s="165"/>
    </row>
    <row r="351" spans="1:8" ht="15" hidden="1" customHeight="1">
      <c r="A351" s="46"/>
      <c r="B351" s="162"/>
      <c r="C351" s="163"/>
      <c r="D351" s="164"/>
      <c r="E351" s="165"/>
      <c r="F351" s="165"/>
      <c r="G351" s="165"/>
      <c r="H351" s="165"/>
    </row>
    <row r="352" spans="1:8" ht="12.75" hidden="1" customHeight="1">
      <c r="A352" s="46"/>
      <c r="B352" s="162"/>
      <c r="C352" s="163"/>
      <c r="D352" s="164"/>
      <c r="E352" s="165"/>
      <c r="F352" s="165"/>
      <c r="G352" s="165"/>
      <c r="H352" s="165"/>
    </row>
    <row r="353" spans="1:8" ht="12.75" hidden="1" customHeight="1">
      <c r="A353" s="46"/>
      <c r="B353" s="162"/>
      <c r="C353" s="163"/>
      <c r="D353" s="164"/>
      <c r="E353" s="165"/>
      <c r="F353" s="165"/>
      <c r="G353" s="165"/>
      <c r="H353" s="165"/>
    </row>
    <row r="354" spans="1:8" ht="12.75" hidden="1" customHeight="1">
      <c r="A354" s="46"/>
      <c r="B354" s="162"/>
      <c r="C354" s="163"/>
      <c r="D354" s="164"/>
      <c r="E354" s="165"/>
      <c r="F354" s="165"/>
      <c r="G354" s="165"/>
      <c r="H354" s="165"/>
    </row>
    <row r="355" spans="1:8" ht="12.75" hidden="1" customHeight="1">
      <c r="A355" s="46"/>
      <c r="B355" s="162"/>
      <c r="C355" s="163"/>
      <c r="D355" s="164"/>
      <c r="E355" s="165"/>
      <c r="F355" s="165"/>
      <c r="G355" s="165"/>
      <c r="H355" s="165"/>
    </row>
    <row r="356" spans="1:8" ht="12.75" hidden="1" customHeight="1">
      <c r="A356" s="46"/>
      <c r="B356" s="162"/>
      <c r="C356" s="163"/>
      <c r="D356" s="164"/>
      <c r="E356" s="165"/>
      <c r="F356" s="165"/>
      <c r="G356" s="165"/>
      <c r="H356" s="165"/>
    </row>
    <row r="357" spans="1:8" ht="12.75" hidden="1" customHeight="1">
      <c r="A357" s="46"/>
      <c r="B357" s="162"/>
      <c r="C357" s="163"/>
      <c r="D357" s="164"/>
      <c r="E357" s="165"/>
      <c r="F357" s="165"/>
      <c r="G357" s="165"/>
      <c r="H357" s="165"/>
    </row>
    <row r="358" spans="1:8" ht="15" customHeight="1">
      <c r="A358" s="46"/>
      <c r="B358" s="162"/>
      <c r="C358" s="163"/>
      <c r="D358" s="164"/>
      <c r="E358" s="165"/>
      <c r="F358" s="165"/>
      <c r="G358" s="165"/>
      <c r="H358" s="165"/>
    </row>
    <row r="359" spans="1:8" ht="15" customHeight="1" thickBot="1">
      <c r="A359" s="46"/>
      <c r="B359" s="162"/>
      <c r="C359" s="163"/>
      <c r="D359" s="164"/>
      <c r="E359" s="166"/>
      <c r="F359" s="166"/>
      <c r="G359" s="166"/>
      <c r="H359" s="166"/>
    </row>
    <row r="360" spans="1:8" ht="15.75">
      <c r="A360" s="52" t="s">
        <v>27</v>
      </c>
      <c r="B360" s="52" t="s">
        <v>28</v>
      </c>
      <c r="C360" s="52" t="s">
        <v>29</v>
      </c>
      <c r="D360" s="53" t="s">
        <v>30</v>
      </c>
      <c r="E360" s="54" t="s">
        <v>31</v>
      </c>
      <c r="F360" s="54" t="s">
        <v>31</v>
      </c>
      <c r="G360" s="54" t="s">
        <v>8</v>
      </c>
      <c r="H360" s="54" t="s">
        <v>32</v>
      </c>
    </row>
    <row r="361" spans="1:8" ht="15.75" customHeight="1" thickBot="1">
      <c r="A361" s="55"/>
      <c r="B361" s="55"/>
      <c r="C361" s="55"/>
      <c r="D361" s="56"/>
      <c r="E361" s="57" t="s">
        <v>33</v>
      </c>
      <c r="F361" s="57" t="s">
        <v>34</v>
      </c>
      <c r="G361" s="58" t="s">
        <v>35</v>
      </c>
      <c r="H361" s="57" t="s">
        <v>11</v>
      </c>
    </row>
    <row r="362" spans="1:8" ht="16.5" customHeight="1" thickTop="1">
      <c r="A362" s="137">
        <v>110</v>
      </c>
      <c r="B362" s="137"/>
      <c r="C362" s="137"/>
      <c r="D362" s="167" t="s">
        <v>262</v>
      </c>
      <c r="E362" s="168"/>
      <c r="F362" s="169"/>
      <c r="G362" s="170"/>
      <c r="H362" s="168"/>
    </row>
    <row r="363" spans="1:8" ht="14.25" customHeight="1">
      <c r="A363" s="171"/>
      <c r="B363" s="171"/>
      <c r="C363" s="171"/>
      <c r="D363" s="46"/>
      <c r="E363" s="168"/>
      <c r="F363" s="169"/>
      <c r="G363" s="170"/>
      <c r="H363" s="168"/>
    </row>
    <row r="364" spans="1:8" ht="15" customHeight="1">
      <c r="A364" s="85"/>
      <c r="B364" s="85"/>
      <c r="C364" s="85">
        <v>8115</v>
      </c>
      <c r="D364" s="84" t="s">
        <v>263</v>
      </c>
      <c r="E364" s="172">
        <v>53909</v>
      </c>
      <c r="F364" s="173">
        <v>64228</v>
      </c>
      <c r="G364" s="174">
        <v>-10084.4</v>
      </c>
      <c r="H364" s="67">
        <f t="shared" ref="H364:H369" si="17">(G364/F364)*100</f>
        <v>-15.700940399825623</v>
      </c>
    </row>
    <row r="365" spans="1:8" ht="15">
      <c r="A365" s="85"/>
      <c r="B365" s="85"/>
      <c r="C365" s="85">
        <v>8123</v>
      </c>
      <c r="D365" s="175" t="s">
        <v>264</v>
      </c>
      <c r="E365" s="79">
        <v>50000</v>
      </c>
      <c r="F365" s="80">
        <v>50000</v>
      </c>
      <c r="G365" s="72">
        <v>0</v>
      </c>
      <c r="H365" s="67">
        <f t="shared" si="17"/>
        <v>0</v>
      </c>
    </row>
    <row r="366" spans="1:8" ht="14.25" customHeight="1">
      <c r="A366" s="85"/>
      <c r="B366" s="85"/>
      <c r="C366" s="85">
        <v>8124</v>
      </c>
      <c r="D366" s="84" t="s">
        <v>265</v>
      </c>
      <c r="E366" s="67">
        <v>-4480</v>
      </c>
      <c r="F366" s="68">
        <v>-4480</v>
      </c>
      <c r="G366" s="72">
        <v>-840</v>
      </c>
      <c r="H366" s="67">
        <f t="shared" si="17"/>
        <v>18.75</v>
      </c>
    </row>
    <row r="367" spans="1:8" ht="15" hidden="1" customHeight="1">
      <c r="A367" s="88"/>
      <c r="B367" s="88"/>
      <c r="C367" s="88">
        <v>8902</v>
      </c>
      <c r="D367" s="176" t="s">
        <v>266</v>
      </c>
      <c r="E367" s="89"/>
      <c r="F367" s="90"/>
      <c r="G367" s="91"/>
      <c r="H367" s="67" t="e">
        <f t="shared" si="17"/>
        <v>#DIV/0!</v>
      </c>
    </row>
    <row r="368" spans="1:8" ht="14.25" hidden="1" customHeight="1">
      <c r="A368" s="85"/>
      <c r="B368" s="85"/>
      <c r="C368" s="85">
        <v>8905</v>
      </c>
      <c r="D368" s="84" t="s">
        <v>267</v>
      </c>
      <c r="E368" s="67"/>
      <c r="F368" s="68"/>
      <c r="G368" s="69"/>
      <c r="H368" s="67" t="e">
        <f t="shared" si="17"/>
        <v>#DIV/0!</v>
      </c>
    </row>
    <row r="369" spans="1:8" ht="15" customHeight="1" thickBot="1">
      <c r="A369" s="115"/>
      <c r="B369" s="125"/>
      <c r="C369" s="125">
        <v>8901</v>
      </c>
      <c r="D369" s="175" t="s">
        <v>268</v>
      </c>
      <c r="E369" s="79">
        <v>0</v>
      </c>
      <c r="F369" s="80">
        <v>0</v>
      </c>
      <c r="G369" s="72">
        <v>0</v>
      </c>
      <c r="H369" s="79" t="e">
        <f t="shared" si="17"/>
        <v>#DIV/0!</v>
      </c>
    </row>
    <row r="370" spans="1:8" ht="15" customHeight="1" thickTop="1" thickBot="1">
      <c r="A370" s="88"/>
      <c r="B370" s="115"/>
      <c r="C370" s="115"/>
      <c r="D370" s="114"/>
      <c r="E370" s="116"/>
      <c r="F370" s="117"/>
      <c r="G370" s="118"/>
      <c r="H370" s="116"/>
    </row>
    <row r="371" spans="1:8" s="50" customFormat="1" ht="22.5" customHeight="1" thickTop="1" thickBot="1">
      <c r="A371" s="120"/>
      <c r="B371" s="120"/>
      <c r="C371" s="120"/>
      <c r="D371" s="177" t="s">
        <v>269</v>
      </c>
      <c r="E371" s="122">
        <f>SUM(E364:E369)</f>
        <v>99429</v>
      </c>
      <c r="F371" s="123">
        <f>SUM(F364:F369)</f>
        <v>109748</v>
      </c>
      <c r="G371" s="124">
        <f>SUM(G364:G369)</f>
        <v>-10924.4</v>
      </c>
      <c r="H371" s="95">
        <f>(G371/F371)*100</f>
        <v>-9.9540766118744752</v>
      </c>
    </row>
    <row r="372" spans="1:8" s="50" customFormat="1" ht="22.5" customHeight="1">
      <c r="A372" s="98"/>
      <c r="B372" s="98"/>
      <c r="C372" s="98"/>
      <c r="D372" s="46"/>
      <c r="E372" s="99"/>
      <c r="F372" s="178"/>
      <c r="G372" s="99"/>
      <c r="H372" s="99"/>
    </row>
    <row r="373" spans="1:8" ht="15" customHeight="1">
      <c r="A373" s="50" t="s">
        <v>270</v>
      </c>
      <c r="B373" s="50"/>
      <c r="C373" s="50"/>
      <c r="D373" s="46"/>
      <c r="E373" s="99"/>
      <c r="F373" s="178"/>
      <c r="G373" s="99"/>
      <c r="H373" s="99"/>
    </row>
    <row r="374" spans="1:8" ht="15">
      <c r="A374" s="98"/>
      <c r="B374" s="50"/>
      <c r="C374" s="98"/>
      <c r="D374" s="50"/>
      <c r="E374" s="51"/>
      <c r="F374" s="179"/>
      <c r="G374" s="51"/>
      <c r="H374" s="51"/>
    </row>
    <row r="375" spans="1:8" ht="15">
      <c r="A375" s="98"/>
      <c r="B375" s="98"/>
      <c r="C375" s="98"/>
      <c r="D375" s="50"/>
      <c r="E375" s="51"/>
      <c r="F375" s="51"/>
      <c r="G375" s="51"/>
      <c r="H375" s="51"/>
    </row>
    <row r="376" spans="1:8" ht="15" hidden="1">
      <c r="A376" s="180"/>
      <c r="B376" s="180"/>
      <c r="C376" s="180"/>
      <c r="D376" s="181" t="s">
        <v>271</v>
      </c>
      <c r="E376" s="182" t="e">
        <f>SUM(#REF!,#REF!,#REF!,#REF!,E238,E268,#REF!)</f>
        <v>#REF!</v>
      </c>
      <c r="F376" s="182"/>
      <c r="G376" s="182"/>
      <c r="H376" s="182"/>
    </row>
    <row r="377" spans="1:8" ht="15">
      <c r="A377" s="180"/>
      <c r="B377" s="180"/>
      <c r="C377" s="180"/>
      <c r="D377" s="183" t="s">
        <v>272</v>
      </c>
      <c r="E377" s="184">
        <f>E349+E371</f>
        <v>572536</v>
      </c>
      <c r="F377" s="184">
        <f>F349+F371</f>
        <v>585157</v>
      </c>
      <c r="G377" s="184">
        <f>G349+G371</f>
        <v>57471.1</v>
      </c>
      <c r="H377" s="67">
        <f t="shared" ref="H377" si="18">(G377/F377)*100</f>
        <v>9.8214838069099404</v>
      </c>
    </row>
    <row r="378" spans="1:8" ht="15" hidden="1">
      <c r="A378" s="180"/>
      <c r="B378" s="180"/>
      <c r="C378" s="180"/>
      <c r="D378" s="183" t="s">
        <v>273</v>
      </c>
      <c r="E378" s="184"/>
      <c r="F378" s="184"/>
      <c r="G378" s="184"/>
      <c r="H378" s="184"/>
    </row>
    <row r="379" spans="1:8" ht="15" hidden="1">
      <c r="A379" s="180"/>
      <c r="B379" s="180"/>
      <c r="C379" s="180"/>
      <c r="D379" s="180" t="s">
        <v>274</v>
      </c>
      <c r="E379" s="185" t="e">
        <f>SUM(E241,E294,E301,E318,#REF!)</f>
        <v>#REF!</v>
      </c>
      <c r="F379" s="185"/>
      <c r="G379" s="185"/>
      <c r="H379" s="185"/>
    </row>
    <row r="380" spans="1:8" ht="15" hidden="1">
      <c r="A380" s="181"/>
      <c r="B380" s="181"/>
      <c r="C380" s="181"/>
      <c r="D380" s="181" t="s">
        <v>275</v>
      </c>
      <c r="E380" s="182"/>
      <c r="F380" s="182"/>
      <c r="G380" s="182"/>
      <c r="H380" s="182"/>
    </row>
    <row r="381" spans="1:8" ht="15" hidden="1">
      <c r="A381" s="181"/>
      <c r="B381" s="181"/>
      <c r="C381" s="181"/>
      <c r="D381" s="181" t="s">
        <v>274</v>
      </c>
      <c r="E381" s="182"/>
      <c r="F381" s="182"/>
      <c r="G381" s="182"/>
      <c r="H381" s="182"/>
    </row>
    <row r="382" spans="1:8" ht="15" hidden="1">
      <c r="A382" s="181"/>
      <c r="B382" s="181"/>
      <c r="C382" s="181"/>
      <c r="D382" s="181"/>
      <c r="E382" s="182"/>
      <c r="F382" s="182"/>
      <c r="G382" s="182"/>
      <c r="H382" s="182"/>
    </row>
    <row r="383" spans="1:8" ht="15" hidden="1">
      <c r="A383" s="181"/>
      <c r="B383" s="181"/>
      <c r="C383" s="181"/>
      <c r="D383" s="181" t="s">
        <v>276</v>
      </c>
      <c r="E383" s="182"/>
      <c r="F383" s="182"/>
      <c r="G383" s="182"/>
      <c r="H383" s="182"/>
    </row>
    <row r="384" spans="1:8" ht="15" hidden="1">
      <c r="A384" s="181"/>
      <c r="B384" s="181"/>
      <c r="C384" s="181"/>
      <c r="D384" s="181" t="s">
        <v>277</v>
      </c>
      <c r="E384" s="182"/>
      <c r="F384" s="182"/>
      <c r="G384" s="182"/>
      <c r="H384" s="182"/>
    </row>
    <row r="385" spans="1:8" ht="15" hidden="1">
      <c r="A385" s="181"/>
      <c r="B385" s="181"/>
      <c r="C385" s="181"/>
      <c r="D385" s="181" t="s">
        <v>278</v>
      </c>
      <c r="E385" s="182" t="e">
        <f>SUM(#REF!,#REF!,#REF!,#REF!,#REF!,E98,E153,E154,E155,E156,E158,#REF!,E184,E186,E239,E253,E254,E255,E256,E257,E258,#REF!,#REF!,#REF!,#REF!,E264,E267)</f>
        <v>#REF!</v>
      </c>
      <c r="F385" s="182"/>
      <c r="G385" s="182"/>
      <c r="H385" s="182"/>
    </row>
    <row r="386" spans="1:8" ht="15.75" hidden="1">
      <c r="A386" s="181"/>
      <c r="B386" s="181"/>
      <c r="C386" s="181"/>
      <c r="D386" s="186" t="s">
        <v>279</v>
      </c>
      <c r="E386" s="187">
        <v>0</v>
      </c>
      <c r="F386" s="187"/>
      <c r="G386" s="187"/>
      <c r="H386" s="187"/>
    </row>
    <row r="387" spans="1:8" ht="15" hidden="1">
      <c r="A387" s="181"/>
      <c r="B387" s="181"/>
      <c r="C387" s="181"/>
      <c r="D387" s="181"/>
      <c r="E387" s="182"/>
      <c r="F387" s="182"/>
      <c r="G387" s="182"/>
      <c r="H387" s="182"/>
    </row>
    <row r="388" spans="1:8" ht="15" hidden="1">
      <c r="A388" s="181"/>
      <c r="B388" s="181"/>
      <c r="C388" s="181"/>
      <c r="D388" s="181"/>
      <c r="E388" s="182"/>
      <c r="F388" s="182"/>
      <c r="G388" s="182"/>
      <c r="H388" s="182"/>
    </row>
    <row r="389" spans="1:8" ht="15">
      <c r="A389" s="181"/>
      <c r="B389" s="181"/>
      <c r="C389" s="181"/>
      <c r="D389" s="181"/>
      <c r="E389" s="182"/>
      <c r="F389" s="182"/>
      <c r="G389" s="182"/>
      <c r="H389" s="182"/>
    </row>
    <row r="390" spans="1:8" ht="15">
      <c r="A390" s="181"/>
      <c r="B390" s="181"/>
      <c r="C390" s="181"/>
      <c r="D390" s="181"/>
      <c r="E390" s="182"/>
      <c r="F390" s="182"/>
      <c r="G390" s="182"/>
      <c r="H390" s="182"/>
    </row>
    <row r="391" spans="1:8" ht="15.75" hidden="1">
      <c r="A391" s="181"/>
      <c r="B391" s="181"/>
      <c r="C391" s="181"/>
      <c r="D391" s="181" t="s">
        <v>275</v>
      </c>
      <c r="E391" s="187" t="e">
        <f>SUM(#REF!,#REF!,#REF!,#REF!,#REF!,E52,E98,E153,E154,E155,E156,E158,#REF!,E184,E185,E186,E238,E253,E254,E255,E256,E257,E258,#REF!,#REF!,#REF!,#REF!,E264,E267)</f>
        <v>#REF!</v>
      </c>
      <c r="F391" s="187" t="e">
        <f>SUM(#REF!,#REF!,#REF!,#REF!,#REF!,F52,F98,F153,F154,F155,F156,F158,#REF!,F184,F185,F186,F238,F253,F254,F255,F256,F257,F258,#REF!,#REF!,#REF!,#REF!,F264,F267)</f>
        <v>#REF!</v>
      </c>
      <c r="G391" s="187" t="e">
        <f>SUM(#REF!,#REF!,#REF!,#REF!,#REF!,G52,G98,G153,G154,G155,G156,G158,#REF!,G184,G185,G186,G238,G253,G254,G255,G256,G257,G258,#REF!,#REF!,#REF!,#REF!,G264,G267)</f>
        <v>#REF!</v>
      </c>
      <c r="H391" s="187" t="e">
        <f>SUM(#REF!,#REF!,#REF!,#REF!,#REF!,H52,H98,H153,H154,H155,H156,H158,#REF!,H184,H185,H186,H238,H253,H254,H255,H256,H257,H258,#REF!,#REF!,#REF!,#REF!,H264,H267)</f>
        <v>#REF!</v>
      </c>
    </row>
    <row r="392" spans="1:8" ht="15" hidden="1">
      <c r="A392" s="181"/>
      <c r="B392" s="181"/>
      <c r="C392" s="181"/>
      <c r="D392" s="181" t="s">
        <v>280</v>
      </c>
      <c r="E392" s="182">
        <f>SUM(E253,E254,E255,E256,E258)</f>
        <v>285037</v>
      </c>
      <c r="F392" s="182">
        <f>SUM(F253,F254,F255,F256,F258)</f>
        <v>285037</v>
      </c>
      <c r="G392" s="182">
        <f>SUM(G253,G254,G255,G256,G258)</f>
        <v>44497.599999999999</v>
      </c>
      <c r="H392" s="182">
        <f>SUM(H253,H254,H255,H256,H258)</f>
        <v>92.594528324405644</v>
      </c>
    </row>
    <row r="393" spans="1:8" ht="15" hidden="1">
      <c r="A393" s="181"/>
      <c r="B393" s="181"/>
      <c r="C393" s="181"/>
      <c r="D393" s="181" t="s">
        <v>281</v>
      </c>
      <c r="E393" s="182" t="e">
        <f>SUM(#REF!,#REF!,#REF!,#REF!,#REF!,#REF!,#REF!)</f>
        <v>#REF!</v>
      </c>
      <c r="F393" s="182" t="e">
        <f>SUM(#REF!,#REF!,#REF!,#REF!,#REF!,#REF!,#REF!)</f>
        <v>#REF!</v>
      </c>
      <c r="G393" s="182" t="e">
        <f>SUM(#REF!,#REF!,#REF!,#REF!,#REF!,#REF!,#REF!)</f>
        <v>#REF!</v>
      </c>
      <c r="H393" s="182" t="e">
        <f>SUM(#REF!,#REF!,#REF!,#REF!,#REF!,#REF!,#REF!)</f>
        <v>#REF!</v>
      </c>
    </row>
    <row r="394" spans="1:8" ht="15" hidden="1">
      <c r="A394" s="181"/>
      <c r="B394" s="181"/>
      <c r="C394" s="181"/>
      <c r="D394" s="181" t="s">
        <v>282</v>
      </c>
      <c r="E394" s="182" t="e">
        <f>SUM(#REF!,E52,E98,E158,#REF!,E186,E238,E264)</f>
        <v>#REF!</v>
      </c>
      <c r="F394" s="182" t="e">
        <f>SUM(#REF!,F52,F98,F158,#REF!,F186,F238,F264)</f>
        <v>#REF!</v>
      </c>
      <c r="G394" s="182" t="e">
        <f>SUM(#REF!,G52,G98,G158,#REF!,G186,G238,G264)</f>
        <v>#REF!</v>
      </c>
      <c r="H394" s="182" t="e">
        <f>SUM(#REF!,H52,H98,H158,#REF!,H186,H238,H264)</f>
        <v>#REF!</v>
      </c>
    </row>
    <row r="395" spans="1:8" ht="15" hidden="1">
      <c r="A395" s="181"/>
      <c r="B395" s="181"/>
      <c r="C395" s="181"/>
      <c r="D395" s="181" t="s">
        <v>283</v>
      </c>
      <c r="E395" s="182"/>
      <c r="F395" s="182"/>
      <c r="G395" s="182"/>
      <c r="H395" s="182"/>
    </row>
    <row r="396" spans="1:8" ht="15" hidden="1">
      <c r="A396" s="181"/>
      <c r="B396" s="181"/>
      <c r="C396" s="181"/>
      <c r="D396" s="181" t="s">
        <v>284</v>
      </c>
      <c r="E396" s="182" t="e">
        <f>+E349-E391-E399-E400</f>
        <v>#REF!</v>
      </c>
      <c r="F396" s="182" t="e">
        <f>+F349-F391-F399-F400</f>
        <v>#REF!</v>
      </c>
      <c r="G396" s="182" t="e">
        <f>+G349-G391-G399-G400</f>
        <v>#REF!</v>
      </c>
      <c r="H396" s="182" t="e">
        <f>+H349-H391-H399-H400</f>
        <v>#REF!</v>
      </c>
    </row>
    <row r="397" spans="1:8" ht="15" hidden="1">
      <c r="A397" s="181"/>
      <c r="B397" s="181"/>
      <c r="C397" s="181"/>
      <c r="D397" s="181" t="s">
        <v>285</v>
      </c>
      <c r="E397" s="182" t="e">
        <f>SUM(#REF!,#REF!,#REF!,#REF!,#REF!,#REF!,#REF!,#REF!,#REF!,E79,E288,E296,E308,E312)</f>
        <v>#REF!</v>
      </c>
      <c r="F397" s="182" t="e">
        <f>SUM(#REF!,#REF!,#REF!,#REF!,#REF!,#REF!,#REF!,#REF!,#REF!,F79,F288,F296,F308,F312)</f>
        <v>#REF!</v>
      </c>
      <c r="G397" s="182" t="e">
        <f>SUM(#REF!,#REF!,#REF!,#REF!,#REF!,#REF!,#REF!,#REF!,#REF!,G79,G288,G296,G308,G312)</f>
        <v>#REF!</v>
      </c>
      <c r="H397" s="182" t="e">
        <f>SUM(#REF!,#REF!,#REF!,#REF!,#REF!,#REF!,#REF!,#REF!,#REF!,H79,H288,H296,H308,H312)</f>
        <v>#REF!</v>
      </c>
    </row>
    <row r="398" spans="1:8" ht="15" hidden="1">
      <c r="A398" s="181"/>
      <c r="B398" s="181"/>
      <c r="C398" s="181"/>
      <c r="D398" s="181" t="s">
        <v>286</v>
      </c>
      <c r="E398" s="182" t="e">
        <f>SUM(E35,#REF!,E138,E169,#REF!,E193,E216,E240)</f>
        <v>#REF!</v>
      </c>
      <c r="F398" s="182" t="e">
        <f>SUM(F35,#REF!,F138,F169,#REF!,F193,F216,F240)</f>
        <v>#REF!</v>
      </c>
      <c r="G398" s="182" t="e">
        <f>SUM(G35,#REF!,G138,G169,#REF!,G193,G216,G240)</f>
        <v>#REF!</v>
      </c>
      <c r="H398" s="182" t="e">
        <f>SUM(H35,#REF!,H138,H169,#REF!,H193,H216,H240)</f>
        <v>#REF!</v>
      </c>
    </row>
    <row r="399" spans="1:8" ht="15" hidden="1">
      <c r="A399" s="181"/>
      <c r="B399" s="181"/>
      <c r="C399" s="181"/>
      <c r="D399" s="181" t="s">
        <v>274</v>
      </c>
      <c r="E399" s="182" t="e">
        <f>SUM(#REF!,E241,E294,E301,E318,#REF!)</f>
        <v>#REF!</v>
      </c>
      <c r="F399" s="182" t="e">
        <f>SUM(#REF!,F241,F294,F301,F318,#REF!)</f>
        <v>#REF!</v>
      </c>
      <c r="G399" s="182" t="e">
        <f>SUM(#REF!,G241,G294,G301,G318,#REF!)</f>
        <v>#REF!</v>
      </c>
      <c r="H399" s="182" t="e">
        <f>SUM(#REF!,H241,H294,H301,H318,#REF!)</f>
        <v>#REF!</v>
      </c>
    </row>
    <row r="400" spans="1:8" ht="15" hidden="1">
      <c r="A400" s="181"/>
      <c r="B400" s="181"/>
      <c r="C400" s="181"/>
      <c r="D400" s="181" t="s">
        <v>276</v>
      </c>
      <c r="E400" s="182" t="e">
        <f>SUM(#REF!,#REF!,#REF!,E17,#REF!,#REF!,#REF!,#REF!,E41,#REF!,#REF!,#REF!,#REF!,#REF!,#REF!,#REF!,#REF!,#REF!,E60,#REF!,#REF!,E65,#REF!,#REF!,#REF!,E160,#REF!,E239,E268)</f>
        <v>#REF!</v>
      </c>
      <c r="F400" s="182" t="e">
        <f>SUM(#REF!,#REF!,#REF!,F17,#REF!,#REF!,#REF!,#REF!,F41,#REF!,#REF!,#REF!,#REF!,#REF!,#REF!,#REF!,#REF!,#REF!,F60,#REF!,#REF!,F65,#REF!,#REF!,#REF!,F160,#REF!,F239,F268)</f>
        <v>#REF!</v>
      </c>
      <c r="G400" s="182" t="e">
        <f>SUM(#REF!,#REF!,#REF!,G17,#REF!,#REF!,#REF!,#REF!,G41,#REF!,#REF!,#REF!,#REF!,#REF!,#REF!,#REF!,#REF!,#REF!,G60,#REF!,#REF!,G65,#REF!,#REF!,#REF!,G160,#REF!,G239,G268)</f>
        <v>#REF!</v>
      </c>
      <c r="H400" s="182" t="e">
        <f>SUM(#REF!,#REF!,#REF!,H17,#REF!,#REF!,#REF!,#REF!,H41,#REF!,#REF!,#REF!,#REF!,#REF!,#REF!,#REF!,#REF!,#REF!,H60,#REF!,#REF!,H65,#REF!,#REF!,#REF!,H160,#REF!,H239,H268)</f>
        <v>#REF!</v>
      </c>
    </row>
    <row r="401" spans="1:8" ht="15" hidden="1">
      <c r="A401" s="181"/>
      <c r="B401" s="181"/>
      <c r="C401" s="181"/>
      <c r="D401" s="181"/>
      <c r="E401" s="182"/>
      <c r="F401" s="182"/>
      <c r="G401" s="182"/>
      <c r="H401" s="182"/>
    </row>
    <row r="402" spans="1:8" ht="15" hidden="1">
      <c r="A402" s="181"/>
      <c r="B402" s="181"/>
      <c r="C402" s="181"/>
      <c r="D402" s="181"/>
      <c r="E402" s="182"/>
      <c r="F402" s="182"/>
      <c r="G402" s="182"/>
      <c r="H402" s="182"/>
    </row>
    <row r="403" spans="1:8" ht="15" hidden="1">
      <c r="A403" s="181"/>
      <c r="B403" s="181"/>
      <c r="C403" s="181"/>
      <c r="D403" s="181"/>
      <c r="E403" s="182" t="e">
        <f>SUM(E291,E294,E301,E318,#REF!)</f>
        <v>#REF!</v>
      </c>
      <c r="F403" s="182" t="e">
        <f>SUM(F291,F294,F301,F318,#REF!)</f>
        <v>#REF!</v>
      </c>
      <c r="G403" s="182" t="e">
        <f>SUM(G291,G294,G301,G318,#REF!)</f>
        <v>#REF!</v>
      </c>
      <c r="H403" s="182" t="e">
        <f>SUM(H291,H294,H301,H318,#REF!)</f>
        <v>#REF!</v>
      </c>
    </row>
    <row r="404" spans="1:8" ht="15" hidden="1">
      <c r="A404" s="181"/>
      <c r="B404" s="181"/>
      <c r="C404" s="181"/>
      <c r="D404" s="181"/>
      <c r="E404" s="182" t="e">
        <f>SUM(#REF!,#REF!,E41,#REF!,#REF!,#REF!,#REF!,#REF!,#REF!,E239)</f>
        <v>#REF!</v>
      </c>
      <c r="F404" s="182" t="e">
        <f>SUM(#REF!,#REF!,F41,#REF!,#REF!,#REF!,#REF!,#REF!,#REF!,F239)</f>
        <v>#REF!</v>
      </c>
      <c r="G404" s="182" t="e">
        <f>SUM(#REF!,#REF!,G41,#REF!,#REF!,#REF!,#REF!,#REF!,#REF!,G239)</f>
        <v>#REF!</v>
      </c>
      <c r="H404" s="182" t="e">
        <f>SUM(#REF!,#REF!,H41,#REF!,#REF!,#REF!,#REF!,#REF!,#REF!,H239)</f>
        <v>#REF!</v>
      </c>
    </row>
    <row r="405" spans="1:8" ht="15" hidden="1">
      <c r="A405" s="181"/>
      <c r="B405" s="181"/>
      <c r="C405" s="181"/>
      <c r="D405" s="181"/>
      <c r="E405" s="182"/>
      <c r="F405" s="182"/>
      <c r="G405" s="182"/>
      <c r="H405" s="182"/>
    </row>
    <row r="406" spans="1:8" ht="15" hidden="1">
      <c r="A406" s="181"/>
      <c r="B406" s="181"/>
      <c r="C406" s="181"/>
      <c r="D406" s="181"/>
      <c r="E406" s="182" t="e">
        <f t="shared" ref="E406:H406" si="19">SUM(E403:E405)</f>
        <v>#REF!</v>
      </c>
      <c r="F406" s="182" t="e">
        <f t="shared" si="19"/>
        <v>#REF!</v>
      </c>
      <c r="G406" s="182" t="e">
        <f t="shared" si="19"/>
        <v>#REF!</v>
      </c>
      <c r="H406" s="182" t="e">
        <f t="shared" si="19"/>
        <v>#REF!</v>
      </c>
    </row>
    <row r="407" spans="1:8" ht="15">
      <c r="A407" s="181"/>
      <c r="B407" s="181"/>
      <c r="C407" s="181"/>
      <c r="D407" s="181"/>
      <c r="E407" s="182"/>
      <c r="F407" s="182"/>
      <c r="G407" s="182"/>
      <c r="H407" s="182"/>
    </row>
    <row r="408" spans="1:8" ht="15">
      <c r="A408" s="181"/>
      <c r="B408" s="181"/>
      <c r="C408" s="181"/>
      <c r="D408" s="181"/>
      <c r="E408" s="182"/>
      <c r="F408" s="182"/>
      <c r="G408" s="182"/>
      <c r="H408" s="182"/>
    </row>
    <row r="409" spans="1:8" ht="15">
      <c r="A409" s="181"/>
      <c r="B409" s="181"/>
      <c r="C409" s="181"/>
      <c r="D409" s="181"/>
      <c r="E409" s="182"/>
      <c r="F409" s="182"/>
      <c r="G409" s="182"/>
      <c r="H409" s="182"/>
    </row>
    <row r="410" spans="1:8" ht="15">
      <c r="A410" s="181"/>
      <c r="B410" s="181"/>
      <c r="C410" s="181"/>
      <c r="D410" s="181"/>
      <c r="E410" s="182"/>
      <c r="F410" s="182"/>
      <c r="G410" s="182"/>
      <c r="H410" s="182"/>
    </row>
    <row r="411" spans="1:8" ht="15">
      <c r="A411" s="181"/>
      <c r="B411" s="181"/>
      <c r="C411" s="181"/>
      <c r="D411" s="181"/>
      <c r="E411" s="182"/>
      <c r="F411" s="182"/>
      <c r="G411" s="182"/>
      <c r="H411" s="182"/>
    </row>
    <row r="412" spans="1:8" ht="15">
      <c r="A412" s="181"/>
      <c r="B412" s="181"/>
      <c r="C412" s="181"/>
      <c r="D412" s="181"/>
      <c r="E412" s="182"/>
      <c r="F412" s="182"/>
      <c r="G412" s="182"/>
      <c r="H412" s="182"/>
    </row>
    <row r="413" spans="1:8" ht="15">
      <c r="A413" s="181"/>
      <c r="B413" s="181"/>
      <c r="C413" s="181"/>
      <c r="D413" s="181"/>
      <c r="E413" s="182"/>
      <c r="F413" s="182"/>
      <c r="G413" s="182"/>
      <c r="H413" s="182"/>
    </row>
    <row r="414" spans="1:8" ht="15">
      <c r="A414" s="181"/>
      <c r="B414" s="181"/>
      <c r="C414" s="181"/>
      <c r="D414" s="181"/>
      <c r="E414" s="182"/>
      <c r="F414" s="182"/>
      <c r="G414" s="182"/>
      <c r="H414" s="182"/>
    </row>
    <row r="415" spans="1:8" ht="15">
      <c r="A415" s="181"/>
      <c r="B415" s="181"/>
      <c r="C415" s="181"/>
      <c r="D415" s="181"/>
      <c r="E415" s="182"/>
      <c r="F415" s="182"/>
      <c r="G415" s="182"/>
      <c r="H415" s="182"/>
    </row>
    <row r="416" spans="1:8" ht="15">
      <c r="A416" s="181"/>
      <c r="B416" s="181"/>
      <c r="C416" s="181"/>
      <c r="D416" s="181"/>
      <c r="E416" s="182"/>
      <c r="F416" s="182"/>
      <c r="G416" s="182"/>
      <c r="H416" s="182"/>
    </row>
    <row r="417" spans="1:8" ht="15">
      <c r="A417" s="181"/>
      <c r="B417" s="181"/>
      <c r="C417" s="181"/>
      <c r="D417" s="181"/>
      <c r="E417" s="182"/>
      <c r="F417" s="182"/>
      <c r="G417" s="182"/>
      <c r="H417" s="182"/>
    </row>
    <row r="418" spans="1:8" ht="15">
      <c r="A418" s="181"/>
      <c r="B418" s="181"/>
      <c r="C418" s="181"/>
      <c r="D418" s="181"/>
      <c r="E418" s="182"/>
      <c r="F418" s="182"/>
      <c r="G418" s="182"/>
      <c r="H418" s="182"/>
    </row>
    <row r="419" spans="1:8" ht="15">
      <c r="A419" s="181"/>
      <c r="B419" s="181"/>
      <c r="C419" s="181"/>
      <c r="D419" s="181"/>
      <c r="E419" s="182"/>
      <c r="F419" s="182"/>
      <c r="G419" s="182"/>
      <c r="H419" s="182"/>
    </row>
    <row r="420" spans="1:8" ht="15">
      <c r="A420" s="181"/>
      <c r="B420" s="181"/>
      <c r="C420" s="181"/>
      <c r="D420" s="181"/>
      <c r="E420" s="182"/>
      <c r="F420" s="182"/>
      <c r="G420" s="182"/>
      <c r="H420" s="182"/>
    </row>
    <row r="421" spans="1:8" ht="15">
      <c r="A421" s="181"/>
      <c r="B421" s="181"/>
      <c r="C421" s="181"/>
      <c r="D421" s="181"/>
      <c r="E421" s="182"/>
      <c r="F421" s="182"/>
      <c r="G421" s="182"/>
      <c r="H421" s="182"/>
    </row>
    <row r="422" spans="1:8" ht="15">
      <c r="A422" s="181"/>
      <c r="B422" s="181"/>
      <c r="C422" s="181"/>
      <c r="D422" s="181"/>
      <c r="E422" s="182"/>
      <c r="F422" s="182"/>
      <c r="G422" s="182"/>
      <c r="H422" s="182"/>
    </row>
    <row r="423" spans="1:8" ht="15">
      <c r="A423" s="181"/>
      <c r="B423" s="181"/>
      <c r="C423" s="181"/>
      <c r="D423" s="181"/>
      <c r="E423" s="182"/>
      <c r="F423" s="182"/>
      <c r="G423" s="182"/>
      <c r="H423" s="182"/>
    </row>
    <row r="424" spans="1:8" ht="15">
      <c r="A424" s="181"/>
      <c r="B424" s="181"/>
      <c r="C424" s="181"/>
      <c r="D424" s="181"/>
      <c r="E424" s="182"/>
      <c r="F424" s="182"/>
      <c r="G424" s="182"/>
      <c r="H424" s="182"/>
    </row>
    <row r="425" spans="1:8" ht="15">
      <c r="A425" s="181"/>
      <c r="B425" s="181"/>
      <c r="C425" s="181"/>
      <c r="D425" s="181"/>
      <c r="E425" s="182"/>
      <c r="F425" s="182"/>
      <c r="G425" s="182"/>
      <c r="H425" s="182"/>
    </row>
    <row r="426" spans="1:8" ht="15">
      <c r="A426" s="181"/>
      <c r="B426" s="181"/>
      <c r="C426" s="181"/>
      <c r="D426" s="181"/>
      <c r="E426" s="182"/>
      <c r="F426" s="182"/>
      <c r="G426" s="182"/>
      <c r="H426" s="182"/>
    </row>
    <row r="427" spans="1:8" ht="15">
      <c r="A427" s="181"/>
      <c r="B427" s="181"/>
      <c r="C427" s="181"/>
      <c r="D427" s="181"/>
      <c r="E427" s="182"/>
      <c r="F427" s="182"/>
      <c r="G427" s="182"/>
      <c r="H427" s="182"/>
    </row>
    <row r="428" spans="1:8" ht="15">
      <c r="A428" s="181"/>
      <c r="B428" s="181"/>
      <c r="C428" s="181"/>
      <c r="D428" s="181"/>
      <c r="E428" s="182"/>
      <c r="F428" s="182"/>
      <c r="G428" s="182"/>
      <c r="H428" s="182"/>
    </row>
    <row r="429" spans="1:8" ht="15">
      <c r="A429" s="181"/>
      <c r="B429" s="181"/>
      <c r="C429" s="181"/>
      <c r="D429" s="181"/>
      <c r="E429" s="182"/>
      <c r="F429" s="182"/>
      <c r="G429" s="182"/>
      <c r="H429" s="182"/>
    </row>
    <row r="430" spans="1:8" ht="15">
      <c r="A430" s="181"/>
      <c r="B430" s="181"/>
      <c r="C430" s="181"/>
      <c r="D430" s="181"/>
      <c r="E430" s="182"/>
      <c r="F430" s="182"/>
      <c r="G430" s="182"/>
      <c r="H430" s="182"/>
    </row>
    <row r="431" spans="1:8" ht="15">
      <c r="A431" s="181"/>
      <c r="B431" s="181"/>
      <c r="C431" s="181"/>
      <c r="D431" s="181"/>
      <c r="E431" s="182"/>
      <c r="F431" s="182"/>
      <c r="G431" s="182"/>
      <c r="H431" s="182"/>
    </row>
    <row r="432" spans="1:8" ht="15">
      <c r="A432" s="181"/>
      <c r="B432" s="181"/>
      <c r="C432" s="181"/>
      <c r="D432" s="181"/>
      <c r="E432" s="182"/>
      <c r="F432" s="182"/>
      <c r="G432" s="182"/>
      <c r="H432" s="182"/>
    </row>
    <row r="433" spans="1:8" ht="15">
      <c r="A433" s="181"/>
      <c r="B433" s="181"/>
      <c r="C433" s="181"/>
      <c r="D433" s="181"/>
      <c r="E433" s="182"/>
      <c r="F433" s="182"/>
      <c r="G433" s="182"/>
      <c r="H433" s="182"/>
    </row>
    <row r="434" spans="1:8" ht="15">
      <c r="A434" s="181"/>
      <c r="B434" s="181"/>
      <c r="C434" s="181"/>
      <c r="D434" s="181"/>
      <c r="E434" s="182"/>
      <c r="F434" s="182"/>
      <c r="G434" s="182"/>
      <c r="H434" s="182"/>
    </row>
    <row r="435" spans="1:8" ht="15">
      <c r="A435" s="181"/>
      <c r="B435" s="181"/>
      <c r="C435" s="181"/>
      <c r="D435" s="181"/>
      <c r="E435" s="182"/>
      <c r="F435" s="182"/>
      <c r="G435" s="182"/>
      <c r="H435" s="182"/>
    </row>
    <row r="436" spans="1:8" ht="15">
      <c r="A436" s="181"/>
      <c r="B436" s="181"/>
      <c r="C436" s="181"/>
      <c r="D436" s="181"/>
      <c r="E436" s="182"/>
      <c r="F436" s="182"/>
      <c r="G436" s="182"/>
      <c r="H436" s="182"/>
    </row>
    <row r="437" spans="1:8" ht="15">
      <c r="A437" s="181"/>
      <c r="B437" s="181"/>
      <c r="C437" s="181"/>
      <c r="D437" s="181"/>
      <c r="E437" s="182"/>
      <c r="F437" s="182"/>
      <c r="G437" s="182"/>
      <c r="H437" s="182"/>
    </row>
    <row r="438" spans="1:8" ht="15">
      <c r="A438" s="181"/>
      <c r="B438" s="181"/>
      <c r="C438" s="181"/>
      <c r="D438" s="181"/>
      <c r="E438" s="182"/>
      <c r="F438" s="182"/>
      <c r="G438" s="182"/>
      <c r="H438" s="182"/>
    </row>
    <row r="439" spans="1:8" ht="15">
      <c r="A439" s="181"/>
      <c r="B439" s="181"/>
      <c r="C439" s="181"/>
      <c r="D439" s="181"/>
      <c r="E439" s="182"/>
      <c r="F439" s="182"/>
      <c r="G439" s="182"/>
      <c r="H439" s="182"/>
    </row>
    <row r="440" spans="1:8" ht="15">
      <c r="A440" s="181"/>
      <c r="B440" s="181"/>
      <c r="C440" s="181"/>
      <c r="D440" s="181"/>
      <c r="E440" s="182"/>
      <c r="F440" s="182"/>
      <c r="G440" s="182"/>
      <c r="H440" s="182"/>
    </row>
    <row r="441" spans="1:8" ht="15">
      <c r="A441" s="181"/>
      <c r="B441" s="181"/>
      <c r="C441" s="181"/>
      <c r="D441" s="181"/>
      <c r="E441" s="182"/>
      <c r="F441" s="182"/>
      <c r="G441" s="182"/>
      <c r="H441" s="182"/>
    </row>
    <row r="442" spans="1:8" ht="15">
      <c r="A442" s="181"/>
      <c r="B442" s="181"/>
      <c r="C442" s="181"/>
      <c r="D442" s="181"/>
      <c r="E442" s="182"/>
      <c r="F442" s="182"/>
      <c r="G442" s="182"/>
      <c r="H442" s="182"/>
    </row>
  </sheetData>
  <dataConsolidate/>
  <mergeCells count="2">
    <mergeCell ref="A1:C1"/>
    <mergeCell ref="A3:E3"/>
  </mergeCells>
  <pageMargins left="0.35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9"/>
  <sheetViews>
    <sheetView tabSelected="1" topLeftCell="B249" zoomScale="80" zoomScaleNormal="80" zoomScaleSheetLayoutView="100" workbookViewId="0">
      <selection activeCell="M10" sqref="M10"/>
    </sheetView>
  </sheetViews>
  <sheetFormatPr defaultRowHeight="12.75"/>
  <cols>
    <col min="1" max="1" width="13.7109375" style="240" customWidth="1"/>
    <col min="2" max="2" width="12.7109375" style="240" customWidth="1"/>
    <col min="3" max="3" width="79.7109375" style="240" customWidth="1"/>
    <col min="4" max="4" width="15.7109375" style="240" customWidth="1"/>
    <col min="5" max="6" width="15.85546875" style="240" customWidth="1"/>
    <col min="7" max="7" width="13.28515625" style="240" customWidth="1"/>
    <col min="8" max="8" width="9.140625" style="240"/>
    <col min="9" max="9" width="10.140625" style="240" bestFit="1" customWidth="1"/>
    <col min="10" max="16384" width="9.140625" style="240"/>
  </cols>
  <sheetData>
    <row r="1" spans="1:7" ht="21" customHeight="1">
      <c r="A1" s="44" t="s">
        <v>287</v>
      </c>
      <c r="B1" s="45"/>
      <c r="C1" s="237"/>
      <c r="D1" s="238"/>
      <c r="E1" s="239"/>
      <c r="F1" s="239"/>
      <c r="G1" s="239"/>
    </row>
    <row r="2" spans="1:7" ht="15.75" customHeight="1">
      <c r="A2" s="44"/>
      <c r="B2" s="45"/>
      <c r="C2" s="241"/>
      <c r="E2" s="242"/>
      <c r="F2" s="242"/>
    </row>
    <row r="3" spans="1:7" s="247" customFormat="1" ht="24" customHeight="1">
      <c r="A3" s="243" t="s">
        <v>288</v>
      </c>
      <c r="B3" s="243"/>
      <c r="C3" s="243"/>
      <c r="D3" s="244"/>
      <c r="E3" s="245"/>
      <c r="F3" s="246"/>
      <c r="G3" s="246"/>
    </row>
    <row r="4" spans="1:7" s="181" customFormat="1" ht="12.75" hidden="1" customHeight="1">
      <c r="A4" s="180"/>
      <c r="B4" s="183"/>
      <c r="C4" s="248"/>
      <c r="D4" s="249"/>
      <c r="E4" s="249"/>
      <c r="F4" s="249"/>
      <c r="G4" s="249"/>
    </row>
    <row r="5" spans="1:7" s="181" customFormat="1" ht="12.75" hidden="1" customHeight="1">
      <c r="A5" s="180"/>
      <c r="B5" s="183"/>
      <c r="C5" s="248"/>
      <c r="D5" s="249"/>
      <c r="E5" s="249"/>
      <c r="F5" s="249"/>
      <c r="G5" s="249"/>
    </row>
    <row r="6" spans="1:7" s="181" customFormat="1" ht="15.75" customHeight="1" thickBot="1">
      <c r="B6" s="250"/>
      <c r="F6" s="250" t="s">
        <v>4</v>
      </c>
    </row>
    <row r="7" spans="1:7" s="181" customFormat="1" ht="15.75">
      <c r="A7" s="251" t="s">
        <v>27</v>
      </c>
      <c r="B7" s="252" t="s">
        <v>28</v>
      </c>
      <c r="C7" s="251" t="s">
        <v>30</v>
      </c>
      <c r="D7" s="251" t="s">
        <v>31</v>
      </c>
      <c r="E7" s="251" t="s">
        <v>31</v>
      </c>
      <c r="F7" s="54" t="s">
        <v>8</v>
      </c>
      <c r="G7" s="251" t="s">
        <v>289</v>
      </c>
    </row>
    <row r="8" spans="1:7" s="181" customFormat="1" ht="15.75" customHeight="1" thickBot="1">
      <c r="A8" s="253"/>
      <c r="B8" s="254"/>
      <c r="C8" s="255"/>
      <c r="D8" s="256" t="s">
        <v>33</v>
      </c>
      <c r="E8" s="256" t="s">
        <v>34</v>
      </c>
      <c r="F8" s="58" t="s">
        <v>35</v>
      </c>
      <c r="G8" s="256" t="s">
        <v>290</v>
      </c>
    </row>
    <row r="9" spans="1:7" s="181" customFormat="1" ht="16.5" customHeight="1" thickTop="1">
      <c r="A9" s="257">
        <v>20</v>
      </c>
      <c r="B9" s="258"/>
      <c r="C9" s="61" t="s">
        <v>291</v>
      </c>
      <c r="D9" s="113"/>
      <c r="E9" s="112"/>
      <c r="F9" s="138"/>
      <c r="G9" s="113"/>
    </row>
    <row r="10" spans="1:7" s="181" customFormat="1" ht="16.5" customHeight="1">
      <c r="A10" s="257"/>
      <c r="B10" s="258"/>
      <c r="C10" s="61"/>
      <c r="D10" s="113"/>
      <c r="E10" s="112"/>
      <c r="F10" s="138"/>
      <c r="G10" s="113"/>
    </row>
    <row r="11" spans="1:7" s="181" customFormat="1" ht="15" customHeight="1">
      <c r="A11" s="135"/>
      <c r="B11" s="259"/>
      <c r="C11" s="61" t="s">
        <v>292</v>
      </c>
      <c r="D11" s="139"/>
      <c r="E11" s="140"/>
      <c r="F11" s="260"/>
      <c r="G11" s="139"/>
    </row>
    <row r="12" spans="1:7" s="181" customFormat="1" ht="15">
      <c r="A12" s="66"/>
      <c r="B12" s="261">
        <v>2143</v>
      </c>
      <c r="C12" s="141" t="s">
        <v>293</v>
      </c>
      <c r="D12" s="74">
        <v>50</v>
      </c>
      <c r="E12" s="68">
        <v>50</v>
      </c>
      <c r="F12" s="69">
        <v>0</v>
      </c>
      <c r="G12" s="139">
        <f>(F12/E12)*100</f>
        <v>0</v>
      </c>
    </row>
    <row r="13" spans="1:7" s="181" customFormat="1" ht="15">
      <c r="A13" s="66"/>
      <c r="B13" s="261">
        <v>2212</v>
      </c>
      <c r="C13" s="141" t="s">
        <v>294</v>
      </c>
      <c r="D13" s="74">
        <v>34525</v>
      </c>
      <c r="E13" s="68">
        <v>34525</v>
      </c>
      <c r="F13" s="69">
        <v>1814</v>
      </c>
      <c r="G13" s="139">
        <f t="shared" ref="G13:G55" si="0">(F13/E13)*100</f>
        <v>5.2541636495293265</v>
      </c>
    </row>
    <row r="14" spans="1:7" s="181" customFormat="1" ht="15" customHeight="1">
      <c r="A14" s="66"/>
      <c r="B14" s="261">
        <v>2219</v>
      </c>
      <c r="C14" s="141" t="s">
        <v>295</v>
      </c>
      <c r="D14" s="74">
        <v>56140</v>
      </c>
      <c r="E14" s="68">
        <v>60673.7</v>
      </c>
      <c r="F14" s="69">
        <v>1402.8</v>
      </c>
      <c r="G14" s="139">
        <f t="shared" si="0"/>
        <v>2.3120396481506815</v>
      </c>
    </row>
    <row r="15" spans="1:7" s="181" customFormat="1" ht="15">
      <c r="A15" s="66"/>
      <c r="B15" s="261">
        <v>2221</v>
      </c>
      <c r="C15" s="141" t="s">
        <v>296</v>
      </c>
      <c r="D15" s="74">
        <v>400</v>
      </c>
      <c r="E15" s="68">
        <v>400</v>
      </c>
      <c r="F15" s="69">
        <v>33.9</v>
      </c>
      <c r="G15" s="139">
        <f t="shared" si="0"/>
        <v>8.4749999999999996</v>
      </c>
    </row>
    <row r="16" spans="1:7" s="181" customFormat="1" ht="15" hidden="1">
      <c r="A16" s="66"/>
      <c r="B16" s="261">
        <v>2229</v>
      </c>
      <c r="C16" s="141" t="s">
        <v>297</v>
      </c>
      <c r="D16" s="74"/>
      <c r="E16" s="68"/>
      <c r="F16" s="69">
        <v>0</v>
      </c>
      <c r="G16" s="139" t="e">
        <f t="shared" si="0"/>
        <v>#DIV/0!</v>
      </c>
    </row>
    <row r="17" spans="1:7" s="181" customFormat="1" ht="15" hidden="1">
      <c r="A17" s="66"/>
      <c r="B17" s="261">
        <v>2241</v>
      </c>
      <c r="C17" s="141" t="s">
        <v>298</v>
      </c>
      <c r="D17" s="74"/>
      <c r="E17" s="68"/>
      <c r="F17" s="69">
        <v>0</v>
      </c>
      <c r="G17" s="139" t="e">
        <f t="shared" si="0"/>
        <v>#DIV/0!</v>
      </c>
    </row>
    <row r="18" spans="1:7" s="186" customFormat="1" ht="15.75" hidden="1">
      <c r="A18" s="66"/>
      <c r="B18" s="261">
        <v>2249</v>
      </c>
      <c r="C18" s="141" t="s">
        <v>299</v>
      </c>
      <c r="D18" s="139"/>
      <c r="E18" s="140"/>
      <c r="F18" s="69">
        <v>0</v>
      </c>
      <c r="G18" s="139" t="e">
        <f t="shared" si="0"/>
        <v>#DIV/0!</v>
      </c>
    </row>
    <row r="19" spans="1:7" s="181" customFormat="1" ht="15" hidden="1">
      <c r="A19" s="66"/>
      <c r="B19" s="261">
        <v>2310</v>
      </c>
      <c r="C19" s="141" t="s">
        <v>300</v>
      </c>
      <c r="D19" s="74"/>
      <c r="E19" s="68"/>
      <c r="F19" s="69">
        <v>0</v>
      </c>
      <c r="G19" s="139" t="e">
        <f t="shared" si="0"/>
        <v>#DIV/0!</v>
      </c>
    </row>
    <row r="20" spans="1:7" s="181" customFormat="1" ht="15">
      <c r="A20" s="66"/>
      <c r="B20" s="261">
        <v>2321</v>
      </c>
      <c r="C20" s="141" t="s">
        <v>301</v>
      </c>
      <c r="D20" s="74">
        <v>2000</v>
      </c>
      <c r="E20" s="68">
        <v>2059.3000000000002</v>
      </c>
      <c r="F20" s="69">
        <v>59.3</v>
      </c>
      <c r="G20" s="139">
        <f t="shared" si="0"/>
        <v>2.8796192881076088</v>
      </c>
    </row>
    <row r="21" spans="1:7" s="186" customFormat="1" ht="15.75" hidden="1">
      <c r="A21" s="66"/>
      <c r="B21" s="261">
        <v>2331</v>
      </c>
      <c r="C21" s="141" t="s">
        <v>302</v>
      </c>
      <c r="D21" s="139"/>
      <c r="E21" s="140"/>
      <c r="F21" s="69">
        <v>0</v>
      </c>
      <c r="G21" s="139" t="e">
        <f t="shared" si="0"/>
        <v>#DIV/0!</v>
      </c>
    </row>
    <row r="22" spans="1:7" s="181" customFormat="1" ht="15">
      <c r="A22" s="66"/>
      <c r="B22" s="261">
        <v>3111</v>
      </c>
      <c r="C22" s="262" t="s">
        <v>303</v>
      </c>
      <c r="D22" s="74">
        <v>590</v>
      </c>
      <c r="E22" s="68">
        <v>590</v>
      </c>
      <c r="F22" s="69">
        <v>19.399999999999999</v>
      </c>
      <c r="G22" s="139">
        <f t="shared" si="0"/>
        <v>3.2881355932203387</v>
      </c>
    </row>
    <row r="23" spans="1:7" s="181" customFormat="1" ht="15">
      <c r="A23" s="66"/>
      <c r="B23" s="261">
        <v>3113</v>
      </c>
      <c r="C23" s="262" t="s">
        <v>304</v>
      </c>
      <c r="D23" s="74">
        <v>4350</v>
      </c>
      <c r="E23" s="68">
        <v>5375.1</v>
      </c>
      <c r="F23" s="69">
        <v>197.3</v>
      </c>
      <c r="G23" s="139">
        <f t="shared" si="0"/>
        <v>3.670629383639374</v>
      </c>
    </row>
    <row r="24" spans="1:7" s="186" customFormat="1" ht="15.75">
      <c r="A24" s="66"/>
      <c r="B24" s="261">
        <v>3231</v>
      </c>
      <c r="C24" s="141" t="s">
        <v>305</v>
      </c>
      <c r="D24" s="139">
        <v>0</v>
      </c>
      <c r="E24" s="140">
        <v>0</v>
      </c>
      <c r="F24" s="69">
        <v>6</v>
      </c>
      <c r="G24" s="139" t="e">
        <f t="shared" si="0"/>
        <v>#DIV/0!</v>
      </c>
    </row>
    <row r="25" spans="1:7" s="186" customFormat="1" ht="15.75">
      <c r="A25" s="66"/>
      <c r="B25" s="261">
        <v>3313</v>
      </c>
      <c r="C25" s="141" t="s">
        <v>306</v>
      </c>
      <c r="D25" s="139">
        <v>100</v>
      </c>
      <c r="E25" s="140">
        <v>165</v>
      </c>
      <c r="F25" s="69">
        <v>0</v>
      </c>
      <c r="G25" s="139">
        <f t="shared" si="0"/>
        <v>0</v>
      </c>
    </row>
    <row r="26" spans="1:7" s="181" customFormat="1" ht="15">
      <c r="A26" s="71"/>
      <c r="B26" s="261">
        <v>3314</v>
      </c>
      <c r="C26" s="262" t="s">
        <v>307</v>
      </c>
      <c r="D26" s="108">
        <v>300</v>
      </c>
      <c r="E26" s="63">
        <v>300</v>
      </c>
      <c r="F26" s="69">
        <v>0</v>
      </c>
      <c r="G26" s="139">
        <f t="shared" si="0"/>
        <v>0</v>
      </c>
    </row>
    <row r="27" spans="1:7" s="186" customFormat="1" ht="15.75" hidden="1">
      <c r="A27" s="66"/>
      <c r="B27" s="261">
        <v>3319</v>
      </c>
      <c r="C27" s="262" t="s">
        <v>308</v>
      </c>
      <c r="D27" s="139"/>
      <c r="E27" s="140"/>
      <c r="F27" s="69">
        <v>0</v>
      </c>
      <c r="G27" s="139" t="e">
        <f t="shared" si="0"/>
        <v>#DIV/0!</v>
      </c>
    </row>
    <row r="28" spans="1:7" s="181" customFormat="1" ht="15">
      <c r="A28" s="66"/>
      <c r="B28" s="261">
        <v>3322</v>
      </c>
      <c r="C28" s="262" t="s">
        <v>309</v>
      </c>
      <c r="D28" s="74">
        <v>8250</v>
      </c>
      <c r="E28" s="68">
        <v>8390</v>
      </c>
      <c r="F28" s="69">
        <v>0</v>
      </c>
      <c r="G28" s="139">
        <f t="shared" si="0"/>
        <v>0</v>
      </c>
    </row>
    <row r="29" spans="1:7" s="181" customFormat="1" ht="15">
      <c r="A29" s="66"/>
      <c r="B29" s="261">
        <v>3326</v>
      </c>
      <c r="C29" s="262" t="s">
        <v>310</v>
      </c>
      <c r="D29" s="74">
        <v>50</v>
      </c>
      <c r="E29" s="68">
        <v>50</v>
      </c>
      <c r="F29" s="69">
        <v>38.5</v>
      </c>
      <c r="G29" s="139">
        <f t="shared" si="0"/>
        <v>77</v>
      </c>
    </row>
    <row r="30" spans="1:7" s="186" customFormat="1" ht="15.75">
      <c r="A30" s="66"/>
      <c r="B30" s="261">
        <v>3392</v>
      </c>
      <c r="C30" s="141" t="s">
        <v>311</v>
      </c>
      <c r="D30" s="139">
        <v>2000</v>
      </c>
      <c r="E30" s="140">
        <v>2000</v>
      </c>
      <c r="F30" s="69">
        <v>0</v>
      </c>
      <c r="G30" s="139">
        <f t="shared" si="0"/>
        <v>0</v>
      </c>
    </row>
    <row r="31" spans="1:7" s="181" customFormat="1" ht="15">
      <c r="A31" s="66"/>
      <c r="B31" s="261">
        <v>3412</v>
      </c>
      <c r="C31" s="262" t="s">
        <v>312</v>
      </c>
      <c r="D31" s="74">
        <v>6000</v>
      </c>
      <c r="E31" s="68">
        <v>6027</v>
      </c>
      <c r="F31" s="69">
        <v>170.1</v>
      </c>
      <c r="G31" s="139">
        <f t="shared" si="0"/>
        <v>2.8222996515679442</v>
      </c>
    </row>
    <row r="32" spans="1:7" s="181" customFormat="1" ht="15">
      <c r="A32" s="66"/>
      <c r="B32" s="261">
        <v>3421</v>
      </c>
      <c r="C32" s="262" t="s">
        <v>313</v>
      </c>
      <c r="D32" s="74">
        <v>491</v>
      </c>
      <c r="E32" s="68">
        <v>1892.9</v>
      </c>
      <c r="F32" s="69">
        <v>0</v>
      </c>
      <c r="G32" s="139">
        <f t="shared" si="0"/>
        <v>0</v>
      </c>
    </row>
    <row r="33" spans="1:7" s="181" customFormat="1" ht="15">
      <c r="A33" s="66"/>
      <c r="B33" s="261">
        <v>3612</v>
      </c>
      <c r="C33" s="262" t="s">
        <v>314</v>
      </c>
      <c r="D33" s="74">
        <v>150</v>
      </c>
      <c r="E33" s="68">
        <v>250</v>
      </c>
      <c r="F33" s="69">
        <v>0</v>
      </c>
      <c r="G33" s="139">
        <f t="shared" si="0"/>
        <v>0</v>
      </c>
    </row>
    <row r="34" spans="1:7" s="181" customFormat="1" ht="15">
      <c r="A34" s="66"/>
      <c r="B34" s="261">
        <v>3613</v>
      </c>
      <c r="C34" s="262" t="s">
        <v>315</v>
      </c>
      <c r="D34" s="74">
        <v>0</v>
      </c>
      <c r="E34" s="68">
        <v>157.19999999999999</v>
      </c>
      <c r="F34" s="69">
        <v>157.19999999999999</v>
      </c>
      <c r="G34" s="139">
        <f t="shared" si="0"/>
        <v>100</v>
      </c>
    </row>
    <row r="35" spans="1:7" s="181" customFormat="1" ht="15">
      <c r="A35" s="66"/>
      <c r="B35" s="261">
        <v>3631</v>
      </c>
      <c r="C35" s="262" t="s">
        <v>316</v>
      </c>
      <c r="D35" s="74">
        <v>11010</v>
      </c>
      <c r="E35" s="68">
        <v>11010</v>
      </c>
      <c r="F35" s="69">
        <v>588.1</v>
      </c>
      <c r="G35" s="139">
        <f t="shared" si="0"/>
        <v>5.3415077202543149</v>
      </c>
    </row>
    <row r="36" spans="1:7" s="186" customFormat="1" ht="15.75">
      <c r="A36" s="66"/>
      <c r="B36" s="261">
        <v>3632</v>
      </c>
      <c r="C36" s="141" t="s">
        <v>317</v>
      </c>
      <c r="D36" s="139">
        <v>8100</v>
      </c>
      <c r="E36" s="140">
        <v>11069</v>
      </c>
      <c r="F36" s="69">
        <v>0</v>
      </c>
      <c r="G36" s="139">
        <f t="shared" si="0"/>
        <v>0</v>
      </c>
    </row>
    <row r="37" spans="1:7" s="181" customFormat="1" ht="15">
      <c r="A37" s="66"/>
      <c r="B37" s="261">
        <v>3635</v>
      </c>
      <c r="C37" s="262" t="s">
        <v>318</v>
      </c>
      <c r="D37" s="74">
        <v>3370</v>
      </c>
      <c r="E37" s="68">
        <v>3370</v>
      </c>
      <c r="F37" s="69">
        <v>33.6</v>
      </c>
      <c r="G37" s="139">
        <f t="shared" si="0"/>
        <v>0.99703264094955502</v>
      </c>
    </row>
    <row r="38" spans="1:7" s="186" customFormat="1" ht="15.75" hidden="1">
      <c r="A38" s="66"/>
      <c r="B38" s="261">
        <v>3639</v>
      </c>
      <c r="C38" s="141" t="s">
        <v>319</v>
      </c>
      <c r="D38" s="139"/>
      <c r="E38" s="140"/>
      <c r="F38" s="69">
        <v>0</v>
      </c>
      <c r="G38" s="139" t="e">
        <f t="shared" si="0"/>
        <v>#DIV/0!</v>
      </c>
    </row>
    <row r="39" spans="1:7" s="181" customFormat="1" ht="15">
      <c r="A39" s="66"/>
      <c r="B39" s="261">
        <v>3699</v>
      </c>
      <c r="C39" s="262" t="s">
        <v>320</v>
      </c>
      <c r="D39" s="108">
        <v>205</v>
      </c>
      <c r="E39" s="63">
        <v>205</v>
      </c>
      <c r="F39" s="69">
        <v>61.7</v>
      </c>
      <c r="G39" s="139">
        <f t="shared" si="0"/>
        <v>30.097560975609756</v>
      </c>
    </row>
    <row r="40" spans="1:7" s="181" customFormat="1" ht="15">
      <c r="A40" s="66"/>
      <c r="B40" s="261">
        <v>3722</v>
      </c>
      <c r="C40" s="262" t="s">
        <v>321</v>
      </c>
      <c r="D40" s="74">
        <v>20470</v>
      </c>
      <c r="E40" s="68">
        <v>20470</v>
      </c>
      <c r="F40" s="69">
        <v>3586.4</v>
      </c>
      <c r="G40" s="139">
        <f t="shared" si="0"/>
        <v>17.520273571079628</v>
      </c>
    </row>
    <row r="41" spans="1:7" s="186" customFormat="1" ht="15.75">
      <c r="A41" s="66"/>
      <c r="B41" s="261">
        <v>3725</v>
      </c>
      <c r="C41" s="141" t="s">
        <v>322</v>
      </c>
      <c r="D41" s="139">
        <v>500</v>
      </c>
      <c r="E41" s="140">
        <v>500</v>
      </c>
      <c r="F41" s="69">
        <v>0</v>
      </c>
      <c r="G41" s="139">
        <f t="shared" si="0"/>
        <v>0</v>
      </c>
    </row>
    <row r="42" spans="1:7" s="186" customFormat="1" ht="15.75">
      <c r="A42" s="66"/>
      <c r="B42" s="261">
        <v>3726</v>
      </c>
      <c r="C42" s="141" t="s">
        <v>323</v>
      </c>
      <c r="D42" s="139">
        <v>230</v>
      </c>
      <c r="E42" s="140">
        <v>230</v>
      </c>
      <c r="F42" s="69">
        <v>0</v>
      </c>
      <c r="G42" s="139">
        <f t="shared" si="0"/>
        <v>0</v>
      </c>
    </row>
    <row r="43" spans="1:7" s="186" customFormat="1" ht="15.75">
      <c r="A43" s="66"/>
      <c r="B43" s="261">
        <v>3733</v>
      </c>
      <c r="C43" s="141" t="s">
        <v>324</v>
      </c>
      <c r="D43" s="139">
        <v>40</v>
      </c>
      <c r="E43" s="140">
        <v>40</v>
      </c>
      <c r="F43" s="69">
        <v>30.8</v>
      </c>
      <c r="G43" s="139">
        <f t="shared" si="0"/>
        <v>77</v>
      </c>
    </row>
    <row r="44" spans="1:7" s="186" customFormat="1" ht="15.75">
      <c r="A44" s="66"/>
      <c r="B44" s="261">
        <v>3744</v>
      </c>
      <c r="C44" s="141" t="s">
        <v>325</v>
      </c>
      <c r="D44" s="139">
        <v>4000</v>
      </c>
      <c r="E44" s="140">
        <v>4000</v>
      </c>
      <c r="F44" s="69">
        <v>105.3</v>
      </c>
      <c r="G44" s="139">
        <f t="shared" si="0"/>
        <v>2.6324999999999998</v>
      </c>
    </row>
    <row r="45" spans="1:7" s="186" customFormat="1" ht="15.75">
      <c r="A45" s="66"/>
      <c r="B45" s="261">
        <v>3745</v>
      </c>
      <c r="C45" s="141" t="s">
        <v>326</v>
      </c>
      <c r="D45" s="263">
        <v>24947</v>
      </c>
      <c r="E45" s="140">
        <v>24987</v>
      </c>
      <c r="F45" s="69">
        <v>2318.5</v>
      </c>
      <c r="G45" s="139">
        <f t="shared" si="0"/>
        <v>9.2788249889942769</v>
      </c>
    </row>
    <row r="46" spans="1:7" s="186" customFormat="1" ht="15.75" hidden="1">
      <c r="A46" s="66"/>
      <c r="B46" s="261">
        <v>4349</v>
      </c>
      <c r="C46" s="141" t="s">
        <v>327</v>
      </c>
      <c r="D46" s="108"/>
      <c r="E46" s="63"/>
      <c r="F46" s="69">
        <v>0</v>
      </c>
      <c r="G46" s="139" t="e">
        <f t="shared" si="0"/>
        <v>#DIV/0!</v>
      </c>
    </row>
    <row r="47" spans="1:7" s="186" customFormat="1" ht="15.75">
      <c r="A47" s="71"/>
      <c r="B47" s="261">
        <v>4351</v>
      </c>
      <c r="C47" s="262" t="s">
        <v>328</v>
      </c>
      <c r="D47" s="108">
        <v>1000</v>
      </c>
      <c r="E47" s="63">
        <v>1000</v>
      </c>
      <c r="F47" s="69">
        <v>0</v>
      </c>
      <c r="G47" s="139">
        <f t="shared" si="0"/>
        <v>0</v>
      </c>
    </row>
    <row r="48" spans="1:7" s="186" customFormat="1" ht="15.75">
      <c r="A48" s="71"/>
      <c r="B48" s="261">
        <v>4357</v>
      </c>
      <c r="C48" s="262" t="s">
        <v>329</v>
      </c>
      <c r="D48" s="108">
        <v>2950</v>
      </c>
      <c r="E48" s="63">
        <v>3340.7</v>
      </c>
      <c r="F48" s="69">
        <v>420.3</v>
      </c>
      <c r="G48" s="139">
        <f t="shared" si="0"/>
        <v>12.581195557817226</v>
      </c>
    </row>
    <row r="49" spans="1:7" s="186" customFormat="1" ht="15.75" hidden="1">
      <c r="A49" s="71"/>
      <c r="B49" s="261">
        <v>4374</v>
      </c>
      <c r="C49" s="262" t="s">
        <v>330</v>
      </c>
      <c r="D49" s="108"/>
      <c r="E49" s="63"/>
      <c r="F49" s="69">
        <v>0</v>
      </c>
      <c r="G49" s="139" t="e">
        <f t="shared" si="0"/>
        <v>#DIV/0!</v>
      </c>
    </row>
    <row r="50" spans="1:7" s="181" customFormat="1" ht="15">
      <c r="A50" s="71"/>
      <c r="B50" s="261">
        <v>5311</v>
      </c>
      <c r="C50" s="262" t="s">
        <v>331</v>
      </c>
      <c r="D50" s="108">
        <v>4500</v>
      </c>
      <c r="E50" s="63">
        <v>4500</v>
      </c>
      <c r="F50" s="69">
        <v>0</v>
      </c>
      <c r="G50" s="139">
        <f t="shared" si="0"/>
        <v>0</v>
      </c>
    </row>
    <row r="51" spans="1:7" s="181" customFormat="1" ht="15">
      <c r="A51" s="71"/>
      <c r="B51" s="261">
        <v>5512</v>
      </c>
      <c r="C51" s="262" t="s">
        <v>332</v>
      </c>
      <c r="D51" s="108">
        <v>500</v>
      </c>
      <c r="E51" s="63">
        <v>587</v>
      </c>
      <c r="F51" s="69">
        <v>0</v>
      </c>
      <c r="G51" s="139">
        <f t="shared" si="0"/>
        <v>0</v>
      </c>
    </row>
    <row r="52" spans="1:7" s="181" customFormat="1" ht="15">
      <c r="A52" s="71"/>
      <c r="B52" s="261">
        <v>6171</v>
      </c>
      <c r="C52" s="262" t="s">
        <v>333</v>
      </c>
      <c r="D52" s="108">
        <v>3500</v>
      </c>
      <c r="E52" s="63">
        <v>3500</v>
      </c>
      <c r="F52" s="69">
        <v>0</v>
      </c>
      <c r="G52" s="139">
        <f t="shared" si="0"/>
        <v>0</v>
      </c>
    </row>
    <row r="53" spans="1:7" s="181" customFormat="1" ht="15" hidden="1">
      <c r="A53" s="71"/>
      <c r="B53" s="261">
        <v>6399</v>
      </c>
      <c r="C53" s="262" t="s">
        <v>334</v>
      </c>
      <c r="D53" s="108"/>
      <c r="E53" s="63"/>
      <c r="F53" s="69">
        <v>0</v>
      </c>
      <c r="G53" s="139" t="e">
        <f t="shared" si="0"/>
        <v>#DIV/0!</v>
      </c>
    </row>
    <row r="54" spans="1:7" s="181" customFormat="1" ht="15">
      <c r="A54" s="71"/>
      <c r="B54" s="261">
        <v>6402</v>
      </c>
      <c r="C54" s="262" t="s">
        <v>335</v>
      </c>
      <c r="D54" s="108">
        <v>3437</v>
      </c>
      <c r="E54" s="63">
        <v>3437</v>
      </c>
      <c r="F54" s="69">
        <v>0</v>
      </c>
      <c r="G54" s="139">
        <f t="shared" si="0"/>
        <v>0</v>
      </c>
    </row>
    <row r="55" spans="1:7" s="181" customFormat="1" ht="15">
      <c r="A55" s="71">
        <v>6409</v>
      </c>
      <c r="B55" s="261">
        <v>6409</v>
      </c>
      <c r="C55" s="262" t="s">
        <v>336</v>
      </c>
      <c r="D55" s="108">
        <v>2400</v>
      </c>
      <c r="E55" s="63">
        <v>2400</v>
      </c>
      <c r="F55" s="69">
        <v>0</v>
      </c>
      <c r="G55" s="139">
        <f t="shared" si="0"/>
        <v>0</v>
      </c>
    </row>
    <row r="56" spans="1:7" s="186" customFormat="1" ht="16.5" thickBot="1">
      <c r="A56" s="66"/>
      <c r="B56" s="261"/>
      <c r="C56" s="141"/>
      <c r="D56" s="139"/>
      <c r="E56" s="140"/>
      <c r="F56" s="260"/>
      <c r="G56" s="139"/>
    </row>
    <row r="57" spans="1:7" s="241" customFormat="1" ht="16.5" hidden="1" customHeight="1">
      <c r="A57" s="104"/>
      <c r="B57" s="264"/>
      <c r="C57" s="103" t="s">
        <v>337</v>
      </c>
      <c r="D57" s="265" t="e">
        <f>SUM(#REF!+#REF!+#REF!+#REF!)</f>
        <v>#REF!</v>
      </c>
      <c r="E57" s="266" t="e">
        <f>SUM(#REF!+92+#REF!+#REF!)</f>
        <v>#REF!</v>
      </c>
      <c r="F57" s="267" t="e">
        <f>SUM(#REF!+#REF!+#REF!+#REF!)</f>
        <v>#REF!</v>
      </c>
      <c r="G57" s="139" t="e">
        <f>(#REF!/E57)*100</f>
        <v>#REF!</v>
      </c>
    </row>
    <row r="58" spans="1:7" s="186" customFormat="1" ht="15.75" hidden="1" customHeight="1">
      <c r="A58" s="66"/>
      <c r="B58" s="261"/>
      <c r="C58" s="141"/>
      <c r="D58" s="139"/>
      <c r="E58" s="140"/>
      <c r="F58" s="260"/>
      <c r="G58" s="139"/>
    </row>
    <row r="59" spans="1:7" s="186" customFormat="1" ht="12.75" hidden="1" customHeight="1" thickBot="1">
      <c r="A59" s="268"/>
      <c r="B59" s="269"/>
      <c r="C59" s="270"/>
      <c r="D59" s="271"/>
      <c r="E59" s="272"/>
      <c r="F59" s="273"/>
      <c r="G59" s="271"/>
    </row>
    <row r="60" spans="1:7" s="181" customFormat="1" ht="18.75" customHeight="1" thickTop="1" thickBot="1">
      <c r="A60" s="274"/>
      <c r="B60" s="275"/>
      <c r="C60" s="276" t="s">
        <v>338</v>
      </c>
      <c r="D60" s="277">
        <f>SUM(D12:D56)</f>
        <v>206555</v>
      </c>
      <c r="E60" s="278">
        <f>SUM(E12:E56)</f>
        <v>217550.90000000002</v>
      </c>
      <c r="F60" s="279">
        <f>SUM(F12:F56)</f>
        <v>11043.199999999999</v>
      </c>
      <c r="G60" s="277">
        <f>(F60/E60)*100</f>
        <v>5.0761453986170579</v>
      </c>
    </row>
    <row r="61" spans="1:7" s="186" customFormat="1" ht="16.5" customHeight="1">
      <c r="A61" s="248"/>
      <c r="B61" s="280"/>
      <c r="C61" s="248"/>
      <c r="D61" s="249"/>
      <c r="E61" s="281"/>
      <c r="F61" s="239"/>
      <c r="G61" s="239"/>
    </row>
    <row r="62" spans="1:7" s="181" customFormat="1" ht="12.75" hidden="1" customHeight="1">
      <c r="A62" s="180"/>
      <c r="B62" s="183"/>
      <c r="C62" s="248"/>
      <c r="D62" s="249"/>
      <c r="E62" s="249"/>
      <c r="F62" s="249"/>
      <c r="G62" s="249"/>
    </row>
    <row r="63" spans="1:7" s="181" customFormat="1" ht="12.75" hidden="1" customHeight="1">
      <c r="A63" s="180"/>
      <c r="B63" s="183"/>
      <c r="C63" s="248"/>
      <c r="D63" s="249"/>
      <c r="E63" s="249"/>
      <c r="F63" s="249"/>
      <c r="G63" s="249"/>
    </row>
    <row r="64" spans="1:7" s="181" customFormat="1" ht="12.75" hidden="1" customHeight="1">
      <c r="A64" s="180"/>
      <c r="B64" s="183"/>
      <c r="C64" s="248"/>
      <c r="D64" s="249"/>
      <c r="E64" s="249"/>
      <c r="F64" s="249"/>
      <c r="G64" s="249"/>
    </row>
    <row r="65" spans="1:7" s="181" customFormat="1" ht="12.75" hidden="1" customHeight="1">
      <c r="A65" s="180"/>
      <c r="B65" s="183"/>
      <c r="C65" s="248"/>
      <c r="D65" s="249"/>
      <c r="E65" s="249"/>
      <c r="F65" s="249"/>
      <c r="G65" s="249"/>
    </row>
    <row r="66" spans="1:7" s="181" customFormat="1" ht="12.75" hidden="1" customHeight="1">
      <c r="A66" s="180"/>
      <c r="B66" s="183"/>
      <c r="C66" s="248"/>
      <c r="D66" s="249"/>
      <c r="E66" s="249"/>
      <c r="F66" s="249"/>
      <c r="G66" s="249"/>
    </row>
    <row r="67" spans="1:7" s="181" customFormat="1" ht="12.75" hidden="1" customHeight="1">
      <c r="A67" s="180"/>
      <c r="B67" s="183"/>
      <c r="C67" s="248"/>
      <c r="D67" s="249"/>
      <c r="E67" s="249"/>
      <c r="F67" s="249"/>
      <c r="G67" s="249"/>
    </row>
    <row r="68" spans="1:7" s="181" customFormat="1" ht="15.75" customHeight="1" thickBot="1">
      <c r="A68" s="180"/>
      <c r="B68" s="183"/>
      <c r="C68" s="248"/>
      <c r="D68" s="249"/>
      <c r="E68" s="246"/>
      <c r="F68" s="246"/>
      <c r="G68" s="246"/>
    </row>
    <row r="69" spans="1:7" s="181" customFormat="1" ht="15.75">
      <c r="A69" s="251" t="s">
        <v>27</v>
      </c>
      <c r="B69" s="252" t="s">
        <v>28</v>
      </c>
      <c r="C69" s="251" t="s">
        <v>30</v>
      </c>
      <c r="D69" s="251" t="s">
        <v>31</v>
      </c>
      <c r="E69" s="251" t="s">
        <v>31</v>
      </c>
      <c r="F69" s="54" t="s">
        <v>8</v>
      </c>
      <c r="G69" s="251" t="s">
        <v>289</v>
      </c>
    </row>
    <row r="70" spans="1:7" s="181" customFormat="1" ht="15.75" customHeight="1" thickBot="1">
      <c r="A70" s="253"/>
      <c r="B70" s="254"/>
      <c r="C70" s="255"/>
      <c r="D70" s="256" t="s">
        <v>33</v>
      </c>
      <c r="E70" s="256" t="s">
        <v>34</v>
      </c>
      <c r="F70" s="58" t="s">
        <v>35</v>
      </c>
      <c r="G70" s="256" t="s">
        <v>290</v>
      </c>
    </row>
    <row r="71" spans="1:7" s="181" customFormat="1" ht="16.5" customHeight="1" thickTop="1">
      <c r="A71" s="257">
        <v>30</v>
      </c>
      <c r="B71" s="257"/>
      <c r="C71" s="104" t="s">
        <v>65</v>
      </c>
      <c r="D71" s="113"/>
      <c r="E71" s="112"/>
      <c r="F71" s="138"/>
      <c r="G71" s="113"/>
    </row>
    <row r="72" spans="1:7" s="181" customFormat="1" ht="16.5" customHeight="1">
      <c r="A72" s="282">
        <v>31</v>
      </c>
      <c r="B72" s="282"/>
      <c r="C72" s="104"/>
      <c r="D72" s="139"/>
      <c r="E72" s="140"/>
      <c r="F72" s="260"/>
      <c r="G72" s="139"/>
    </row>
    <row r="73" spans="1:7" s="181" customFormat="1" ht="15">
      <c r="A73" s="66"/>
      <c r="B73" s="283">
        <v>3341</v>
      </c>
      <c r="C73" s="180" t="s">
        <v>339</v>
      </c>
      <c r="D73" s="139">
        <v>30</v>
      </c>
      <c r="E73" s="140">
        <v>30</v>
      </c>
      <c r="F73" s="260">
        <v>0</v>
      </c>
      <c r="G73" s="139">
        <f t="shared" ref="G73:G86" si="1">(F73/E73)*100</f>
        <v>0</v>
      </c>
    </row>
    <row r="74" spans="1:7" s="181" customFormat="1" ht="15.75" customHeight="1">
      <c r="A74" s="66"/>
      <c r="B74" s="283">
        <v>3349</v>
      </c>
      <c r="C74" s="141" t="s">
        <v>340</v>
      </c>
      <c r="D74" s="139">
        <v>720</v>
      </c>
      <c r="E74" s="140">
        <v>720</v>
      </c>
      <c r="F74" s="260">
        <v>62.7</v>
      </c>
      <c r="G74" s="139">
        <f t="shared" si="1"/>
        <v>8.7083333333333339</v>
      </c>
    </row>
    <row r="75" spans="1:7" s="181" customFormat="1" ht="15.75" customHeight="1">
      <c r="A75" s="66"/>
      <c r="B75" s="283">
        <v>5212</v>
      </c>
      <c r="C75" s="66" t="s">
        <v>341</v>
      </c>
      <c r="D75" s="284">
        <v>20</v>
      </c>
      <c r="E75" s="285">
        <v>20</v>
      </c>
      <c r="F75" s="260">
        <v>0</v>
      </c>
      <c r="G75" s="139">
        <f t="shared" si="1"/>
        <v>0</v>
      </c>
    </row>
    <row r="76" spans="1:7" s="181" customFormat="1" ht="15.75" customHeight="1">
      <c r="A76" s="66"/>
      <c r="B76" s="283">
        <v>5272</v>
      </c>
      <c r="C76" s="66" t="s">
        <v>342</v>
      </c>
      <c r="D76" s="284">
        <v>50</v>
      </c>
      <c r="E76" s="285">
        <v>50</v>
      </c>
      <c r="F76" s="260">
        <v>0</v>
      </c>
      <c r="G76" s="139">
        <f t="shared" si="1"/>
        <v>0</v>
      </c>
    </row>
    <row r="77" spans="1:7" s="181" customFormat="1" ht="15.75" customHeight="1">
      <c r="A77" s="66"/>
      <c r="B77" s="283">
        <v>5279</v>
      </c>
      <c r="C77" s="66" t="s">
        <v>343</v>
      </c>
      <c r="D77" s="284">
        <v>50</v>
      </c>
      <c r="E77" s="285">
        <v>50</v>
      </c>
      <c r="F77" s="260">
        <v>0</v>
      </c>
      <c r="G77" s="139">
        <f t="shared" si="1"/>
        <v>0</v>
      </c>
    </row>
    <row r="78" spans="1:7" s="181" customFormat="1" ht="15">
      <c r="A78" s="66"/>
      <c r="B78" s="283">
        <v>5512</v>
      </c>
      <c r="C78" s="180" t="s">
        <v>344</v>
      </c>
      <c r="D78" s="139">
        <v>1423</v>
      </c>
      <c r="E78" s="140">
        <v>1423</v>
      </c>
      <c r="F78" s="260">
        <v>82.7</v>
      </c>
      <c r="G78" s="139">
        <f t="shared" si="1"/>
        <v>5.8116654954321856</v>
      </c>
    </row>
    <row r="79" spans="1:7" s="181" customFormat="1" ht="15.75" customHeight="1">
      <c r="A79" s="66"/>
      <c r="B79" s="283">
        <v>6112</v>
      </c>
      <c r="C79" s="141" t="s">
        <v>345</v>
      </c>
      <c r="D79" s="139">
        <v>5535</v>
      </c>
      <c r="E79" s="140">
        <v>5535</v>
      </c>
      <c r="F79" s="260">
        <v>929.5</v>
      </c>
      <c r="G79" s="139">
        <f t="shared" si="1"/>
        <v>16.793134598012646</v>
      </c>
    </row>
    <row r="80" spans="1:7" s="181" customFormat="1" ht="15.75" hidden="1" customHeight="1">
      <c r="A80" s="66"/>
      <c r="B80" s="283">
        <v>6114</v>
      </c>
      <c r="C80" s="141" t="s">
        <v>346</v>
      </c>
      <c r="D80" s="139"/>
      <c r="E80" s="140"/>
      <c r="F80" s="260">
        <v>0</v>
      </c>
      <c r="G80" s="139" t="e">
        <f t="shared" si="1"/>
        <v>#DIV/0!</v>
      </c>
    </row>
    <row r="81" spans="1:7" s="181" customFormat="1" ht="15.75" hidden="1" customHeight="1">
      <c r="A81" s="66"/>
      <c r="B81" s="283">
        <v>6115</v>
      </c>
      <c r="C81" s="141" t="s">
        <v>347</v>
      </c>
      <c r="D81" s="139"/>
      <c r="E81" s="140"/>
      <c r="F81" s="260">
        <v>0</v>
      </c>
      <c r="G81" s="139" t="e">
        <f t="shared" si="1"/>
        <v>#DIV/0!</v>
      </c>
    </row>
    <row r="82" spans="1:7" s="181" customFormat="1" ht="15.75" hidden="1" customHeight="1">
      <c r="A82" s="66"/>
      <c r="B82" s="283">
        <v>6117</v>
      </c>
      <c r="C82" s="141" t="s">
        <v>348</v>
      </c>
      <c r="D82" s="139"/>
      <c r="E82" s="140"/>
      <c r="F82" s="260">
        <v>0</v>
      </c>
      <c r="G82" s="139" t="e">
        <f t="shared" si="1"/>
        <v>#DIV/0!</v>
      </c>
    </row>
    <row r="83" spans="1:7" s="181" customFormat="1" ht="15.75" hidden="1" customHeight="1">
      <c r="A83" s="66"/>
      <c r="B83" s="283">
        <v>6118</v>
      </c>
      <c r="C83" s="141" t="s">
        <v>349</v>
      </c>
      <c r="D83" s="284"/>
      <c r="E83" s="285"/>
      <c r="F83" s="260">
        <v>0</v>
      </c>
      <c r="G83" s="139" t="e">
        <f t="shared" si="1"/>
        <v>#DIV/0!</v>
      </c>
    </row>
    <row r="84" spans="1:7" s="181" customFormat="1" ht="15.75" hidden="1" customHeight="1">
      <c r="A84" s="66"/>
      <c r="B84" s="283">
        <v>6149</v>
      </c>
      <c r="C84" s="141" t="s">
        <v>350</v>
      </c>
      <c r="D84" s="284"/>
      <c r="E84" s="285"/>
      <c r="F84" s="260">
        <v>0</v>
      </c>
      <c r="G84" s="139" t="e">
        <f t="shared" si="1"/>
        <v>#DIV/0!</v>
      </c>
    </row>
    <row r="85" spans="1:7" s="181" customFormat="1" ht="17.25" customHeight="1">
      <c r="A85" s="283" t="s">
        <v>351</v>
      </c>
      <c r="B85" s="283">
        <v>6171</v>
      </c>
      <c r="C85" s="141" t="s">
        <v>352</v>
      </c>
      <c r="D85" s="139">
        <v>110341</v>
      </c>
      <c r="E85" s="140">
        <v>110341</v>
      </c>
      <c r="F85" s="260">
        <v>14646.3</v>
      </c>
      <c r="G85" s="139">
        <f t="shared" si="1"/>
        <v>13.273669805421376</v>
      </c>
    </row>
    <row r="86" spans="1:7" s="181" customFormat="1" ht="17.25" customHeight="1">
      <c r="A86" s="283"/>
      <c r="B86" s="283">
        <v>6402</v>
      </c>
      <c r="C86" s="141" t="s">
        <v>353</v>
      </c>
      <c r="D86" s="139">
        <v>0</v>
      </c>
      <c r="E86" s="140">
        <v>216.9</v>
      </c>
      <c r="F86" s="260">
        <v>216.9</v>
      </c>
      <c r="G86" s="139">
        <f t="shared" si="1"/>
        <v>100</v>
      </c>
    </row>
    <row r="87" spans="1:7" s="181" customFormat="1" ht="15.75" customHeight="1" thickBot="1">
      <c r="A87" s="286"/>
      <c r="B87" s="287"/>
      <c r="C87" s="288"/>
      <c r="D87" s="284"/>
      <c r="E87" s="285"/>
      <c r="F87" s="289"/>
      <c r="G87" s="284"/>
    </row>
    <row r="88" spans="1:7" s="181" customFormat="1" ht="18.75" customHeight="1" thickTop="1" thickBot="1">
      <c r="A88" s="274"/>
      <c r="B88" s="290"/>
      <c r="C88" s="291" t="s">
        <v>354</v>
      </c>
      <c r="D88" s="277">
        <f t="shared" ref="D88:F88" si="2">SUM(D73:D87)</f>
        <v>118169</v>
      </c>
      <c r="E88" s="278">
        <f t="shared" si="2"/>
        <v>118385.9</v>
      </c>
      <c r="F88" s="279">
        <f t="shared" si="2"/>
        <v>15938.099999999999</v>
      </c>
      <c r="G88" s="277">
        <f>(F88/E88)*100</f>
        <v>13.46283636818236</v>
      </c>
    </row>
    <row r="89" spans="1:7" s="181" customFormat="1" ht="15.75" customHeight="1">
      <c r="A89" s="180"/>
      <c r="B89" s="183"/>
      <c r="C89" s="248"/>
      <c r="D89" s="249"/>
      <c r="E89" s="292"/>
      <c r="F89" s="249"/>
      <c r="G89" s="249"/>
    </row>
    <row r="90" spans="1:7" s="181" customFormat="1" ht="12.75" hidden="1" customHeight="1">
      <c r="A90" s="180"/>
      <c r="B90" s="183"/>
      <c r="C90" s="248"/>
      <c r="D90" s="249"/>
      <c r="E90" s="249"/>
      <c r="F90" s="249"/>
      <c r="G90" s="249"/>
    </row>
    <row r="91" spans="1:7" s="181" customFormat="1" ht="12.75" hidden="1" customHeight="1">
      <c r="A91" s="180"/>
      <c r="B91" s="183"/>
      <c r="C91" s="248"/>
      <c r="D91" s="249"/>
      <c r="E91" s="249"/>
      <c r="F91" s="249"/>
      <c r="G91" s="249"/>
    </row>
    <row r="92" spans="1:7" s="181" customFormat="1" ht="12.75" hidden="1" customHeight="1">
      <c r="A92" s="180"/>
      <c r="B92" s="183"/>
      <c r="C92" s="248"/>
      <c r="D92" s="249"/>
      <c r="E92" s="249"/>
      <c r="F92" s="249"/>
      <c r="G92" s="249"/>
    </row>
    <row r="93" spans="1:7" s="181" customFormat="1" ht="12.75" hidden="1" customHeight="1">
      <c r="A93" s="180"/>
      <c r="B93" s="183"/>
      <c r="C93" s="248"/>
      <c r="D93" s="249"/>
      <c r="E93" s="249"/>
      <c r="F93" s="249"/>
      <c r="G93" s="249"/>
    </row>
    <row r="94" spans="1:7" s="181" customFormat="1" ht="15.75" customHeight="1" thickBot="1">
      <c r="A94" s="180"/>
      <c r="B94" s="183"/>
      <c r="C94" s="248"/>
      <c r="D94" s="249"/>
      <c r="E94" s="249"/>
      <c r="F94" s="249"/>
      <c r="G94" s="249"/>
    </row>
    <row r="95" spans="1:7" s="181" customFormat="1" ht="15.75">
      <c r="A95" s="251" t="s">
        <v>27</v>
      </c>
      <c r="B95" s="252" t="s">
        <v>28</v>
      </c>
      <c r="C95" s="251" t="s">
        <v>30</v>
      </c>
      <c r="D95" s="251" t="s">
        <v>31</v>
      </c>
      <c r="E95" s="251" t="s">
        <v>31</v>
      </c>
      <c r="F95" s="54" t="s">
        <v>8</v>
      </c>
      <c r="G95" s="251" t="s">
        <v>289</v>
      </c>
    </row>
    <row r="96" spans="1:7" s="181" customFormat="1" ht="15.75" customHeight="1" thickBot="1">
      <c r="A96" s="253"/>
      <c r="B96" s="254"/>
      <c r="C96" s="255"/>
      <c r="D96" s="256" t="s">
        <v>33</v>
      </c>
      <c r="E96" s="256" t="s">
        <v>34</v>
      </c>
      <c r="F96" s="58" t="s">
        <v>35</v>
      </c>
      <c r="G96" s="256" t="s">
        <v>290</v>
      </c>
    </row>
    <row r="97" spans="1:7" s="181" customFormat="1" ht="16.5" thickTop="1">
      <c r="A97" s="257">
        <v>50</v>
      </c>
      <c r="B97" s="258"/>
      <c r="C97" s="293" t="s">
        <v>102</v>
      </c>
      <c r="D97" s="113"/>
      <c r="E97" s="112"/>
      <c r="F97" s="138"/>
      <c r="G97" s="113"/>
    </row>
    <row r="98" spans="1:7" s="181" customFormat="1" ht="14.25" customHeight="1">
      <c r="A98" s="257"/>
      <c r="B98" s="258"/>
      <c r="C98" s="293"/>
      <c r="D98" s="113"/>
      <c r="E98" s="112"/>
      <c r="F98" s="138"/>
      <c r="G98" s="113"/>
    </row>
    <row r="99" spans="1:7" s="181" customFormat="1" ht="15">
      <c r="A99" s="66"/>
      <c r="B99" s="261">
        <v>2143</v>
      </c>
      <c r="C99" s="66" t="s">
        <v>355</v>
      </c>
      <c r="D99" s="74">
        <v>665</v>
      </c>
      <c r="E99" s="68">
        <v>663.5</v>
      </c>
      <c r="F99" s="69">
        <v>0</v>
      </c>
      <c r="G99" s="139">
        <f t="shared" ref="G99:G140" si="3">(F99/E99)*100</f>
        <v>0</v>
      </c>
    </row>
    <row r="100" spans="1:7" s="181" customFormat="1" ht="15">
      <c r="A100" s="66"/>
      <c r="B100" s="261">
        <v>3111</v>
      </c>
      <c r="C100" s="66" t="s">
        <v>356</v>
      </c>
      <c r="D100" s="74">
        <v>8150</v>
      </c>
      <c r="E100" s="68">
        <v>8151.5</v>
      </c>
      <c r="F100" s="69">
        <v>1330.1</v>
      </c>
      <c r="G100" s="139">
        <f t="shared" si="3"/>
        <v>16.317242225357294</v>
      </c>
    </row>
    <row r="101" spans="1:7" s="181" customFormat="1" ht="15">
      <c r="A101" s="66"/>
      <c r="B101" s="261">
        <v>3113</v>
      </c>
      <c r="C101" s="66" t="s">
        <v>357</v>
      </c>
      <c r="D101" s="74">
        <v>30850</v>
      </c>
      <c r="E101" s="68">
        <v>30850</v>
      </c>
      <c r="F101" s="69">
        <v>6577.4</v>
      </c>
      <c r="G101" s="139">
        <f t="shared" si="3"/>
        <v>21.320583468395458</v>
      </c>
    </row>
    <row r="102" spans="1:7" s="181" customFormat="1" ht="15" hidden="1">
      <c r="A102" s="66"/>
      <c r="B102" s="261">
        <v>3114</v>
      </c>
      <c r="C102" s="66" t="s">
        <v>358</v>
      </c>
      <c r="D102" s="74"/>
      <c r="E102" s="68"/>
      <c r="F102" s="69">
        <v>0</v>
      </c>
      <c r="G102" s="139" t="e">
        <f t="shared" si="3"/>
        <v>#DIV/0!</v>
      </c>
    </row>
    <row r="103" spans="1:7" s="181" customFormat="1" ht="15" hidden="1">
      <c r="A103" s="66"/>
      <c r="B103" s="261">
        <v>3122</v>
      </c>
      <c r="C103" s="66" t="s">
        <v>359</v>
      </c>
      <c r="D103" s="74"/>
      <c r="E103" s="68"/>
      <c r="F103" s="69">
        <v>0</v>
      </c>
      <c r="G103" s="139" t="e">
        <f t="shared" si="3"/>
        <v>#DIV/0!</v>
      </c>
    </row>
    <row r="104" spans="1:7" s="181" customFormat="1" ht="15">
      <c r="A104" s="66"/>
      <c r="B104" s="261">
        <v>3231</v>
      </c>
      <c r="C104" s="66" t="s">
        <v>360</v>
      </c>
      <c r="D104" s="74">
        <v>600</v>
      </c>
      <c r="E104" s="68">
        <v>600</v>
      </c>
      <c r="F104" s="69">
        <v>100</v>
      </c>
      <c r="G104" s="139">
        <f t="shared" si="3"/>
        <v>16.666666666666664</v>
      </c>
    </row>
    <row r="105" spans="1:7" s="181" customFormat="1" ht="15">
      <c r="A105" s="66"/>
      <c r="B105" s="261">
        <v>3313</v>
      </c>
      <c r="C105" s="66" t="s">
        <v>361</v>
      </c>
      <c r="D105" s="74">
        <v>1200</v>
      </c>
      <c r="E105" s="68">
        <v>1200</v>
      </c>
      <c r="F105" s="69">
        <v>0</v>
      </c>
      <c r="G105" s="139">
        <f t="shared" si="3"/>
        <v>0</v>
      </c>
    </row>
    <row r="106" spans="1:7" s="181" customFormat="1" ht="15">
      <c r="A106" s="66"/>
      <c r="B106" s="261">
        <v>3314</v>
      </c>
      <c r="C106" s="66" t="s">
        <v>362</v>
      </c>
      <c r="D106" s="74">
        <v>10259</v>
      </c>
      <c r="E106" s="68">
        <v>10259</v>
      </c>
      <c r="F106" s="69">
        <v>1700</v>
      </c>
      <c r="G106" s="139">
        <f t="shared" si="3"/>
        <v>16.57081586899308</v>
      </c>
    </row>
    <row r="107" spans="1:7" s="181" customFormat="1" ht="15">
      <c r="A107" s="66"/>
      <c r="B107" s="261">
        <v>3315</v>
      </c>
      <c r="C107" s="66" t="s">
        <v>363</v>
      </c>
      <c r="D107" s="74">
        <v>15984</v>
      </c>
      <c r="E107" s="68">
        <v>15984</v>
      </c>
      <c r="F107" s="69">
        <v>2707</v>
      </c>
      <c r="G107" s="139">
        <f t="shared" si="3"/>
        <v>16.935685685685687</v>
      </c>
    </row>
    <row r="108" spans="1:7" s="181" customFormat="1" ht="15">
      <c r="A108" s="66"/>
      <c r="B108" s="261">
        <v>3319</v>
      </c>
      <c r="C108" s="66" t="s">
        <v>364</v>
      </c>
      <c r="D108" s="74">
        <v>260</v>
      </c>
      <c r="E108" s="68">
        <v>260</v>
      </c>
      <c r="F108" s="69">
        <v>53.1</v>
      </c>
      <c r="G108" s="139">
        <f t="shared" si="3"/>
        <v>20.423076923076923</v>
      </c>
    </row>
    <row r="109" spans="1:7" s="181" customFormat="1" ht="15">
      <c r="A109" s="66"/>
      <c r="B109" s="261">
        <v>3322</v>
      </c>
      <c r="C109" s="66" t="s">
        <v>365</v>
      </c>
      <c r="D109" s="74">
        <v>20</v>
      </c>
      <c r="E109" s="68">
        <v>20</v>
      </c>
      <c r="F109" s="69">
        <v>0</v>
      </c>
      <c r="G109" s="139">
        <f t="shared" si="3"/>
        <v>0</v>
      </c>
    </row>
    <row r="110" spans="1:7" s="181" customFormat="1" ht="15">
      <c r="A110" s="66"/>
      <c r="B110" s="261">
        <v>3326</v>
      </c>
      <c r="C110" s="66" t="s">
        <v>366</v>
      </c>
      <c r="D110" s="74">
        <v>20</v>
      </c>
      <c r="E110" s="68">
        <v>20</v>
      </c>
      <c r="F110" s="69">
        <v>0</v>
      </c>
      <c r="G110" s="139">
        <f t="shared" si="3"/>
        <v>0</v>
      </c>
    </row>
    <row r="111" spans="1:7" s="181" customFormat="1" ht="15">
      <c r="A111" s="66"/>
      <c r="B111" s="261">
        <v>3330</v>
      </c>
      <c r="C111" s="66" t="s">
        <v>367</v>
      </c>
      <c r="D111" s="74">
        <v>140</v>
      </c>
      <c r="E111" s="68">
        <v>140</v>
      </c>
      <c r="F111" s="69">
        <v>0</v>
      </c>
      <c r="G111" s="139">
        <f t="shared" si="3"/>
        <v>0</v>
      </c>
    </row>
    <row r="112" spans="1:7" s="181" customFormat="1" ht="15">
      <c r="A112" s="66"/>
      <c r="B112" s="261">
        <v>3392</v>
      </c>
      <c r="C112" s="66" t="s">
        <v>368</v>
      </c>
      <c r="D112" s="74">
        <v>800</v>
      </c>
      <c r="E112" s="68">
        <v>800</v>
      </c>
      <c r="F112" s="69">
        <v>200</v>
      </c>
      <c r="G112" s="139">
        <f t="shared" si="3"/>
        <v>25</v>
      </c>
    </row>
    <row r="113" spans="1:7" s="181" customFormat="1" ht="15">
      <c r="A113" s="66"/>
      <c r="B113" s="261">
        <v>3412</v>
      </c>
      <c r="C113" s="66" t="s">
        <v>369</v>
      </c>
      <c r="D113" s="74">
        <v>17853</v>
      </c>
      <c r="E113" s="68">
        <v>17853</v>
      </c>
      <c r="F113" s="69">
        <v>3009</v>
      </c>
      <c r="G113" s="139">
        <f t="shared" si="3"/>
        <v>16.854310199966392</v>
      </c>
    </row>
    <row r="114" spans="1:7" s="181" customFormat="1" ht="15">
      <c r="A114" s="66"/>
      <c r="B114" s="261">
        <v>3412</v>
      </c>
      <c r="C114" s="66" t="s">
        <v>370</v>
      </c>
      <c r="D114" s="74">
        <f>18003-17853</f>
        <v>150</v>
      </c>
      <c r="E114" s="68">
        <f>18003-17853</f>
        <v>150</v>
      </c>
      <c r="F114" s="69">
        <f>3026.4-3009</f>
        <v>17.400000000000091</v>
      </c>
      <c r="G114" s="139">
        <f t="shared" si="3"/>
        <v>11.60000000000006</v>
      </c>
    </row>
    <row r="115" spans="1:7" s="181" customFormat="1" ht="15">
      <c r="A115" s="66"/>
      <c r="B115" s="261">
        <v>3419</v>
      </c>
      <c r="C115" s="66" t="s">
        <v>371</v>
      </c>
      <c r="D115" s="74">
        <v>6000</v>
      </c>
      <c r="E115" s="68">
        <v>6000</v>
      </c>
      <c r="F115" s="69">
        <v>0</v>
      </c>
      <c r="G115" s="139">
        <f t="shared" si="3"/>
        <v>0</v>
      </c>
    </row>
    <row r="116" spans="1:7" s="181" customFormat="1" ht="15">
      <c r="A116" s="66"/>
      <c r="B116" s="261">
        <v>3421</v>
      </c>
      <c r="C116" s="66" t="s">
        <v>372</v>
      </c>
      <c r="D116" s="74">
        <v>9000</v>
      </c>
      <c r="E116" s="68">
        <v>9000</v>
      </c>
      <c r="F116" s="69">
        <v>0</v>
      </c>
      <c r="G116" s="139">
        <f t="shared" si="3"/>
        <v>0</v>
      </c>
    </row>
    <row r="117" spans="1:7" s="181" customFormat="1" ht="15">
      <c r="A117" s="66"/>
      <c r="B117" s="261">
        <v>3429</v>
      </c>
      <c r="C117" s="66" t="s">
        <v>373</v>
      </c>
      <c r="D117" s="74">
        <v>2000</v>
      </c>
      <c r="E117" s="68">
        <v>2000</v>
      </c>
      <c r="F117" s="69">
        <v>0</v>
      </c>
      <c r="G117" s="139">
        <f t="shared" si="3"/>
        <v>0</v>
      </c>
    </row>
    <row r="118" spans="1:7" s="181" customFormat="1" ht="15">
      <c r="A118" s="66"/>
      <c r="B118" s="261">
        <v>3541</v>
      </c>
      <c r="C118" s="66" t="s">
        <v>374</v>
      </c>
      <c r="D118" s="74">
        <v>198</v>
      </c>
      <c r="E118" s="68">
        <v>198</v>
      </c>
      <c r="F118" s="69">
        <v>0</v>
      </c>
      <c r="G118" s="139">
        <f t="shared" si="3"/>
        <v>0</v>
      </c>
    </row>
    <row r="119" spans="1:7" s="181" customFormat="1" ht="15">
      <c r="A119" s="66"/>
      <c r="B119" s="261">
        <v>3599</v>
      </c>
      <c r="C119" s="66" t="s">
        <v>375</v>
      </c>
      <c r="D119" s="74">
        <v>5</v>
      </c>
      <c r="E119" s="68">
        <v>5</v>
      </c>
      <c r="F119" s="69">
        <v>0</v>
      </c>
      <c r="G119" s="139">
        <f t="shared" si="3"/>
        <v>0</v>
      </c>
    </row>
    <row r="120" spans="1:7" s="181" customFormat="1" ht="15">
      <c r="A120" s="66"/>
      <c r="B120" s="261">
        <v>3639</v>
      </c>
      <c r="C120" s="66" t="s">
        <v>376</v>
      </c>
      <c r="D120" s="74">
        <v>8047</v>
      </c>
      <c r="E120" s="68">
        <v>8047</v>
      </c>
      <c r="F120" s="69">
        <v>1340</v>
      </c>
      <c r="G120" s="139">
        <f t="shared" si="3"/>
        <v>16.65216851000373</v>
      </c>
    </row>
    <row r="121" spans="1:7" s="181" customFormat="1" ht="15" hidden="1">
      <c r="A121" s="66"/>
      <c r="B121" s="261">
        <v>4193</v>
      </c>
      <c r="C121" s="66" t="s">
        <v>377</v>
      </c>
      <c r="D121" s="74"/>
      <c r="E121" s="68"/>
      <c r="F121" s="69">
        <v>0</v>
      </c>
      <c r="G121" s="139" t="e">
        <f t="shared" si="3"/>
        <v>#DIV/0!</v>
      </c>
    </row>
    <row r="122" spans="1:7" s="181" customFormat="1" ht="15">
      <c r="A122" s="294"/>
      <c r="B122" s="261">
        <v>4312</v>
      </c>
      <c r="C122" s="66" t="s">
        <v>378</v>
      </c>
      <c r="D122" s="74">
        <v>520</v>
      </c>
      <c r="E122" s="68">
        <v>520</v>
      </c>
      <c r="F122" s="69">
        <v>0</v>
      </c>
      <c r="G122" s="139">
        <f t="shared" si="3"/>
        <v>0</v>
      </c>
    </row>
    <row r="123" spans="1:7" s="181" customFormat="1" ht="15">
      <c r="A123" s="294"/>
      <c r="B123" s="261">
        <v>4329</v>
      </c>
      <c r="C123" s="66" t="s">
        <v>379</v>
      </c>
      <c r="D123" s="74">
        <v>40</v>
      </c>
      <c r="E123" s="68">
        <v>40</v>
      </c>
      <c r="F123" s="69">
        <v>20</v>
      </c>
      <c r="G123" s="139">
        <f t="shared" si="3"/>
        <v>50</v>
      </c>
    </row>
    <row r="124" spans="1:7" s="181" customFormat="1" ht="15" hidden="1">
      <c r="A124" s="66"/>
      <c r="B124" s="261">
        <v>4333</v>
      </c>
      <c r="C124" s="66" t="s">
        <v>380</v>
      </c>
      <c r="D124" s="74"/>
      <c r="E124" s="68"/>
      <c r="F124" s="69">
        <v>0</v>
      </c>
      <c r="G124" s="139" t="e">
        <f t="shared" si="3"/>
        <v>#DIV/0!</v>
      </c>
    </row>
    <row r="125" spans="1:7" s="181" customFormat="1" ht="15" hidden="1" customHeight="1">
      <c r="A125" s="66"/>
      <c r="B125" s="261">
        <v>4339</v>
      </c>
      <c r="C125" s="66" t="s">
        <v>381</v>
      </c>
      <c r="D125" s="74"/>
      <c r="E125" s="68"/>
      <c r="F125" s="69">
        <v>0</v>
      </c>
      <c r="G125" s="139" t="e">
        <f t="shared" si="3"/>
        <v>#DIV/0!</v>
      </c>
    </row>
    <row r="126" spans="1:7" s="181" customFormat="1" ht="15">
      <c r="A126" s="66"/>
      <c r="B126" s="261">
        <v>4342</v>
      </c>
      <c r="C126" s="66" t="s">
        <v>382</v>
      </c>
      <c r="D126" s="74">
        <v>20</v>
      </c>
      <c r="E126" s="68">
        <v>20</v>
      </c>
      <c r="F126" s="69">
        <v>0</v>
      </c>
      <c r="G126" s="139">
        <f t="shared" si="3"/>
        <v>0</v>
      </c>
    </row>
    <row r="127" spans="1:7" s="181" customFormat="1" ht="15">
      <c r="A127" s="66"/>
      <c r="B127" s="261">
        <v>4343</v>
      </c>
      <c r="C127" s="66" t="s">
        <v>383</v>
      </c>
      <c r="D127" s="74">
        <v>50</v>
      </c>
      <c r="E127" s="68">
        <v>50</v>
      </c>
      <c r="F127" s="69">
        <v>0</v>
      </c>
      <c r="G127" s="139">
        <f t="shared" si="3"/>
        <v>0</v>
      </c>
    </row>
    <row r="128" spans="1:7" s="181" customFormat="1" ht="15">
      <c r="A128" s="66"/>
      <c r="B128" s="261">
        <v>4349</v>
      </c>
      <c r="C128" s="66" t="s">
        <v>384</v>
      </c>
      <c r="D128" s="74">
        <v>7500</v>
      </c>
      <c r="E128" s="68">
        <v>7497</v>
      </c>
      <c r="F128" s="69">
        <v>10</v>
      </c>
      <c r="G128" s="139">
        <f t="shared" si="3"/>
        <v>0.13338668800853673</v>
      </c>
    </row>
    <row r="129" spans="1:7" s="181" customFormat="1" ht="15">
      <c r="A129" s="294"/>
      <c r="B129" s="295">
        <v>4351</v>
      </c>
      <c r="C129" s="294" t="s">
        <v>385</v>
      </c>
      <c r="D129" s="74">
        <v>2552</v>
      </c>
      <c r="E129" s="68">
        <v>2555</v>
      </c>
      <c r="F129" s="69">
        <v>3</v>
      </c>
      <c r="G129" s="139">
        <f t="shared" si="3"/>
        <v>0.11741682974559686</v>
      </c>
    </row>
    <row r="130" spans="1:7" s="181" customFormat="1" ht="15">
      <c r="A130" s="294"/>
      <c r="B130" s="295">
        <v>4356</v>
      </c>
      <c r="C130" s="294" t="s">
        <v>386</v>
      </c>
      <c r="D130" s="74">
        <v>1201</v>
      </c>
      <c r="E130" s="68">
        <v>1201</v>
      </c>
      <c r="F130" s="69">
        <v>0</v>
      </c>
      <c r="G130" s="139">
        <f t="shared" si="3"/>
        <v>0</v>
      </c>
    </row>
    <row r="131" spans="1:7" s="181" customFormat="1" ht="15">
      <c r="A131" s="294"/>
      <c r="B131" s="295">
        <v>4357</v>
      </c>
      <c r="C131" s="294" t="s">
        <v>387</v>
      </c>
      <c r="D131" s="74">
        <v>16536</v>
      </c>
      <c r="E131" s="68">
        <v>16536</v>
      </c>
      <c r="F131" s="69">
        <v>0</v>
      </c>
      <c r="G131" s="139">
        <f t="shared" si="3"/>
        <v>0</v>
      </c>
    </row>
    <row r="132" spans="1:7" s="181" customFormat="1" ht="15">
      <c r="A132" s="294"/>
      <c r="B132" s="295">
        <v>4358</v>
      </c>
      <c r="C132" s="294" t="s">
        <v>388</v>
      </c>
      <c r="D132" s="74">
        <v>298</v>
      </c>
      <c r="E132" s="68">
        <v>298</v>
      </c>
      <c r="F132" s="69">
        <v>0</v>
      </c>
      <c r="G132" s="139">
        <f t="shared" si="3"/>
        <v>0</v>
      </c>
    </row>
    <row r="133" spans="1:7" s="181" customFormat="1" ht="15">
      <c r="A133" s="294"/>
      <c r="B133" s="295">
        <v>4359</v>
      </c>
      <c r="C133" s="296" t="s">
        <v>389</v>
      </c>
      <c r="D133" s="74">
        <v>485</v>
      </c>
      <c r="E133" s="68">
        <v>485</v>
      </c>
      <c r="F133" s="69">
        <v>0</v>
      </c>
      <c r="G133" s="139">
        <f t="shared" si="3"/>
        <v>0</v>
      </c>
    </row>
    <row r="134" spans="1:7" s="181" customFormat="1" ht="15" hidden="1">
      <c r="A134" s="66"/>
      <c r="B134" s="261">
        <v>4371</v>
      </c>
      <c r="C134" s="297" t="s">
        <v>390</v>
      </c>
      <c r="D134" s="74"/>
      <c r="E134" s="68"/>
      <c r="F134" s="69">
        <v>0</v>
      </c>
      <c r="G134" s="139" t="e">
        <f t="shared" si="3"/>
        <v>#DIV/0!</v>
      </c>
    </row>
    <row r="135" spans="1:7" s="181" customFormat="1" ht="15" hidden="1">
      <c r="A135" s="66"/>
      <c r="B135" s="261">
        <v>4374</v>
      </c>
      <c r="C135" s="66" t="s">
        <v>391</v>
      </c>
      <c r="D135" s="74"/>
      <c r="E135" s="68"/>
      <c r="F135" s="69">
        <v>0</v>
      </c>
      <c r="G135" s="139" t="e">
        <f t="shared" si="3"/>
        <v>#DIV/0!</v>
      </c>
    </row>
    <row r="136" spans="1:7" s="181" customFormat="1" ht="15">
      <c r="A136" s="294"/>
      <c r="B136" s="295">
        <v>4379</v>
      </c>
      <c r="C136" s="294" t="s">
        <v>392</v>
      </c>
      <c r="D136" s="298">
        <v>248</v>
      </c>
      <c r="E136" s="80">
        <v>248</v>
      </c>
      <c r="F136" s="69">
        <v>0</v>
      </c>
      <c r="G136" s="139">
        <f t="shared" si="3"/>
        <v>0</v>
      </c>
    </row>
    <row r="137" spans="1:7" s="181" customFormat="1" ht="15">
      <c r="A137" s="294"/>
      <c r="B137" s="295">
        <v>4399</v>
      </c>
      <c r="C137" s="294" t="s">
        <v>393</v>
      </c>
      <c r="D137" s="298">
        <v>55</v>
      </c>
      <c r="E137" s="80">
        <v>55</v>
      </c>
      <c r="F137" s="69">
        <v>0</v>
      </c>
      <c r="G137" s="139">
        <f t="shared" si="3"/>
        <v>0</v>
      </c>
    </row>
    <row r="138" spans="1:7" s="181" customFormat="1" ht="15" hidden="1">
      <c r="A138" s="294"/>
      <c r="B138" s="295">
        <v>6402</v>
      </c>
      <c r="C138" s="294" t="s">
        <v>394</v>
      </c>
      <c r="D138" s="284"/>
      <c r="E138" s="285"/>
      <c r="F138" s="69">
        <v>0</v>
      </c>
      <c r="G138" s="139" t="e">
        <f t="shared" si="3"/>
        <v>#DIV/0!</v>
      </c>
    </row>
    <row r="139" spans="1:7" s="181" customFormat="1" ht="15" hidden="1" customHeight="1">
      <c r="A139" s="294"/>
      <c r="B139" s="295">
        <v>6409</v>
      </c>
      <c r="C139" s="294" t="s">
        <v>395</v>
      </c>
      <c r="D139" s="284"/>
      <c r="E139" s="285"/>
      <c r="F139" s="69">
        <v>0</v>
      </c>
      <c r="G139" s="139" t="e">
        <f t="shared" si="3"/>
        <v>#DIV/0!</v>
      </c>
    </row>
    <row r="140" spans="1:7" s="181" customFormat="1" ht="15">
      <c r="A140" s="66"/>
      <c r="B140" s="261">
        <v>6223</v>
      </c>
      <c r="C140" s="66" t="s">
        <v>396</v>
      </c>
      <c r="D140" s="74">
        <v>70</v>
      </c>
      <c r="E140" s="68">
        <v>70</v>
      </c>
      <c r="F140" s="69">
        <v>2</v>
      </c>
      <c r="G140" s="139">
        <f t="shared" si="3"/>
        <v>2.8571428571428572</v>
      </c>
    </row>
    <row r="141" spans="1:7" s="181" customFormat="1" ht="15" hidden="1">
      <c r="A141" s="66"/>
      <c r="B141" s="261">
        <v>6409</v>
      </c>
      <c r="C141" s="66" t="s">
        <v>397</v>
      </c>
      <c r="D141" s="74"/>
      <c r="E141" s="68"/>
      <c r="F141" s="69">
        <v>0</v>
      </c>
      <c r="G141" s="139" t="e">
        <f>(#REF!/E141)*100</f>
        <v>#REF!</v>
      </c>
    </row>
    <row r="142" spans="1:7" s="181" customFormat="1" ht="15" customHeight="1" thickBot="1">
      <c r="A142" s="294"/>
      <c r="B142" s="295"/>
      <c r="C142" s="294"/>
      <c r="D142" s="284"/>
      <c r="E142" s="285"/>
      <c r="F142" s="289"/>
      <c r="G142" s="139"/>
    </row>
    <row r="143" spans="1:7" s="181" customFormat="1" ht="18.75" customHeight="1" thickTop="1" thickBot="1">
      <c r="A143" s="274"/>
      <c r="B143" s="275"/>
      <c r="C143" s="299" t="s">
        <v>398</v>
      </c>
      <c r="D143" s="277">
        <f t="shared" ref="D143:F143" si="4">SUM(D99:D142)</f>
        <v>141776</v>
      </c>
      <c r="E143" s="278">
        <f t="shared" si="4"/>
        <v>141776</v>
      </c>
      <c r="F143" s="279">
        <f t="shared" si="4"/>
        <v>17069</v>
      </c>
      <c r="G143" s="277">
        <f>(F143/E143)*100</f>
        <v>12.039414287326487</v>
      </c>
    </row>
    <row r="144" spans="1:7" s="181" customFormat="1" ht="15.75" customHeight="1">
      <c r="A144" s="180"/>
      <c r="B144" s="183"/>
      <c r="C144" s="248"/>
      <c r="D144" s="300"/>
      <c r="E144" s="300"/>
      <c r="F144" s="300"/>
      <c r="G144" s="300"/>
    </row>
    <row r="145" spans="1:7" s="181" customFormat="1" ht="15.75" customHeight="1">
      <c r="A145" s="180"/>
      <c r="B145" s="183"/>
      <c r="C145" s="248"/>
      <c r="D145" s="249"/>
      <c r="E145" s="249"/>
      <c r="F145" s="249"/>
      <c r="G145" s="249"/>
    </row>
    <row r="146" spans="1:7" s="181" customFormat="1" ht="12.75" hidden="1" customHeight="1">
      <c r="A146" s="180"/>
      <c r="C146" s="183"/>
      <c r="D146" s="249"/>
      <c r="E146" s="249"/>
      <c r="F146" s="249"/>
      <c r="G146" s="249"/>
    </row>
    <row r="147" spans="1:7" s="181" customFormat="1" ht="12.75" hidden="1" customHeight="1">
      <c r="A147" s="180"/>
      <c r="B147" s="183"/>
      <c r="C147" s="248"/>
      <c r="D147" s="249"/>
      <c r="E147" s="249"/>
      <c r="F147" s="249"/>
      <c r="G147" s="249"/>
    </row>
    <row r="148" spans="1:7" s="181" customFormat="1" ht="12.75" hidden="1" customHeight="1">
      <c r="A148" s="180"/>
      <c r="B148" s="183"/>
      <c r="C148" s="248"/>
      <c r="D148" s="249"/>
      <c r="E148" s="249"/>
      <c r="F148" s="249"/>
      <c r="G148" s="249"/>
    </row>
    <row r="149" spans="1:7" s="181" customFormat="1" ht="12.75" hidden="1" customHeight="1">
      <c r="A149" s="180"/>
      <c r="B149" s="183"/>
      <c r="C149" s="248"/>
      <c r="D149" s="249"/>
      <c r="E149" s="249"/>
      <c r="F149" s="249"/>
      <c r="G149" s="249"/>
    </row>
    <row r="150" spans="1:7" s="181" customFormat="1" ht="12.75" hidden="1" customHeight="1">
      <c r="A150" s="180"/>
      <c r="B150" s="183"/>
      <c r="C150" s="248"/>
      <c r="D150" s="249"/>
      <c r="E150" s="249"/>
      <c r="F150" s="249"/>
      <c r="G150" s="249"/>
    </row>
    <row r="151" spans="1:7" s="181" customFormat="1" ht="12.75" hidden="1" customHeight="1">
      <c r="A151" s="180"/>
      <c r="B151" s="183"/>
      <c r="C151" s="248"/>
      <c r="D151" s="249"/>
      <c r="E151" s="249"/>
      <c r="F151" s="249"/>
      <c r="G151" s="249"/>
    </row>
    <row r="152" spans="1:7" s="181" customFormat="1" ht="12.75" hidden="1" customHeight="1">
      <c r="A152" s="180"/>
      <c r="B152" s="183"/>
      <c r="C152" s="248"/>
      <c r="D152" s="249"/>
      <c r="E152" s="239"/>
      <c r="F152" s="239"/>
      <c r="G152" s="239"/>
    </row>
    <row r="153" spans="1:7" s="181" customFormat="1" ht="12.75" hidden="1" customHeight="1">
      <c r="A153" s="180"/>
      <c r="B153" s="183"/>
      <c r="C153" s="248"/>
      <c r="D153" s="249"/>
      <c r="E153" s="249"/>
      <c r="F153" s="249"/>
      <c r="G153" s="249"/>
    </row>
    <row r="154" spans="1:7" s="181" customFormat="1" ht="12.75" hidden="1" customHeight="1">
      <c r="A154" s="180"/>
      <c r="B154" s="183"/>
      <c r="C154" s="248"/>
      <c r="D154" s="249"/>
      <c r="E154" s="249"/>
      <c r="F154" s="249"/>
      <c r="G154" s="249"/>
    </row>
    <row r="155" spans="1:7" s="181" customFormat="1" ht="18" hidden="1" customHeight="1">
      <c r="A155" s="180"/>
      <c r="B155" s="183"/>
      <c r="C155" s="248"/>
      <c r="D155" s="249"/>
      <c r="E155" s="239"/>
      <c r="F155" s="239"/>
      <c r="G155" s="239"/>
    </row>
    <row r="156" spans="1:7" s="181" customFormat="1" ht="15.75" customHeight="1" thickBot="1">
      <c r="A156" s="180"/>
      <c r="B156" s="183"/>
      <c r="C156" s="248"/>
      <c r="D156" s="249"/>
      <c r="E156" s="246"/>
      <c r="F156" s="246"/>
      <c r="G156" s="246"/>
    </row>
    <row r="157" spans="1:7" s="181" customFormat="1" ht="15.75">
      <c r="A157" s="251" t="s">
        <v>27</v>
      </c>
      <c r="B157" s="252" t="s">
        <v>28</v>
      </c>
      <c r="C157" s="251" t="s">
        <v>30</v>
      </c>
      <c r="D157" s="251" t="s">
        <v>31</v>
      </c>
      <c r="E157" s="251" t="s">
        <v>31</v>
      </c>
      <c r="F157" s="54" t="s">
        <v>8</v>
      </c>
      <c r="G157" s="251" t="s">
        <v>289</v>
      </c>
    </row>
    <row r="158" spans="1:7" s="181" customFormat="1" ht="15.75" customHeight="1" thickBot="1">
      <c r="A158" s="253"/>
      <c r="B158" s="254"/>
      <c r="C158" s="255"/>
      <c r="D158" s="256" t="s">
        <v>33</v>
      </c>
      <c r="E158" s="256" t="s">
        <v>34</v>
      </c>
      <c r="F158" s="58" t="s">
        <v>35</v>
      </c>
      <c r="G158" s="256" t="s">
        <v>290</v>
      </c>
    </row>
    <row r="159" spans="1:7" s="181" customFormat="1" ht="16.5" thickTop="1">
      <c r="A159" s="257">
        <v>60</v>
      </c>
      <c r="B159" s="258"/>
      <c r="C159" s="293" t="s">
        <v>138</v>
      </c>
      <c r="D159" s="113"/>
      <c r="E159" s="112"/>
      <c r="F159" s="138"/>
      <c r="G159" s="113"/>
    </row>
    <row r="160" spans="1:7" s="181" customFormat="1" ht="15.75">
      <c r="A160" s="135"/>
      <c r="B160" s="259"/>
      <c r="C160" s="135"/>
      <c r="D160" s="139"/>
      <c r="E160" s="140"/>
      <c r="F160" s="260"/>
      <c r="G160" s="139"/>
    </row>
    <row r="161" spans="1:7" s="181" customFormat="1" ht="15">
      <c r="A161" s="66"/>
      <c r="B161" s="261">
        <v>1014</v>
      </c>
      <c r="C161" s="66" t="s">
        <v>399</v>
      </c>
      <c r="D161" s="67">
        <v>625</v>
      </c>
      <c r="E161" s="68">
        <v>625</v>
      </c>
      <c r="F161" s="69">
        <v>77.2</v>
      </c>
      <c r="G161" s="139">
        <f t="shared" ref="G161:G172" si="5">(F161/E161)*100</f>
        <v>12.352</v>
      </c>
    </row>
    <row r="162" spans="1:7" s="181" customFormat="1" ht="15" hidden="1" customHeight="1">
      <c r="A162" s="294"/>
      <c r="B162" s="295">
        <v>1031</v>
      </c>
      <c r="C162" s="294" t="s">
        <v>400</v>
      </c>
      <c r="D162" s="79"/>
      <c r="E162" s="80"/>
      <c r="F162" s="72"/>
      <c r="G162" s="139" t="e">
        <f t="shared" si="5"/>
        <v>#DIV/0!</v>
      </c>
    </row>
    <row r="163" spans="1:7" s="181" customFormat="1" ht="15" hidden="1">
      <c r="A163" s="66"/>
      <c r="B163" s="261">
        <v>1036</v>
      </c>
      <c r="C163" s="66" t="s">
        <v>401</v>
      </c>
      <c r="D163" s="67"/>
      <c r="E163" s="68"/>
      <c r="F163" s="69">
        <v>0</v>
      </c>
      <c r="G163" s="139" t="e">
        <f t="shared" si="5"/>
        <v>#DIV/0!</v>
      </c>
    </row>
    <row r="164" spans="1:7" s="181" customFormat="1" ht="15" hidden="1" customHeight="1">
      <c r="A164" s="294"/>
      <c r="B164" s="295">
        <v>1037</v>
      </c>
      <c r="C164" s="294" t="s">
        <v>402</v>
      </c>
      <c r="D164" s="79"/>
      <c r="E164" s="80"/>
      <c r="F164" s="69">
        <v>0</v>
      </c>
      <c r="G164" s="139" t="e">
        <f t="shared" si="5"/>
        <v>#DIV/0!</v>
      </c>
    </row>
    <row r="165" spans="1:7" s="181" customFormat="1" ht="15" hidden="1">
      <c r="A165" s="294"/>
      <c r="B165" s="295">
        <v>1039</v>
      </c>
      <c r="C165" s="294" t="s">
        <v>403</v>
      </c>
      <c r="D165" s="79"/>
      <c r="E165" s="80"/>
      <c r="F165" s="69">
        <v>0</v>
      </c>
      <c r="G165" s="139" t="e">
        <f t="shared" si="5"/>
        <v>#DIV/0!</v>
      </c>
    </row>
    <row r="166" spans="1:7" s="181" customFormat="1" ht="15">
      <c r="A166" s="294"/>
      <c r="B166" s="295">
        <v>1070</v>
      </c>
      <c r="C166" s="294" t="s">
        <v>404</v>
      </c>
      <c r="D166" s="79">
        <v>7</v>
      </c>
      <c r="E166" s="80">
        <v>7</v>
      </c>
      <c r="F166" s="69">
        <v>0</v>
      </c>
      <c r="G166" s="139">
        <f t="shared" si="5"/>
        <v>0</v>
      </c>
    </row>
    <row r="167" spans="1:7" s="181" customFormat="1" ht="15" hidden="1">
      <c r="A167" s="294"/>
      <c r="B167" s="295">
        <v>2331</v>
      </c>
      <c r="C167" s="294" t="s">
        <v>405</v>
      </c>
      <c r="D167" s="79"/>
      <c r="E167" s="80"/>
      <c r="F167" s="69">
        <v>0</v>
      </c>
      <c r="G167" s="139" t="e">
        <f t="shared" si="5"/>
        <v>#DIV/0!</v>
      </c>
    </row>
    <row r="168" spans="1:7" s="181" customFormat="1" ht="15">
      <c r="A168" s="66"/>
      <c r="B168" s="283">
        <v>3322</v>
      </c>
      <c r="C168" s="66" t="s">
        <v>406</v>
      </c>
      <c r="D168" s="143">
        <v>30</v>
      </c>
      <c r="E168" s="68">
        <v>30</v>
      </c>
      <c r="F168" s="69">
        <v>0</v>
      </c>
      <c r="G168" s="139">
        <f t="shared" si="5"/>
        <v>0</v>
      </c>
    </row>
    <row r="169" spans="1:7" s="181" customFormat="1" ht="15">
      <c r="A169" s="294"/>
      <c r="B169" s="295">
        <v>3739</v>
      </c>
      <c r="C169" s="294" t="s">
        <v>407</v>
      </c>
      <c r="D169" s="67">
        <v>50</v>
      </c>
      <c r="E169" s="68">
        <v>50</v>
      </c>
      <c r="F169" s="69">
        <v>0</v>
      </c>
      <c r="G169" s="139">
        <f t="shared" si="5"/>
        <v>0</v>
      </c>
    </row>
    <row r="170" spans="1:7" s="181" customFormat="1" ht="15">
      <c r="A170" s="66"/>
      <c r="B170" s="261">
        <v>3749</v>
      </c>
      <c r="C170" s="66" t="s">
        <v>408</v>
      </c>
      <c r="D170" s="67">
        <v>70</v>
      </c>
      <c r="E170" s="68">
        <v>70</v>
      </c>
      <c r="F170" s="69">
        <v>0</v>
      </c>
      <c r="G170" s="139">
        <f t="shared" si="5"/>
        <v>0</v>
      </c>
    </row>
    <row r="171" spans="1:7" s="181" customFormat="1" ht="15" hidden="1">
      <c r="A171" s="66"/>
      <c r="B171" s="261">
        <v>5272</v>
      </c>
      <c r="C171" s="66" t="s">
        <v>409</v>
      </c>
      <c r="D171" s="67"/>
      <c r="E171" s="68"/>
      <c r="F171" s="69">
        <v>0</v>
      </c>
      <c r="G171" s="139" t="e">
        <f t="shared" si="5"/>
        <v>#DIV/0!</v>
      </c>
    </row>
    <row r="172" spans="1:7" s="181" customFormat="1" ht="15">
      <c r="A172" s="66"/>
      <c r="B172" s="261">
        <v>6171</v>
      </c>
      <c r="C172" s="66" t="s">
        <v>410</v>
      </c>
      <c r="D172" s="67">
        <v>10</v>
      </c>
      <c r="E172" s="68">
        <v>10</v>
      </c>
      <c r="F172" s="69">
        <v>1.3</v>
      </c>
      <c r="G172" s="139">
        <f t="shared" si="5"/>
        <v>13</v>
      </c>
    </row>
    <row r="173" spans="1:7" s="181" customFormat="1" ht="15.75" thickBot="1">
      <c r="A173" s="301"/>
      <c r="B173" s="302"/>
      <c r="C173" s="301"/>
      <c r="D173" s="284"/>
      <c r="E173" s="285"/>
      <c r="F173" s="289"/>
      <c r="G173" s="284"/>
    </row>
    <row r="174" spans="1:7" s="181" customFormat="1" ht="18.75" customHeight="1" thickTop="1" thickBot="1">
      <c r="A174" s="303"/>
      <c r="B174" s="304"/>
      <c r="C174" s="305" t="s">
        <v>411</v>
      </c>
      <c r="D174" s="277">
        <f>SUM(D159:D173)</f>
        <v>792</v>
      </c>
      <c r="E174" s="278">
        <f>SUM(E160:E173)</f>
        <v>792</v>
      </c>
      <c r="F174" s="279">
        <f t="shared" ref="F174" si="6">SUM(F159:F173)</f>
        <v>78.5</v>
      </c>
      <c r="G174" s="277">
        <f>(F174/E174)*100</f>
        <v>9.9116161616161609</v>
      </c>
    </row>
    <row r="175" spans="1:7" s="181" customFormat="1" ht="12.75" customHeight="1">
      <c r="A175" s="180"/>
      <c r="B175" s="183"/>
      <c r="C175" s="248"/>
      <c r="D175" s="249"/>
      <c r="E175" s="249"/>
      <c r="F175" s="249"/>
      <c r="G175" s="249"/>
    </row>
    <row r="176" spans="1:7" s="181" customFormat="1" ht="12.75" hidden="1" customHeight="1">
      <c r="A176" s="180"/>
      <c r="B176" s="183"/>
      <c r="C176" s="248"/>
      <c r="D176" s="249"/>
      <c r="E176" s="249"/>
      <c r="F176" s="249"/>
      <c r="G176" s="249"/>
    </row>
    <row r="177" spans="1:82" s="181" customFormat="1" ht="12.75" hidden="1" customHeight="1">
      <c r="A177" s="180"/>
      <c r="B177" s="183"/>
      <c r="C177" s="248"/>
      <c r="D177" s="249"/>
      <c r="E177" s="249"/>
      <c r="F177" s="249"/>
      <c r="G177" s="249"/>
    </row>
    <row r="178" spans="1:82" s="181" customFormat="1" ht="12.75" hidden="1" customHeight="1">
      <c r="A178" s="180"/>
      <c r="B178" s="183"/>
      <c r="C178" s="248"/>
      <c r="D178" s="249"/>
      <c r="E178" s="249"/>
      <c r="F178" s="249"/>
      <c r="G178" s="249"/>
    </row>
    <row r="179" spans="1:82" s="181" customFormat="1" ht="12.75" hidden="1" customHeight="1">
      <c r="B179" s="250"/>
    </row>
    <row r="180" spans="1:82" s="181" customFormat="1" ht="12.75" customHeight="1">
      <c r="B180" s="250"/>
    </row>
    <row r="181" spans="1:82" s="181" customFormat="1" ht="12.75" customHeight="1" thickBot="1">
      <c r="B181" s="250"/>
    </row>
    <row r="182" spans="1:82" s="181" customFormat="1" ht="15.75">
      <c r="A182" s="251" t="s">
        <v>27</v>
      </c>
      <c r="B182" s="252" t="s">
        <v>28</v>
      </c>
      <c r="C182" s="251" t="s">
        <v>30</v>
      </c>
      <c r="D182" s="251" t="s">
        <v>31</v>
      </c>
      <c r="E182" s="251" t="s">
        <v>31</v>
      </c>
      <c r="F182" s="54" t="s">
        <v>8</v>
      </c>
      <c r="G182" s="251" t="s">
        <v>289</v>
      </c>
    </row>
    <row r="183" spans="1:82" s="181" customFormat="1" ht="15.75" customHeight="1" thickBot="1">
      <c r="A183" s="253"/>
      <c r="B183" s="254"/>
      <c r="C183" s="255"/>
      <c r="D183" s="256" t="s">
        <v>33</v>
      </c>
      <c r="E183" s="256" t="s">
        <v>34</v>
      </c>
      <c r="F183" s="58" t="s">
        <v>35</v>
      </c>
      <c r="G183" s="256" t="s">
        <v>290</v>
      </c>
    </row>
    <row r="184" spans="1:82" s="181" customFormat="1" ht="16.5" thickTop="1">
      <c r="A184" s="257">
        <v>80</v>
      </c>
      <c r="B184" s="257"/>
      <c r="C184" s="293" t="s">
        <v>158</v>
      </c>
      <c r="D184" s="113"/>
      <c r="E184" s="112"/>
      <c r="F184" s="138"/>
      <c r="G184" s="113"/>
    </row>
    <row r="185" spans="1:82" s="181" customFormat="1" ht="15.75">
      <c r="A185" s="135"/>
      <c r="B185" s="282"/>
      <c r="C185" s="135"/>
      <c r="D185" s="139"/>
      <c r="E185" s="140"/>
      <c r="F185" s="260"/>
      <c r="G185" s="139"/>
    </row>
    <row r="186" spans="1:82" s="181" customFormat="1" ht="15">
      <c r="A186" s="66"/>
      <c r="B186" s="283">
        <v>2219</v>
      </c>
      <c r="C186" s="66" t="s">
        <v>412</v>
      </c>
      <c r="D186" s="143">
        <v>400</v>
      </c>
      <c r="E186" s="68">
        <v>400</v>
      </c>
      <c r="F186" s="69">
        <v>3.5</v>
      </c>
      <c r="G186" s="139">
        <f t="shared" ref="G186:G191" si="7">(F186/E186)*100</f>
        <v>0.87500000000000011</v>
      </c>
    </row>
    <row r="187" spans="1:82" s="180" customFormat="1" ht="15">
      <c r="A187" s="66"/>
      <c r="B187" s="283">
        <v>2229</v>
      </c>
      <c r="C187" s="66" t="s">
        <v>413</v>
      </c>
      <c r="D187" s="143">
        <v>0</v>
      </c>
      <c r="E187" s="68">
        <v>146</v>
      </c>
      <c r="F187" s="69">
        <v>145</v>
      </c>
      <c r="G187" s="139">
        <f t="shared" si="7"/>
        <v>99.315068493150676</v>
      </c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</row>
    <row r="188" spans="1:82" s="180" customFormat="1" ht="15">
      <c r="A188" s="66"/>
      <c r="B188" s="283">
        <v>2292</v>
      </c>
      <c r="C188" s="66" t="s">
        <v>414</v>
      </c>
      <c r="D188" s="67">
        <v>23873</v>
      </c>
      <c r="E188" s="68">
        <v>23873</v>
      </c>
      <c r="F188" s="69">
        <v>3003.4</v>
      </c>
      <c r="G188" s="139">
        <f t="shared" si="7"/>
        <v>12.580739747832279</v>
      </c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</row>
    <row r="189" spans="1:82" s="180" customFormat="1" ht="15" hidden="1">
      <c r="A189" s="66"/>
      <c r="B189" s="283">
        <v>2299</v>
      </c>
      <c r="C189" s="66" t="s">
        <v>413</v>
      </c>
      <c r="D189" s="67"/>
      <c r="E189" s="68"/>
      <c r="F189" s="69">
        <v>0</v>
      </c>
      <c r="G189" s="139" t="e">
        <f t="shared" si="7"/>
        <v>#DIV/0!</v>
      </c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</row>
    <row r="190" spans="1:82" s="180" customFormat="1" ht="15">
      <c r="A190" s="294"/>
      <c r="B190" s="306">
        <v>3399</v>
      </c>
      <c r="C190" s="294" t="s">
        <v>415</v>
      </c>
      <c r="D190" s="139">
        <v>150</v>
      </c>
      <c r="E190" s="140">
        <v>150</v>
      </c>
      <c r="F190" s="69">
        <v>9</v>
      </c>
      <c r="G190" s="139">
        <f t="shared" si="7"/>
        <v>6</v>
      </c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1"/>
      <c r="BX190" s="181"/>
      <c r="BY190" s="181"/>
      <c r="BZ190" s="181"/>
      <c r="CA190" s="181"/>
      <c r="CB190" s="181"/>
      <c r="CC190" s="181"/>
      <c r="CD190" s="181"/>
    </row>
    <row r="191" spans="1:82" s="180" customFormat="1" ht="15">
      <c r="A191" s="294"/>
      <c r="B191" s="306">
        <v>6171</v>
      </c>
      <c r="C191" s="294" t="s">
        <v>416</v>
      </c>
      <c r="D191" s="139">
        <v>0</v>
      </c>
      <c r="E191" s="140">
        <v>0</v>
      </c>
      <c r="F191" s="69">
        <v>27</v>
      </c>
      <c r="G191" s="139" t="e">
        <f t="shared" si="7"/>
        <v>#DIV/0!</v>
      </c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1"/>
      <c r="CD191" s="181"/>
    </row>
    <row r="192" spans="1:82" s="180" customFormat="1" ht="15" hidden="1">
      <c r="A192" s="294"/>
      <c r="B192" s="306">
        <v>6402</v>
      </c>
      <c r="C192" s="294" t="s">
        <v>417</v>
      </c>
      <c r="D192" s="139"/>
      <c r="E192" s="140"/>
      <c r="F192" s="69">
        <v>0</v>
      </c>
      <c r="G192" s="139" t="e">
        <f>(#REF!/E192)*100</f>
        <v>#REF!</v>
      </c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  <c r="BZ192" s="181"/>
      <c r="CA192" s="181"/>
      <c r="CB192" s="181"/>
      <c r="CC192" s="181"/>
      <c r="CD192" s="181"/>
    </row>
    <row r="193" spans="1:82" s="180" customFormat="1" ht="15" hidden="1">
      <c r="A193" s="294"/>
      <c r="B193" s="306">
        <v>6409</v>
      </c>
      <c r="C193" s="294" t="s">
        <v>418</v>
      </c>
      <c r="D193" s="139">
        <v>0</v>
      </c>
      <c r="E193" s="140"/>
      <c r="F193" s="260"/>
      <c r="G193" s="139" t="e">
        <f>(#REF!/E193)*100</f>
        <v>#REF!</v>
      </c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</row>
    <row r="194" spans="1:82" s="180" customFormat="1" ht="15.75" thickBot="1">
      <c r="A194" s="288"/>
      <c r="B194" s="287"/>
      <c r="C194" s="288"/>
      <c r="D194" s="307"/>
      <c r="E194" s="308"/>
      <c r="F194" s="309"/>
      <c r="G194" s="307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  <c r="BZ194" s="181"/>
      <c r="CA194" s="181"/>
      <c r="CB194" s="181"/>
      <c r="CC194" s="181"/>
      <c r="CD194" s="181"/>
    </row>
    <row r="195" spans="1:82" s="180" customFormat="1" ht="18.75" customHeight="1" thickTop="1" thickBot="1">
      <c r="A195" s="303"/>
      <c r="B195" s="310"/>
      <c r="C195" s="305" t="s">
        <v>419</v>
      </c>
      <c r="D195" s="277">
        <f t="shared" ref="D195:F195" si="8">SUM(D186:D193)</f>
        <v>24423</v>
      </c>
      <c r="E195" s="278">
        <f t="shared" si="8"/>
        <v>24569</v>
      </c>
      <c r="F195" s="279">
        <f t="shared" si="8"/>
        <v>3187.9</v>
      </c>
      <c r="G195" s="277">
        <f>(F195/E195)*100</f>
        <v>12.975294069762711</v>
      </c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1"/>
      <c r="BX195" s="181"/>
      <c r="BY195" s="181"/>
      <c r="BZ195" s="181"/>
      <c r="CA195" s="181"/>
      <c r="CB195" s="181"/>
      <c r="CC195" s="181"/>
      <c r="CD195" s="181"/>
    </row>
    <row r="196" spans="1:82" s="180" customFormat="1" ht="15.75" customHeight="1">
      <c r="B196" s="183"/>
      <c r="C196" s="248"/>
      <c r="D196" s="249"/>
      <c r="E196" s="249"/>
      <c r="F196" s="249"/>
      <c r="G196" s="249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1"/>
      <c r="BX196" s="181"/>
      <c r="BY196" s="181"/>
      <c r="BZ196" s="181"/>
      <c r="CA196" s="181"/>
      <c r="CB196" s="181"/>
      <c r="CC196" s="181"/>
      <c r="CD196" s="181"/>
    </row>
    <row r="197" spans="1:82" s="180" customFormat="1" ht="12.75" hidden="1" customHeight="1">
      <c r="B197" s="183"/>
      <c r="C197" s="248"/>
      <c r="D197" s="249"/>
      <c r="E197" s="249"/>
      <c r="F197" s="249"/>
      <c r="G197" s="249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  <c r="BZ197" s="181"/>
      <c r="CA197" s="181"/>
      <c r="CB197" s="181"/>
      <c r="CC197" s="181"/>
      <c r="CD197" s="181"/>
    </row>
    <row r="198" spans="1:82" s="180" customFormat="1" ht="12.75" hidden="1" customHeight="1">
      <c r="B198" s="183"/>
      <c r="C198" s="248"/>
      <c r="D198" s="249"/>
      <c r="E198" s="249"/>
      <c r="F198" s="249"/>
      <c r="G198" s="249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  <c r="BP198" s="181"/>
      <c r="BQ198" s="181"/>
      <c r="BR198" s="181"/>
      <c r="BS198" s="181"/>
      <c r="BT198" s="181"/>
      <c r="BU198" s="181"/>
      <c r="BV198" s="181"/>
      <c r="BW198" s="181"/>
      <c r="BX198" s="181"/>
      <c r="BY198" s="181"/>
      <c r="BZ198" s="181"/>
      <c r="CA198" s="181"/>
      <c r="CB198" s="181"/>
      <c r="CC198" s="181"/>
      <c r="CD198" s="181"/>
    </row>
    <row r="199" spans="1:82" s="180" customFormat="1" ht="12.75" hidden="1" customHeight="1">
      <c r="B199" s="183"/>
      <c r="C199" s="248"/>
      <c r="D199" s="249"/>
      <c r="E199" s="249"/>
      <c r="F199" s="249"/>
      <c r="G199" s="249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1"/>
      <c r="BX199" s="181"/>
      <c r="BY199" s="181"/>
      <c r="BZ199" s="181"/>
      <c r="CA199" s="181"/>
      <c r="CB199" s="181"/>
      <c r="CC199" s="181"/>
      <c r="CD199" s="181"/>
    </row>
    <row r="200" spans="1:82" s="180" customFormat="1" ht="12.75" hidden="1" customHeight="1">
      <c r="B200" s="183"/>
      <c r="C200" s="248"/>
      <c r="D200" s="249"/>
      <c r="E200" s="249"/>
      <c r="F200" s="249"/>
      <c r="G200" s="249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</row>
    <row r="201" spans="1:82" s="180" customFormat="1" ht="12.75" hidden="1" customHeight="1">
      <c r="B201" s="183"/>
      <c r="C201" s="248"/>
      <c r="D201" s="249"/>
      <c r="E201" s="249"/>
      <c r="F201" s="249"/>
      <c r="G201" s="249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1"/>
      <c r="BX201" s="181"/>
      <c r="BY201" s="181"/>
      <c r="BZ201" s="181"/>
      <c r="CA201" s="181"/>
      <c r="CB201" s="181"/>
      <c r="CC201" s="181"/>
      <c r="CD201" s="181"/>
    </row>
    <row r="202" spans="1:82" s="180" customFormat="1" ht="12.75" hidden="1" customHeight="1">
      <c r="B202" s="183"/>
      <c r="C202" s="248"/>
      <c r="D202" s="249"/>
      <c r="E202" s="249"/>
      <c r="F202" s="249"/>
      <c r="G202" s="249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81"/>
      <c r="BU202" s="181"/>
      <c r="BV202" s="181"/>
      <c r="BW202" s="181"/>
      <c r="BX202" s="181"/>
      <c r="BY202" s="181"/>
      <c r="BZ202" s="181"/>
      <c r="CA202" s="181"/>
      <c r="CB202" s="181"/>
      <c r="CC202" s="181"/>
      <c r="CD202" s="181"/>
    </row>
    <row r="203" spans="1:82" s="180" customFormat="1" ht="12.75" hidden="1" customHeight="1">
      <c r="B203" s="183"/>
      <c r="C203" s="248"/>
      <c r="D203" s="249"/>
      <c r="E203" s="249"/>
      <c r="F203" s="249"/>
      <c r="G203" s="249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1"/>
      <c r="BX203" s="181"/>
      <c r="BY203" s="181"/>
      <c r="BZ203" s="181"/>
      <c r="CA203" s="181"/>
      <c r="CB203" s="181"/>
      <c r="CC203" s="181"/>
      <c r="CD203" s="181"/>
    </row>
    <row r="204" spans="1:82" s="180" customFormat="1" ht="15.75" customHeight="1">
      <c r="B204" s="183"/>
      <c r="C204" s="248"/>
      <c r="D204" s="249"/>
      <c r="E204" s="239"/>
      <c r="F204" s="239"/>
      <c r="G204" s="239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  <c r="BS204" s="181"/>
      <c r="BT204" s="181"/>
      <c r="BU204" s="181"/>
      <c r="BV204" s="181"/>
      <c r="BW204" s="181"/>
      <c r="BX204" s="181"/>
      <c r="BY204" s="181"/>
      <c r="BZ204" s="181"/>
      <c r="CA204" s="181"/>
      <c r="CB204" s="181"/>
      <c r="CC204" s="181"/>
      <c r="CD204" s="181"/>
    </row>
    <row r="205" spans="1:82" s="180" customFormat="1" ht="15.75" customHeight="1">
      <c r="B205" s="183"/>
      <c r="C205" s="248"/>
      <c r="D205" s="249"/>
      <c r="E205" s="249"/>
      <c r="F205" s="249"/>
      <c r="G205" s="249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</row>
    <row r="206" spans="1:82" s="180" customFormat="1" ht="15.75" customHeight="1" thickBot="1">
      <c r="B206" s="183"/>
      <c r="C206" s="248"/>
      <c r="D206" s="249"/>
      <c r="E206" s="246"/>
      <c r="F206" s="246"/>
      <c r="G206" s="246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</row>
    <row r="207" spans="1:82" s="180" customFormat="1" ht="15.75" customHeight="1">
      <c r="A207" s="251" t="s">
        <v>27</v>
      </c>
      <c r="B207" s="252" t="s">
        <v>28</v>
      </c>
      <c r="C207" s="251" t="s">
        <v>30</v>
      </c>
      <c r="D207" s="251" t="s">
        <v>31</v>
      </c>
      <c r="E207" s="251" t="s">
        <v>31</v>
      </c>
      <c r="F207" s="54" t="s">
        <v>8</v>
      </c>
      <c r="G207" s="251" t="s">
        <v>289</v>
      </c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1"/>
      <c r="BQ207" s="181"/>
      <c r="BR207" s="181"/>
      <c r="BS207" s="181"/>
      <c r="BT207" s="181"/>
      <c r="BU207" s="181"/>
      <c r="BV207" s="181"/>
      <c r="BW207" s="181"/>
      <c r="BX207" s="181"/>
      <c r="BY207" s="181"/>
      <c r="BZ207" s="181"/>
      <c r="CA207" s="181"/>
      <c r="CB207" s="181"/>
      <c r="CC207" s="181"/>
      <c r="CD207" s="181"/>
    </row>
    <row r="208" spans="1:82" s="181" customFormat="1" ht="15.75" customHeight="1" thickBot="1">
      <c r="A208" s="253"/>
      <c r="B208" s="254"/>
      <c r="C208" s="255"/>
      <c r="D208" s="256" t="s">
        <v>33</v>
      </c>
      <c r="E208" s="256" t="s">
        <v>34</v>
      </c>
      <c r="F208" s="58" t="s">
        <v>35</v>
      </c>
      <c r="G208" s="256" t="s">
        <v>290</v>
      </c>
    </row>
    <row r="209" spans="1:82" s="181" customFormat="1" ht="16.5" thickTop="1">
      <c r="A209" s="257">
        <v>90</v>
      </c>
      <c r="B209" s="257"/>
      <c r="C209" s="293" t="s">
        <v>172</v>
      </c>
      <c r="D209" s="113"/>
      <c r="E209" s="112"/>
      <c r="F209" s="138"/>
      <c r="G209" s="113"/>
    </row>
    <row r="210" spans="1:82" s="181" customFormat="1" ht="15.75">
      <c r="A210" s="135"/>
      <c r="B210" s="282"/>
      <c r="C210" s="135"/>
      <c r="D210" s="139"/>
      <c r="E210" s="140"/>
      <c r="F210" s="260"/>
      <c r="G210" s="139"/>
    </row>
    <row r="211" spans="1:82" s="181" customFormat="1" ht="15">
      <c r="A211" s="66"/>
      <c r="B211" s="283">
        <v>2219</v>
      </c>
      <c r="C211" s="66" t="s">
        <v>295</v>
      </c>
      <c r="D211" s="139">
        <v>2574</v>
      </c>
      <c r="E211" s="140">
        <v>2574</v>
      </c>
      <c r="F211" s="260">
        <v>515.4</v>
      </c>
      <c r="G211" s="139">
        <f t="shared" ref="G211:G214" si="9">(F211/E211)*100</f>
        <v>20.023310023310025</v>
      </c>
    </row>
    <row r="212" spans="1:82" s="181" customFormat="1" ht="15">
      <c r="A212" s="66"/>
      <c r="B212" s="283">
        <v>4349</v>
      </c>
      <c r="C212" s="66" t="s">
        <v>420</v>
      </c>
      <c r="D212" s="139">
        <v>2092</v>
      </c>
      <c r="E212" s="140">
        <v>2091.9</v>
      </c>
      <c r="F212" s="260">
        <v>184.1</v>
      </c>
      <c r="G212" s="139">
        <f t="shared" si="9"/>
        <v>8.8006118839332661</v>
      </c>
    </row>
    <row r="213" spans="1:82" s="181" customFormat="1" ht="15">
      <c r="A213" s="66"/>
      <c r="B213" s="283">
        <v>5311</v>
      </c>
      <c r="C213" s="66" t="s">
        <v>421</v>
      </c>
      <c r="D213" s="139">
        <v>23645</v>
      </c>
      <c r="E213" s="140">
        <v>23645</v>
      </c>
      <c r="F213" s="260">
        <v>4222.6000000000004</v>
      </c>
      <c r="G213" s="139">
        <f t="shared" si="9"/>
        <v>17.85832099809685</v>
      </c>
    </row>
    <row r="214" spans="1:82" s="181" customFormat="1" ht="15.75">
      <c r="A214" s="282"/>
      <c r="B214" s="311">
        <v>6402</v>
      </c>
      <c r="C214" s="312" t="s">
        <v>417</v>
      </c>
      <c r="D214" s="74">
        <v>0</v>
      </c>
      <c r="E214" s="68">
        <v>0.1</v>
      </c>
      <c r="F214" s="260">
        <v>0.1</v>
      </c>
      <c r="G214" s="139">
        <f t="shared" si="9"/>
        <v>100</v>
      </c>
    </row>
    <row r="215" spans="1:82" s="181" customFormat="1" ht="16.5" thickBot="1">
      <c r="A215" s="286"/>
      <c r="B215" s="286"/>
      <c r="C215" s="313"/>
      <c r="D215" s="314"/>
      <c r="E215" s="315"/>
      <c r="F215" s="316"/>
      <c r="G215" s="314"/>
    </row>
    <row r="216" spans="1:82" s="181" customFormat="1" ht="18.75" customHeight="1" thickTop="1" thickBot="1">
      <c r="A216" s="303"/>
      <c r="B216" s="310"/>
      <c r="C216" s="305" t="s">
        <v>422</v>
      </c>
      <c r="D216" s="277">
        <f t="shared" ref="D216:F216" si="10">SUM(D209:D215)</f>
        <v>28311</v>
      </c>
      <c r="E216" s="278">
        <f t="shared" si="10"/>
        <v>28311</v>
      </c>
      <c r="F216" s="279">
        <f t="shared" si="10"/>
        <v>4922.2000000000007</v>
      </c>
      <c r="G216" s="277">
        <f>(F216/E216)*100</f>
        <v>17.38617498498817</v>
      </c>
    </row>
    <row r="217" spans="1:82" s="181" customFormat="1" ht="15.75" customHeight="1">
      <c r="A217" s="180"/>
      <c r="B217" s="183"/>
      <c r="C217" s="248"/>
      <c r="D217" s="249"/>
      <c r="E217" s="249"/>
      <c r="F217" s="249"/>
      <c r="G217" s="249"/>
    </row>
    <row r="218" spans="1:82" s="181" customFormat="1" ht="15.75" customHeight="1" thickBot="1">
      <c r="A218" s="180"/>
      <c r="B218" s="183"/>
      <c r="C218" s="248"/>
      <c r="D218" s="249"/>
      <c r="E218" s="249"/>
      <c r="F218" s="249"/>
      <c r="G218" s="249"/>
    </row>
    <row r="219" spans="1:82" s="180" customFormat="1" ht="15.75" customHeight="1">
      <c r="A219" s="251" t="s">
        <v>27</v>
      </c>
      <c r="B219" s="252" t="s">
        <v>28</v>
      </c>
      <c r="C219" s="251" t="s">
        <v>30</v>
      </c>
      <c r="D219" s="251" t="s">
        <v>31</v>
      </c>
      <c r="E219" s="251" t="s">
        <v>31</v>
      </c>
      <c r="F219" s="54" t="s">
        <v>8</v>
      </c>
      <c r="G219" s="251" t="s">
        <v>289</v>
      </c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  <c r="BE219" s="181"/>
      <c r="BF219" s="181"/>
      <c r="BG219" s="181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  <c r="BZ219" s="181"/>
      <c r="CA219" s="181"/>
      <c r="CB219" s="181"/>
      <c r="CC219" s="181"/>
      <c r="CD219" s="181"/>
    </row>
    <row r="220" spans="1:82" s="181" customFormat="1" ht="15.75" customHeight="1" thickBot="1">
      <c r="A220" s="253"/>
      <c r="B220" s="254"/>
      <c r="C220" s="255"/>
      <c r="D220" s="256" t="s">
        <v>33</v>
      </c>
      <c r="E220" s="256" t="s">
        <v>34</v>
      </c>
      <c r="F220" s="58" t="s">
        <v>35</v>
      </c>
      <c r="G220" s="256" t="s">
        <v>290</v>
      </c>
    </row>
    <row r="221" spans="1:82" s="181" customFormat="1" ht="16.5" thickTop="1">
      <c r="A221" s="257">
        <v>100</v>
      </c>
      <c r="B221" s="257"/>
      <c r="C221" s="135" t="s">
        <v>191</v>
      </c>
      <c r="D221" s="113"/>
      <c r="E221" s="112"/>
      <c r="F221" s="138"/>
      <c r="G221" s="113"/>
    </row>
    <row r="222" spans="1:82" s="181" customFormat="1" ht="15.75">
      <c r="A222" s="135"/>
      <c r="B222" s="282"/>
      <c r="C222" s="135"/>
      <c r="D222" s="139"/>
      <c r="E222" s="140"/>
      <c r="F222" s="260"/>
      <c r="G222" s="139"/>
    </row>
    <row r="223" spans="1:82" s="181" customFormat="1" ht="15.75">
      <c r="A223" s="135"/>
      <c r="B223" s="282"/>
      <c r="C223" s="135"/>
      <c r="D223" s="139"/>
      <c r="E223" s="140"/>
      <c r="F223" s="260"/>
      <c r="G223" s="139"/>
    </row>
    <row r="224" spans="1:82" s="181" customFormat="1" ht="15.75">
      <c r="A224" s="282"/>
      <c r="B224" s="311">
        <v>2169</v>
      </c>
      <c r="C224" s="312" t="s">
        <v>423</v>
      </c>
      <c r="D224" s="74">
        <v>300</v>
      </c>
      <c r="E224" s="68">
        <v>300</v>
      </c>
      <c r="F224" s="69">
        <v>1</v>
      </c>
      <c r="G224" s="139">
        <f t="shared" ref="G224" si="11">(F224/E224)*100</f>
        <v>0.33333333333333337</v>
      </c>
    </row>
    <row r="225" spans="1:7" s="181" customFormat="1" ht="15.75" hidden="1">
      <c r="A225" s="282"/>
      <c r="B225" s="311">
        <v>6171</v>
      </c>
      <c r="C225" s="312" t="s">
        <v>333</v>
      </c>
      <c r="D225" s="74"/>
      <c r="E225" s="68"/>
      <c r="F225" s="69">
        <v>0</v>
      </c>
      <c r="G225" s="139" t="e">
        <f>(#REF!/E225)*100</f>
        <v>#REF!</v>
      </c>
    </row>
    <row r="226" spans="1:7" s="181" customFormat="1" ht="16.5" thickBot="1">
      <c r="A226" s="286"/>
      <c r="B226" s="317"/>
      <c r="C226" s="318"/>
      <c r="D226" s="319"/>
      <c r="E226" s="154"/>
      <c r="F226" s="155"/>
      <c r="G226" s="139"/>
    </row>
    <row r="227" spans="1:7" s="181" customFormat="1" ht="18.75" customHeight="1" thickTop="1" thickBot="1">
      <c r="A227" s="303"/>
      <c r="B227" s="310"/>
      <c r="C227" s="305" t="s">
        <v>424</v>
      </c>
      <c r="D227" s="277">
        <f t="shared" ref="D227:F227" si="12">SUM(D221:D226)</f>
        <v>300</v>
      </c>
      <c r="E227" s="278">
        <f t="shared" si="12"/>
        <v>300</v>
      </c>
      <c r="F227" s="279">
        <f t="shared" si="12"/>
        <v>1</v>
      </c>
      <c r="G227" s="277">
        <f>(F227/E227)*100</f>
        <v>0.33333333333333337</v>
      </c>
    </row>
    <row r="228" spans="1:7" s="181" customFormat="1" ht="15.75" customHeight="1">
      <c r="A228" s="180"/>
      <c r="B228" s="183"/>
      <c r="C228" s="248"/>
      <c r="D228" s="249"/>
      <c r="E228" s="249"/>
      <c r="F228" s="249"/>
      <c r="G228" s="249"/>
    </row>
    <row r="229" spans="1:7" s="181" customFormat="1" ht="15.75" customHeight="1">
      <c r="A229" s="180"/>
      <c r="B229" s="183"/>
      <c r="C229" s="248"/>
      <c r="D229" s="249"/>
      <c r="E229" s="249"/>
      <c r="F229" s="249"/>
      <c r="G229" s="249"/>
    </row>
    <row r="230" spans="1:7" s="181" customFormat="1" ht="15.75" customHeight="1" thickBot="1">
      <c r="B230" s="250"/>
    </row>
    <row r="231" spans="1:7" s="181" customFormat="1" ht="15.75">
      <c r="A231" s="251" t="s">
        <v>27</v>
      </c>
      <c r="B231" s="252" t="s">
        <v>28</v>
      </c>
      <c r="C231" s="251" t="s">
        <v>30</v>
      </c>
      <c r="D231" s="251" t="s">
        <v>31</v>
      </c>
      <c r="E231" s="251" t="s">
        <v>31</v>
      </c>
      <c r="F231" s="54" t="s">
        <v>8</v>
      </c>
      <c r="G231" s="251" t="s">
        <v>289</v>
      </c>
    </row>
    <row r="232" spans="1:7" s="181" customFormat="1" ht="15.75" customHeight="1" thickBot="1">
      <c r="A232" s="253"/>
      <c r="B232" s="254"/>
      <c r="C232" s="255"/>
      <c r="D232" s="256" t="s">
        <v>33</v>
      </c>
      <c r="E232" s="256" t="s">
        <v>34</v>
      </c>
      <c r="F232" s="58" t="s">
        <v>35</v>
      </c>
      <c r="G232" s="256" t="s">
        <v>290</v>
      </c>
    </row>
    <row r="233" spans="1:7" s="181" customFormat="1" ht="16.5" thickTop="1">
      <c r="A233" s="257">
        <v>110</v>
      </c>
      <c r="B233" s="257"/>
      <c r="C233" s="293" t="s">
        <v>197</v>
      </c>
      <c r="D233" s="113"/>
      <c r="E233" s="112"/>
      <c r="F233" s="138"/>
      <c r="G233" s="113"/>
    </row>
    <row r="234" spans="1:7" s="181" customFormat="1" ht="15" customHeight="1">
      <c r="A234" s="135"/>
      <c r="B234" s="282"/>
      <c r="C234" s="135"/>
      <c r="D234" s="139"/>
      <c r="E234" s="140"/>
      <c r="F234" s="260"/>
      <c r="G234" s="139"/>
    </row>
    <row r="235" spans="1:7" s="181" customFormat="1" ht="15" customHeight="1">
      <c r="A235" s="66"/>
      <c r="B235" s="283">
        <v>6171</v>
      </c>
      <c r="C235" s="66" t="s">
        <v>425</v>
      </c>
      <c r="D235" s="139">
        <v>5</v>
      </c>
      <c r="E235" s="140">
        <v>5</v>
      </c>
      <c r="F235" s="260">
        <v>54</v>
      </c>
      <c r="G235" s="139">
        <f t="shared" ref="G235:G240" si="13">(F235/E235)*100</f>
        <v>1080</v>
      </c>
    </row>
    <row r="236" spans="1:7" s="181" customFormat="1" ht="15">
      <c r="A236" s="66"/>
      <c r="B236" s="283">
        <v>6310</v>
      </c>
      <c r="C236" s="66" t="s">
        <v>426</v>
      </c>
      <c r="D236" s="139">
        <v>760</v>
      </c>
      <c r="E236" s="140">
        <v>1066.3</v>
      </c>
      <c r="F236" s="260">
        <v>386.9</v>
      </c>
      <c r="G236" s="139">
        <f t="shared" si="13"/>
        <v>36.284347744537179</v>
      </c>
    </row>
    <row r="237" spans="1:7" s="181" customFormat="1" ht="15">
      <c r="A237" s="66"/>
      <c r="B237" s="283">
        <v>6399</v>
      </c>
      <c r="C237" s="66" t="s">
        <v>427</v>
      </c>
      <c r="D237" s="139">
        <v>12311</v>
      </c>
      <c r="E237" s="140">
        <v>12311</v>
      </c>
      <c r="F237" s="260">
        <v>1205</v>
      </c>
      <c r="G237" s="139">
        <f t="shared" si="13"/>
        <v>9.7879944764844442</v>
      </c>
    </row>
    <row r="238" spans="1:7" s="181" customFormat="1" ht="15" hidden="1">
      <c r="A238" s="66"/>
      <c r="B238" s="283">
        <v>6402</v>
      </c>
      <c r="C238" s="66" t="s">
        <v>428</v>
      </c>
      <c r="D238" s="139"/>
      <c r="E238" s="140"/>
      <c r="F238" s="260"/>
      <c r="G238" s="139" t="e">
        <f t="shared" si="13"/>
        <v>#DIV/0!</v>
      </c>
    </row>
    <row r="239" spans="1:7" s="181" customFormat="1" ht="15">
      <c r="A239" s="66"/>
      <c r="B239" s="283">
        <v>6409</v>
      </c>
      <c r="C239" s="66" t="s">
        <v>429</v>
      </c>
      <c r="D239" s="139">
        <v>0</v>
      </c>
      <c r="E239" s="140">
        <v>0</v>
      </c>
      <c r="F239" s="260">
        <v>0.5</v>
      </c>
      <c r="G239" s="139" t="e">
        <f t="shared" si="13"/>
        <v>#DIV/0!</v>
      </c>
    </row>
    <row r="240" spans="1:7" s="186" customFormat="1" ht="15.75" customHeight="1">
      <c r="A240" s="293"/>
      <c r="B240" s="257">
        <v>6409</v>
      </c>
      <c r="C240" s="293" t="s">
        <v>430</v>
      </c>
      <c r="D240" s="320">
        <v>5000</v>
      </c>
      <c r="E240" s="321">
        <v>5000</v>
      </c>
      <c r="F240" s="138">
        <v>0</v>
      </c>
      <c r="G240" s="139">
        <f t="shared" si="13"/>
        <v>0</v>
      </c>
    </row>
    <row r="241" spans="1:7" s="181" customFormat="1" ht="15.75" thickBot="1">
      <c r="A241" s="288"/>
      <c r="B241" s="287"/>
      <c r="C241" s="288"/>
      <c r="D241" s="322"/>
      <c r="E241" s="323"/>
      <c r="F241" s="324"/>
      <c r="G241" s="322"/>
    </row>
    <row r="242" spans="1:7" s="181" customFormat="1" ht="18.75" customHeight="1" thickTop="1" thickBot="1">
      <c r="A242" s="303"/>
      <c r="B242" s="310"/>
      <c r="C242" s="305" t="s">
        <v>431</v>
      </c>
      <c r="D242" s="325">
        <f t="shared" ref="D242:F242" si="14">SUM(D234:D240)</f>
        <v>18076</v>
      </c>
      <c r="E242" s="326">
        <f t="shared" si="14"/>
        <v>18382.3</v>
      </c>
      <c r="F242" s="327">
        <f t="shared" si="14"/>
        <v>1646.4</v>
      </c>
      <c r="G242" s="277">
        <f>(F242/E242)*100</f>
        <v>8.9564417945523687</v>
      </c>
    </row>
    <row r="243" spans="1:7" s="181" customFormat="1" ht="18.75" customHeight="1">
      <c r="A243" s="180"/>
      <c r="B243" s="183"/>
      <c r="C243" s="248"/>
      <c r="D243" s="249"/>
      <c r="E243" s="249"/>
      <c r="F243" s="249"/>
      <c r="G243" s="249"/>
    </row>
    <row r="244" spans="1:7" s="181" customFormat="1" ht="13.5" hidden="1" customHeight="1">
      <c r="A244" s="180"/>
      <c r="B244" s="183"/>
      <c r="C244" s="248"/>
      <c r="D244" s="249"/>
      <c r="E244" s="249"/>
      <c r="F244" s="249"/>
      <c r="G244" s="249"/>
    </row>
    <row r="245" spans="1:7" s="181" customFormat="1" ht="13.5" hidden="1" customHeight="1">
      <c r="A245" s="180"/>
      <c r="B245" s="183"/>
      <c r="C245" s="248"/>
      <c r="D245" s="249"/>
      <c r="E245" s="249"/>
      <c r="F245" s="249"/>
      <c r="G245" s="249"/>
    </row>
    <row r="246" spans="1:7" s="181" customFormat="1" ht="13.5" hidden="1" customHeight="1">
      <c r="A246" s="180"/>
      <c r="B246" s="183"/>
      <c r="C246" s="248"/>
      <c r="D246" s="249"/>
      <c r="E246" s="249"/>
      <c r="F246" s="249"/>
      <c r="G246" s="249"/>
    </row>
    <row r="247" spans="1:7" s="181" customFormat="1" ht="13.5" hidden="1" customHeight="1">
      <c r="A247" s="180"/>
      <c r="B247" s="183"/>
      <c r="C247" s="248"/>
      <c r="D247" s="249"/>
      <c r="E247" s="249"/>
      <c r="F247" s="249"/>
      <c r="G247" s="249"/>
    </row>
    <row r="248" spans="1:7" s="181" customFormat="1" ht="13.5" hidden="1" customHeight="1">
      <c r="A248" s="180"/>
      <c r="B248" s="183"/>
      <c r="C248" s="248"/>
      <c r="D248" s="249"/>
      <c r="E248" s="249"/>
      <c r="F248" s="249"/>
      <c r="G248" s="249"/>
    </row>
    <row r="249" spans="1:7" s="181" customFormat="1" ht="16.5" customHeight="1">
      <c r="A249" s="180"/>
      <c r="B249" s="183"/>
      <c r="C249" s="248"/>
      <c r="D249" s="249"/>
      <c r="E249" s="249"/>
      <c r="F249" s="249"/>
      <c r="G249" s="249"/>
    </row>
    <row r="250" spans="1:7" s="181" customFormat="1" ht="15.75" customHeight="1" thickBot="1">
      <c r="A250" s="180"/>
      <c r="B250" s="183"/>
      <c r="C250" s="248"/>
      <c r="D250" s="249"/>
      <c r="E250" s="249"/>
      <c r="F250" s="249"/>
      <c r="G250" s="249"/>
    </row>
    <row r="251" spans="1:7" s="181" customFormat="1" ht="15.75">
      <c r="A251" s="251" t="s">
        <v>27</v>
      </c>
      <c r="B251" s="252" t="s">
        <v>28</v>
      </c>
      <c r="C251" s="251" t="s">
        <v>30</v>
      </c>
      <c r="D251" s="251" t="s">
        <v>31</v>
      </c>
      <c r="E251" s="251" t="s">
        <v>31</v>
      </c>
      <c r="F251" s="54" t="s">
        <v>8</v>
      </c>
      <c r="G251" s="251" t="s">
        <v>289</v>
      </c>
    </row>
    <row r="252" spans="1:7" s="181" customFormat="1" ht="15.75" customHeight="1" thickBot="1">
      <c r="A252" s="253"/>
      <c r="B252" s="254"/>
      <c r="C252" s="255"/>
      <c r="D252" s="256" t="s">
        <v>33</v>
      </c>
      <c r="E252" s="256" t="s">
        <v>34</v>
      </c>
      <c r="F252" s="58" t="s">
        <v>35</v>
      </c>
      <c r="G252" s="256" t="s">
        <v>290</v>
      </c>
    </row>
    <row r="253" spans="1:7" s="181" customFormat="1" ht="16.5" thickTop="1">
      <c r="A253" s="257">
        <v>120</v>
      </c>
      <c r="B253" s="257"/>
      <c r="C253" s="104" t="s">
        <v>223</v>
      </c>
      <c r="D253" s="113"/>
      <c r="E253" s="112"/>
      <c r="F253" s="138"/>
      <c r="G253" s="113"/>
    </row>
    <row r="254" spans="1:7" s="181" customFormat="1" ht="15" customHeight="1">
      <c r="A254" s="135"/>
      <c r="B254" s="282"/>
      <c r="C254" s="104"/>
      <c r="D254" s="139"/>
      <c r="E254" s="140"/>
      <c r="F254" s="260"/>
      <c r="G254" s="139"/>
    </row>
    <row r="255" spans="1:7" s="181" customFormat="1" ht="15" customHeight="1">
      <c r="A255" s="135"/>
      <c r="B255" s="282"/>
      <c r="C255" s="104"/>
      <c r="D255" s="284"/>
      <c r="E255" s="285"/>
      <c r="F255" s="289"/>
      <c r="G255" s="139"/>
    </row>
    <row r="256" spans="1:7" s="181" customFormat="1" ht="15.75">
      <c r="A256" s="135"/>
      <c r="B256" s="283">
        <v>1014</v>
      </c>
      <c r="C256" s="66" t="s">
        <v>432</v>
      </c>
      <c r="D256" s="284">
        <v>120</v>
      </c>
      <c r="E256" s="285">
        <v>120</v>
      </c>
      <c r="F256" s="289">
        <v>0</v>
      </c>
      <c r="G256" s="139">
        <f t="shared" ref="G256:G269" si="15">(F256/E256)*100</f>
        <v>0</v>
      </c>
    </row>
    <row r="257" spans="1:7" s="181" customFormat="1" ht="15.75">
      <c r="A257" s="135"/>
      <c r="B257" s="283">
        <v>2310</v>
      </c>
      <c r="C257" s="66" t="s">
        <v>433</v>
      </c>
      <c r="D257" s="284">
        <v>20</v>
      </c>
      <c r="E257" s="285">
        <v>20</v>
      </c>
      <c r="F257" s="289">
        <v>0</v>
      </c>
      <c r="G257" s="139">
        <f t="shared" si="15"/>
        <v>0</v>
      </c>
    </row>
    <row r="258" spans="1:7" s="181" customFormat="1" ht="15">
      <c r="A258" s="66"/>
      <c r="B258" s="283">
        <v>3313</v>
      </c>
      <c r="C258" s="66" t="s">
        <v>434</v>
      </c>
      <c r="D258" s="139">
        <v>95</v>
      </c>
      <c r="E258" s="140">
        <v>95</v>
      </c>
      <c r="F258" s="289">
        <v>0</v>
      </c>
      <c r="G258" s="139">
        <f t="shared" si="15"/>
        <v>0</v>
      </c>
    </row>
    <row r="259" spans="1:7" s="181" customFormat="1" ht="15">
      <c r="A259" s="66"/>
      <c r="B259" s="283">
        <v>3412</v>
      </c>
      <c r="C259" s="66" t="s">
        <v>312</v>
      </c>
      <c r="D259" s="139">
        <v>9</v>
      </c>
      <c r="E259" s="140">
        <v>9</v>
      </c>
      <c r="F259" s="289">
        <v>0</v>
      </c>
      <c r="G259" s="139">
        <f t="shared" si="15"/>
        <v>0</v>
      </c>
    </row>
    <row r="260" spans="1:7" s="181" customFormat="1" ht="15">
      <c r="A260" s="66"/>
      <c r="B260" s="283">
        <v>3612</v>
      </c>
      <c r="C260" s="66" t="s">
        <v>435</v>
      </c>
      <c r="D260" s="139">
        <v>8730</v>
      </c>
      <c r="E260" s="140">
        <v>8730</v>
      </c>
      <c r="F260" s="289">
        <v>903.7</v>
      </c>
      <c r="G260" s="139">
        <f t="shared" si="15"/>
        <v>10.351660939289806</v>
      </c>
    </row>
    <row r="261" spans="1:7" s="181" customFormat="1" ht="15">
      <c r="A261" s="66"/>
      <c r="B261" s="283">
        <v>3613</v>
      </c>
      <c r="C261" s="66" t="s">
        <v>436</v>
      </c>
      <c r="D261" s="139">
        <v>7549</v>
      </c>
      <c r="E261" s="140">
        <v>8220.5</v>
      </c>
      <c r="F261" s="289">
        <v>1982.2</v>
      </c>
      <c r="G261" s="139">
        <f t="shared" si="15"/>
        <v>24.11288851043124</v>
      </c>
    </row>
    <row r="262" spans="1:7" s="181" customFormat="1" ht="15">
      <c r="A262" s="66"/>
      <c r="B262" s="283">
        <v>3632</v>
      </c>
      <c r="C262" s="66" t="s">
        <v>317</v>
      </c>
      <c r="D262" s="139">
        <v>1618</v>
      </c>
      <c r="E262" s="140">
        <v>1618</v>
      </c>
      <c r="F262" s="289">
        <v>115.7</v>
      </c>
      <c r="G262" s="139">
        <f t="shared" si="15"/>
        <v>7.1508034610630409</v>
      </c>
    </row>
    <row r="263" spans="1:7" s="181" customFormat="1" ht="15">
      <c r="A263" s="66"/>
      <c r="B263" s="283">
        <v>3634</v>
      </c>
      <c r="C263" s="66" t="s">
        <v>437</v>
      </c>
      <c r="D263" s="139">
        <v>1000</v>
      </c>
      <c r="E263" s="140">
        <v>1955.9</v>
      </c>
      <c r="F263" s="289">
        <v>0</v>
      </c>
      <c r="G263" s="139">
        <f t="shared" si="15"/>
        <v>0</v>
      </c>
    </row>
    <row r="264" spans="1:7" s="181" customFormat="1" ht="15">
      <c r="A264" s="66"/>
      <c r="B264" s="283">
        <v>3639</v>
      </c>
      <c r="C264" s="66" t="s">
        <v>438</v>
      </c>
      <c r="D264" s="139">
        <f>14518-11920</f>
        <v>2598</v>
      </c>
      <c r="E264" s="140">
        <f>13846.5-11920</f>
        <v>1926.5</v>
      </c>
      <c r="F264" s="289">
        <f>545.3-439.5</f>
        <v>105.79999999999995</v>
      </c>
      <c r="G264" s="139">
        <f t="shared" si="15"/>
        <v>5.4918245522969089</v>
      </c>
    </row>
    <row r="265" spans="1:7" s="181" customFormat="1" ht="15" hidden="1" customHeight="1">
      <c r="A265" s="66"/>
      <c r="B265" s="283">
        <v>3639</v>
      </c>
      <c r="C265" s="66" t="s">
        <v>439</v>
      </c>
      <c r="D265" s="139"/>
      <c r="E265" s="140"/>
      <c r="F265" s="289">
        <v>0</v>
      </c>
      <c r="G265" s="139" t="e">
        <f t="shared" si="15"/>
        <v>#DIV/0!</v>
      </c>
    </row>
    <row r="266" spans="1:7" s="181" customFormat="1" ht="15">
      <c r="A266" s="66"/>
      <c r="B266" s="283">
        <v>3639</v>
      </c>
      <c r="C266" s="66" t="s">
        <v>440</v>
      </c>
      <c r="D266" s="139">
        <v>11920</v>
      </c>
      <c r="E266" s="140">
        <v>11920</v>
      </c>
      <c r="F266" s="289">
        <v>439.5</v>
      </c>
      <c r="G266" s="139">
        <f t="shared" si="15"/>
        <v>3.6870805369127519</v>
      </c>
    </row>
    <row r="267" spans="1:7" s="181" customFormat="1" ht="15">
      <c r="A267" s="66"/>
      <c r="B267" s="283">
        <v>3729</v>
      </c>
      <c r="C267" s="66" t="s">
        <v>441</v>
      </c>
      <c r="D267" s="139">
        <v>1</v>
      </c>
      <c r="E267" s="140">
        <v>1</v>
      </c>
      <c r="F267" s="289">
        <v>0</v>
      </c>
      <c r="G267" s="139">
        <f t="shared" si="15"/>
        <v>0</v>
      </c>
    </row>
    <row r="268" spans="1:7" s="181" customFormat="1" ht="15">
      <c r="A268" s="294"/>
      <c r="B268" s="306">
        <v>4349</v>
      </c>
      <c r="C268" s="294" t="s">
        <v>442</v>
      </c>
      <c r="D268" s="284">
        <v>8</v>
      </c>
      <c r="E268" s="285">
        <v>8</v>
      </c>
      <c r="F268" s="289">
        <v>1.2</v>
      </c>
      <c r="G268" s="139">
        <f t="shared" si="15"/>
        <v>15</v>
      </c>
    </row>
    <row r="269" spans="1:7" s="181" customFormat="1" ht="15">
      <c r="A269" s="294"/>
      <c r="B269" s="306">
        <v>5512</v>
      </c>
      <c r="C269" s="294" t="s">
        <v>332</v>
      </c>
      <c r="D269" s="284">
        <v>466</v>
      </c>
      <c r="E269" s="285">
        <v>466</v>
      </c>
      <c r="F269" s="289">
        <v>36.700000000000003</v>
      </c>
      <c r="G269" s="139">
        <f t="shared" si="15"/>
        <v>7.8755364806866961</v>
      </c>
    </row>
    <row r="270" spans="1:7" s="181" customFormat="1" ht="15" hidden="1">
      <c r="A270" s="294"/>
      <c r="B270" s="306">
        <v>6409</v>
      </c>
      <c r="C270" s="294" t="s">
        <v>443</v>
      </c>
      <c r="D270" s="284"/>
      <c r="E270" s="285"/>
      <c r="F270" s="289">
        <v>0</v>
      </c>
      <c r="G270" s="139" t="e">
        <f>(#REF!/E270)*100</f>
        <v>#REF!</v>
      </c>
    </row>
    <row r="271" spans="1:7" s="181" customFormat="1" ht="15" customHeight="1" thickBot="1">
      <c r="A271" s="286"/>
      <c r="B271" s="286"/>
      <c r="C271" s="313"/>
      <c r="D271" s="322"/>
      <c r="E271" s="323"/>
      <c r="F271" s="324"/>
      <c r="G271" s="322"/>
    </row>
    <row r="272" spans="1:7" s="181" customFormat="1" ht="18.75" customHeight="1" thickTop="1" thickBot="1">
      <c r="A272" s="274"/>
      <c r="B272" s="310"/>
      <c r="C272" s="305" t="s">
        <v>444</v>
      </c>
      <c r="D272" s="325">
        <f t="shared" ref="D272:F272" si="16">SUM(D256:D270)</f>
        <v>34134</v>
      </c>
      <c r="E272" s="326">
        <f t="shared" si="16"/>
        <v>35089.9</v>
      </c>
      <c r="F272" s="327">
        <f t="shared" si="16"/>
        <v>3584.7999999999993</v>
      </c>
      <c r="G272" s="277">
        <f>(F272/E272)*100</f>
        <v>10.216045072798723</v>
      </c>
    </row>
    <row r="273" spans="1:7" s="181" customFormat="1" ht="15.75" customHeight="1">
      <c r="A273" s="180"/>
      <c r="B273" s="183"/>
      <c r="C273" s="248"/>
      <c r="D273" s="249"/>
      <c r="E273" s="249"/>
      <c r="F273" s="249"/>
      <c r="G273" s="249"/>
    </row>
    <row r="274" spans="1:7" s="181" customFormat="1" ht="15.75" customHeight="1">
      <c r="A274" s="180"/>
      <c r="B274" s="183"/>
      <c r="C274" s="248"/>
      <c r="D274" s="249"/>
      <c r="E274" s="249"/>
      <c r="F274" s="249"/>
      <c r="G274" s="249"/>
    </row>
    <row r="275" spans="1:7" s="181" customFormat="1" ht="15.75" customHeight="1" thickBot="1"/>
    <row r="276" spans="1:7" s="181" customFormat="1" ht="15.75">
      <c r="A276" s="251" t="s">
        <v>27</v>
      </c>
      <c r="B276" s="252" t="s">
        <v>28</v>
      </c>
      <c r="C276" s="251" t="s">
        <v>30</v>
      </c>
      <c r="D276" s="251" t="s">
        <v>31</v>
      </c>
      <c r="E276" s="251" t="s">
        <v>31</v>
      </c>
      <c r="F276" s="54" t="s">
        <v>8</v>
      </c>
      <c r="G276" s="251" t="s">
        <v>289</v>
      </c>
    </row>
    <row r="277" spans="1:7" s="181" customFormat="1" ht="15.75" customHeight="1" thickBot="1">
      <c r="A277" s="253"/>
      <c r="B277" s="254"/>
      <c r="C277" s="255"/>
      <c r="D277" s="256" t="s">
        <v>33</v>
      </c>
      <c r="E277" s="256" t="s">
        <v>34</v>
      </c>
      <c r="F277" s="58" t="s">
        <v>35</v>
      </c>
      <c r="G277" s="256" t="s">
        <v>290</v>
      </c>
    </row>
    <row r="278" spans="1:7" s="181" customFormat="1" ht="38.25" customHeight="1" thickTop="1" thickBot="1">
      <c r="A278" s="305"/>
      <c r="B278" s="328"/>
      <c r="C278" s="329" t="s">
        <v>445</v>
      </c>
      <c r="D278" s="330">
        <f>SUM(D60,D88,D143,D174,D195,D216,D227,D242,D272,)</f>
        <v>572536</v>
      </c>
      <c r="E278" s="331">
        <f>SUM(E60,E88,E143,E174,E195,E216,E227,E242,E272)</f>
        <v>585157.00000000012</v>
      </c>
      <c r="F278" s="332">
        <f>SUM(F60,F88,F143,F174,F195,F216,F227,F242,F272,)</f>
        <v>57471.099999999991</v>
      </c>
      <c r="G278" s="333">
        <f>(F278/E278)*100</f>
        <v>9.8214838069099368</v>
      </c>
    </row>
    <row r="279" spans="1:7" ht="15">
      <c r="A279" s="50"/>
      <c r="B279" s="50"/>
      <c r="C279" s="50"/>
      <c r="D279" s="50"/>
      <c r="E279" s="50"/>
      <c r="F279" s="50"/>
      <c r="G279" s="50"/>
    </row>
    <row r="280" spans="1:7" ht="15" customHeight="1">
      <c r="A280" s="50"/>
      <c r="B280" s="50"/>
      <c r="C280" s="50"/>
      <c r="D280" s="50"/>
      <c r="E280" s="50"/>
      <c r="F280" s="50"/>
      <c r="G280" s="50"/>
    </row>
    <row r="281" spans="1:7" ht="15" customHeight="1">
      <c r="A281" s="50"/>
      <c r="B281" s="50"/>
      <c r="C281" s="50"/>
      <c r="D281" s="50"/>
      <c r="E281" s="50"/>
      <c r="F281" s="50"/>
      <c r="G281" s="50"/>
    </row>
    <row r="282" spans="1:7" ht="15" customHeight="1">
      <c r="A282" s="50"/>
      <c r="B282" s="50"/>
      <c r="C282" s="50"/>
      <c r="D282" s="50"/>
      <c r="E282" s="50"/>
      <c r="F282" s="50"/>
      <c r="G282" s="50"/>
    </row>
    <row r="283" spans="1:7" ht="15">
      <c r="A283" s="50"/>
      <c r="B283" s="50"/>
      <c r="C283" s="50"/>
      <c r="D283" s="50"/>
      <c r="E283" s="50"/>
      <c r="F283" s="50"/>
      <c r="G283" s="50"/>
    </row>
    <row r="284" spans="1:7" ht="15">
      <c r="A284" s="50"/>
      <c r="B284" s="50"/>
      <c r="C284" s="50"/>
      <c r="D284" s="50"/>
      <c r="E284" s="50"/>
      <c r="F284" s="50"/>
      <c r="G284" s="50"/>
    </row>
    <row r="285" spans="1:7" ht="15">
      <c r="A285" s="50"/>
      <c r="B285" s="50"/>
      <c r="C285" s="51"/>
      <c r="D285" s="50"/>
      <c r="E285" s="50"/>
      <c r="F285" s="50"/>
      <c r="G285" s="50"/>
    </row>
    <row r="286" spans="1:7" ht="15">
      <c r="A286" s="50"/>
      <c r="B286" s="50"/>
      <c r="C286" s="50"/>
      <c r="D286" s="50"/>
      <c r="E286" s="50"/>
      <c r="F286" s="50"/>
      <c r="G286" s="50"/>
    </row>
    <row r="287" spans="1:7" ht="15">
      <c r="A287" s="50"/>
      <c r="B287" s="50"/>
      <c r="C287" s="50"/>
      <c r="D287" s="50"/>
      <c r="E287" s="50"/>
      <c r="F287" s="50"/>
      <c r="G287" s="50"/>
    </row>
    <row r="288" spans="1:7" ht="15">
      <c r="A288" s="50"/>
      <c r="B288" s="50"/>
      <c r="C288" s="50"/>
      <c r="D288" s="50"/>
      <c r="E288" s="50"/>
      <c r="F288" s="50"/>
      <c r="G288" s="50"/>
    </row>
    <row r="289" spans="1:7" ht="15">
      <c r="A289" s="50"/>
      <c r="B289" s="50"/>
      <c r="C289" s="50"/>
      <c r="D289" s="50"/>
      <c r="E289" s="50"/>
      <c r="F289" s="50"/>
      <c r="G289" s="50"/>
    </row>
    <row r="290" spans="1:7" ht="15">
      <c r="A290" s="50"/>
      <c r="B290" s="50"/>
      <c r="C290" s="50"/>
      <c r="D290" s="50"/>
      <c r="E290" s="50"/>
      <c r="F290" s="50"/>
      <c r="G290" s="50"/>
    </row>
    <row r="291" spans="1:7" ht="15">
      <c r="A291" s="50"/>
      <c r="B291" s="50"/>
      <c r="C291" s="50"/>
      <c r="D291" s="50"/>
      <c r="E291" s="50"/>
      <c r="F291" s="50"/>
      <c r="G291" s="50"/>
    </row>
    <row r="292" spans="1:7" ht="15">
      <c r="A292" s="50"/>
      <c r="B292" s="50"/>
      <c r="C292" s="50"/>
      <c r="D292" s="50"/>
      <c r="E292" s="50"/>
      <c r="F292" s="50"/>
      <c r="G292" s="50"/>
    </row>
    <row r="293" spans="1:7" ht="15">
      <c r="A293" s="50"/>
      <c r="B293" s="50"/>
      <c r="C293" s="50"/>
      <c r="D293" s="50"/>
      <c r="E293" s="50"/>
      <c r="F293" s="50"/>
      <c r="G293" s="50"/>
    </row>
    <row r="294" spans="1:7" ht="15">
      <c r="A294" s="50"/>
      <c r="B294" s="50"/>
      <c r="C294" s="50"/>
      <c r="D294" s="50"/>
      <c r="E294" s="50"/>
      <c r="F294" s="50"/>
      <c r="G294" s="50"/>
    </row>
    <row r="295" spans="1:7" ht="15">
      <c r="A295" s="50"/>
      <c r="B295" s="50"/>
      <c r="C295" s="50"/>
      <c r="D295" s="50"/>
      <c r="E295" s="50"/>
      <c r="F295" s="50"/>
      <c r="G295" s="50"/>
    </row>
    <row r="296" spans="1:7" ht="15">
      <c r="A296" s="50"/>
      <c r="B296" s="50"/>
      <c r="C296" s="50"/>
      <c r="D296" s="50"/>
      <c r="E296" s="50"/>
      <c r="F296" s="50"/>
      <c r="G296" s="50"/>
    </row>
    <row r="297" spans="1:7" ht="15">
      <c r="A297" s="50"/>
      <c r="B297" s="50"/>
      <c r="C297" s="50"/>
      <c r="D297" s="50"/>
      <c r="E297" s="50"/>
      <c r="F297" s="50"/>
      <c r="G297" s="50"/>
    </row>
    <row r="298" spans="1:7" ht="15">
      <c r="A298" s="50"/>
      <c r="B298" s="50"/>
      <c r="C298" s="50"/>
      <c r="D298" s="50"/>
      <c r="E298" s="50"/>
      <c r="F298" s="50"/>
      <c r="G298" s="50"/>
    </row>
    <row r="299" spans="1:7" ht="15">
      <c r="A299" s="50"/>
      <c r="B299" s="50"/>
      <c r="C299" s="50"/>
      <c r="D299" s="50"/>
      <c r="E299" s="50"/>
      <c r="F299" s="50"/>
      <c r="G299" s="50"/>
    </row>
  </sheetData>
  <pageMargins left="0.33" right="0.17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2"/>
  <sheetViews>
    <sheetView topLeftCell="B1" zoomScale="90" zoomScaleNormal="90" workbookViewId="0">
      <selection activeCell="H72" sqref="H72"/>
    </sheetView>
  </sheetViews>
  <sheetFormatPr defaultRowHeight="12.75"/>
  <cols>
    <col min="1" max="1" width="7.5703125" style="43" customWidth="1"/>
    <col min="2" max="3" width="10.28515625" style="43" customWidth="1"/>
    <col min="4" max="4" width="76.85546875" style="43" customWidth="1"/>
    <col min="5" max="5" width="16.7109375" style="73" customWidth="1"/>
    <col min="6" max="7" width="16.7109375" style="229" customWidth="1"/>
    <col min="8" max="8" width="11.42578125" style="73" customWidth="1"/>
    <col min="9" max="9" width="9.140625" style="43"/>
    <col min="10" max="10" width="24.85546875" style="43" customWidth="1"/>
    <col min="11" max="16384" width="9.140625" style="43"/>
  </cols>
  <sheetData>
    <row r="1" spans="1:10" ht="21.75" customHeight="1">
      <c r="A1" s="235" t="s">
        <v>25</v>
      </c>
      <c r="B1" s="232"/>
      <c r="C1" s="232"/>
      <c r="D1" s="40"/>
      <c r="E1" s="41"/>
      <c r="F1" s="189"/>
      <c r="G1" s="190"/>
      <c r="H1" s="42"/>
    </row>
    <row r="2" spans="1:10" ht="12.75" customHeight="1">
      <c r="A2" s="44"/>
      <c r="B2" s="45"/>
      <c r="C2" s="44"/>
      <c r="D2" s="46"/>
      <c r="E2" s="41"/>
      <c r="F2" s="189"/>
      <c r="G2" s="189"/>
      <c r="H2" s="41"/>
    </row>
    <row r="3" spans="1:10" s="45" customFormat="1" ht="24" customHeight="1">
      <c r="A3" s="236" t="s">
        <v>26</v>
      </c>
      <c r="B3" s="236"/>
      <c r="C3" s="236"/>
      <c r="D3" s="232"/>
      <c r="E3" s="232"/>
      <c r="F3" s="191"/>
      <c r="G3" s="191"/>
      <c r="H3" s="47"/>
    </row>
    <row r="4" spans="1:10" s="45" customFormat="1" ht="15" customHeight="1">
      <c r="A4" s="48"/>
      <c r="B4" s="48"/>
      <c r="C4" s="48"/>
      <c r="D4" s="48"/>
      <c r="E4" s="49"/>
      <c r="F4" s="192"/>
      <c r="G4" s="192"/>
      <c r="H4" s="49"/>
    </row>
    <row r="5" spans="1:10" ht="15" customHeight="1" thickBot="1">
      <c r="A5" s="50"/>
      <c r="B5" s="50"/>
      <c r="C5" s="50"/>
      <c r="D5" s="50"/>
      <c r="E5" s="51"/>
      <c r="F5" s="193"/>
      <c r="G5" s="194" t="s">
        <v>4</v>
      </c>
      <c r="H5" s="51"/>
    </row>
    <row r="6" spans="1:10" ht="15.75">
      <c r="A6" s="52" t="s">
        <v>27</v>
      </c>
      <c r="B6" s="52" t="s">
        <v>28</v>
      </c>
      <c r="C6" s="52" t="s">
        <v>29</v>
      </c>
      <c r="D6" s="53" t="s">
        <v>30</v>
      </c>
      <c r="E6" s="54" t="s">
        <v>31</v>
      </c>
      <c r="F6" s="195" t="s">
        <v>31</v>
      </c>
      <c r="G6" s="195" t="s">
        <v>8</v>
      </c>
      <c r="H6" s="54" t="s">
        <v>32</v>
      </c>
    </row>
    <row r="7" spans="1:10" ht="15.75" customHeight="1" thickBot="1">
      <c r="A7" s="55"/>
      <c r="B7" s="55"/>
      <c r="C7" s="55"/>
      <c r="D7" s="56"/>
      <c r="E7" s="57" t="s">
        <v>33</v>
      </c>
      <c r="F7" s="196" t="s">
        <v>34</v>
      </c>
      <c r="G7" s="197" t="s">
        <v>35</v>
      </c>
      <c r="H7" s="57" t="s">
        <v>11</v>
      </c>
    </row>
    <row r="8" spans="1:10" ht="15.75" customHeight="1" thickTop="1">
      <c r="A8" s="59">
        <v>20</v>
      </c>
      <c r="B8" s="60"/>
      <c r="C8" s="60"/>
      <c r="D8" s="61" t="s">
        <v>36</v>
      </c>
      <c r="E8" s="62"/>
      <c r="F8" s="198"/>
      <c r="G8" s="198"/>
      <c r="H8" s="62"/>
    </row>
    <row r="9" spans="1:10" ht="15.75" customHeight="1">
      <c r="A9" s="59"/>
      <c r="B9" s="60"/>
      <c r="C9" s="60"/>
      <c r="D9" s="61"/>
      <c r="E9" s="62"/>
      <c r="F9" s="198"/>
      <c r="G9" s="198"/>
      <c r="H9" s="62"/>
    </row>
    <row r="10" spans="1:10" ht="15.75" hidden="1" customHeight="1">
      <c r="A10" s="59"/>
      <c r="B10" s="60"/>
      <c r="C10" s="65">
        <v>2420</v>
      </c>
      <c r="D10" s="66" t="s">
        <v>37</v>
      </c>
      <c r="E10" s="67"/>
      <c r="F10" s="199"/>
      <c r="G10" s="199">
        <v>0</v>
      </c>
      <c r="H10" s="67" t="e">
        <f>(#REF!/F10)*100</f>
        <v>#REF!</v>
      </c>
    </row>
    <row r="11" spans="1:10" ht="15.75" hidden="1" customHeight="1">
      <c r="A11" s="70"/>
      <c r="B11" s="60"/>
      <c r="C11" s="65">
        <v>4113</v>
      </c>
      <c r="D11" s="66" t="s">
        <v>38</v>
      </c>
      <c r="E11" s="67"/>
      <c r="F11" s="199"/>
      <c r="G11" s="199">
        <v>0</v>
      </c>
      <c r="H11" s="67" t="e">
        <f>(#REF!/F11)*100</f>
        <v>#REF!</v>
      </c>
    </row>
    <row r="12" spans="1:10" ht="15.75" hidden="1" customHeight="1">
      <c r="A12" s="70"/>
      <c r="B12" s="60"/>
      <c r="C12" s="65">
        <v>4113</v>
      </c>
      <c r="D12" s="66" t="s">
        <v>38</v>
      </c>
      <c r="E12" s="67"/>
      <c r="F12" s="199"/>
      <c r="G12" s="199">
        <v>0</v>
      </c>
      <c r="H12" s="67" t="e">
        <f>(#REF!/F12)*100</f>
        <v>#REF!</v>
      </c>
    </row>
    <row r="13" spans="1:10" ht="15.75" hidden="1" customHeight="1">
      <c r="A13" s="70"/>
      <c r="B13" s="60"/>
      <c r="C13" s="65">
        <v>4116</v>
      </c>
      <c r="D13" s="66" t="s">
        <v>39</v>
      </c>
      <c r="E13" s="67"/>
      <c r="F13" s="199"/>
      <c r="G13" s="199">
        <v>0</v>
      </c>
      <c r="H13" s="67" t="e">
        <f>(#REF!/F13)*100</f>
        <v>#REF!</v>
      </c>
    </row>
    <row r="14" spans="1:10" ht="15.75" hidden="1" customHeight="1">
      <c r="A14" s="70"/>
      <c r="B14" s="60"/>
      <c r="C14" s="65">
        <v>4213</v>
      </c>
      <c r="D14" s="71" t="s">
        <v>40</v>
      </c>
      <c r="E14" s="62"/>
      <c r="F14" s="198"/>
      <c r="G14" s="200">
        <v>0</v>
      </c>
      <c r="H14" s="67" t="e">
        <f>(#REF!/F14)*100</f>
        <v>#REF!</v>
      </c>
      <c r="J14" s="73"/>
    </row>
    <row r="15" spans="1:10" ht="15.75" hidden="1" customHeight="1">
      <c r="A15" s="70"/>
      <c r="B15" s="60"/>
      <c r="C15" s="65">
        <v>4213</v>
      </c>
      <c r="D15" s="71" t="s">
        <v>40</v>
      </c>
      <c r="E15" s="62"/>
      <c r="F15" s="198"/>
      <c r="G15" s="200">
        <v>0</v>
      </c>
      <c r="H15" s="67" t="e">
        <f>(#REF!/F15)*100</f>
        <v>#REF!</v>
      </c>
      <c r="J15" s="73"/>
    </row>
    <row r="16" spans="1:10" ht="15.75" hidden="1" customHeight="1">
      <c r="A16" s="70"/>
      <c r="B16" s="60"/>
      <c r="C16" s="65">
        <v>4216</v>
      </c>
      <c r="D16" s="71" t="s">
        <v>41</v>
      </c>
      <c r="E16" s="62"/>
      <c r="F16" s="198"/>
      <c r="G16" s="200">
        <v>0</v>
      </c>
      <c r="H16" s="67" t="e">
        <f>(#REF!/F16)*100</f>
        <v>#REF!</v>
      </c>
      <c r="J16" s="73"/>
    </row>
    <row r="17" spans="1:10" ht="15.75" hidden="1" customHeight="1">
      <c r="A17" s="70"/>
      <c r="B17" s="60"/>
      <c r="C17" s="65">
        <v>4216</v>
      </c>
      <c r="D17" s="71" t="s">
        <v>41</v>
      </c>
      <c r="E17" s="62"/>
      <c r="F17" s="198"/>
      <c r="G17" s="200">
        <v>0</v>
      </c>
      <c r="H17" s="67" t="e">
        <f>(#REF!/F17)*100</f>
        <v>#REF!</v>
      </c>
      <c r="J17" s="73"/>
    </row>
    <row r="18" spans="1:10" ht="15.75" hidden="1" customHeight="1">
      <c r="A18" s="70"/>
      <c r="B18" s="60"/>
      <c r="C18" s="65">
        <v>4216</v>
      </c>
      <c r="D18" s="71" t="s">
        <v>41</v>
      </c>
      <c r="E18" s="62"/>
      <c r="F18" s="198"/>
      <c r="G18" s="200">
        <v>0</v>
      </c>
      <c r="H18" s="67" t="e">
        <f>(#REF!/F18)*100</f>
        <v>#REF!</v>
      </c>
      <c r="J18" s="73"/>
    </row>
    <row r="19" spans="1:10" ht="15.75" hidden="1" customHeight="1">
      <c r="A19" s="70"/>
      <c r="B19" s="60"/>
      <c r="C19" s="65">
        <v>4216</v>
      </c>
      <c r="D19" s="71" t="s">
        <v>42</v>
      </c>
      <c r="E19" s="62"/>
      <c r="F19" s="198"/>
      <c r="G19" s="200">
        <v>0</v>
      </c>
      <c r="H19" s="67" t="e">
        <f>(#REF!/F19)*100</f>
        <v>#REF!</v>
      </c>
      <c r="I19" s="73"/>
    </row>
    <row r="20" spans="1:10" ht="15.75" hidden="1" customHeight="1">
      <c r="A20" s="70"/>
      <c r="B20" s="60"/>
      <c r="C20" s="65">
        <v>4216</v>
      </c>
      <c r="D20" s="71" t="s">
        <v>41</v>
      </c>
      <c r="E20" s="62"/>
      <c r="F20" s="199"/>
      <c r="G20" s="200">
        <v>0</v>
      </c>
      <c r="H20" s="67" t="e">
        <f>(#REF!/F20)*100</f>
        <v>#REF!</v>
      </c>
      <c r="I20" s="73"/>
    </row>
    <row r="21" spans="1:10" ht="15" hidden="1">
      <c r="A21" s="75"/>
      <c r="B21" s="76"/>
      <c r="C21" s="77">
        <v>4222</v>
      </c>
      <c r="D21" s="78" t="s">
        <v>43</v>
      </c>
      <c r="E21" s="79"/>
      <c r="F21" s="200"/>
      <c r="G21" s="200">
        <v>0</v>
      </c>
      <c r="H21" s="67" t="e">
        <f>(#REF!/F21)*100</f>
        <v>#REF!</v>
      </c>
    </row>
    <row r="22" spans="1:10" ht="15" hidden="1">
      <c r="A22" s="75"/>
      <c r="B22" s="76"/>
      <c r="C22" s="77">
        <v>4222</v>
      </c>
      <c r="D22" s="78" t="s">
        <v>43</v>
      </c>
      <c r="E22" s="79"/>
      <c r="F22" s="200"/>
      <c r="G22" s="200">
        <v>0</v>
      </c>
      <c r="H22" s="67" t="e">
        <f>(#REF!/F22)*100</f>
        <v>#REF!</v>
      </c>
    </row>
    <row r="23" spans="1:10" ht="15" hidden="1">
      <c r="A23" s="75"/>
      <c r="B23" s="76"/>
      <c r="C23" s="77">
        <v>4222</v>
      </c>
      <c r="D23" s="78" t="s">
        <v>44</v>
      </c>
      <c r="E23" s="79"/>
      <c r="F23" s="200"/>
      <c r="G23" s="200">
        <v>0</v>
      </c>
      <c r="H23" s="67" t="e">
        <f>(#REF!/F23)*100</f>
        <v>#REF!</v>
      </c>
    </row>
    <row r="24" spans="1:10" ht="15" hidden="1">
      <c r="A24" s="81"/>
      <c r="B24" s="82"/>
      <c r="C24" s="77">
        <v>4222</v>
      </c>
      <c r="D24" s="78" t="s">
        <v>45</v>
      </c>
      <c r="E24" s="67"/>
      <c r="F24" s="199"/>
      <c r="G24" s="199">
        <v>0</v>
      </c>
      <c r="H24" s="67" t="e">
        <f>(#REF!/F24)*100</f>
        <v>#REF!</v>
      </c>
    </row>
    <row r="25" spans="1:10" ht="15" hidden="1">
      <c r="A25" s="75"/>
      <c r="B25" s="76"/>
      <c r="C25" s="77">
        <v>4223</v>
      </c>
      <c r="D25" s="78" t="s">
        <v>46</v>
      </c>
      <c r="E25" s="79"/>
      <c r="F25" s="200"/>
      <c r="G25" s="200">
        <v>0</v>
      </c>
      <c r="H25" s="67" t="e">
        <f>(#REF!/F25)*100</f>
        <v>#REF!</v>
      </c>
    </row>
    <row r="26" spans="1:10" ht="15" hidden="1">
      <c r="A26" s="75"/>
      <c r="B26" s="76"/>
      <c r="C26" s="77">
        <v>4232</v>
      </c>
      <c r="D26" s="78" t="s">
        <v>47</v>
      </c>
      <c r="E26" s="79"/>
      <c r="F26" s="200"/>
      <c r="G26" s="200">
        <v>0</v>
      </c>
      <c r="H26" s="67" t="e">
        <f>(#REF!/F26)*100</f>
        <v>#REF!</v>
      </c>
    </row>
    <row r="27" spans="1:10" ht="15" hidden="1">
      <c r="A27" s="75"/>
      <c r="B27" s="76"/>
      <c r="C27" s="77">
        <v>4232</v>
      </c>
      <c r="D27" s="78" t="s">
        <v>47</v>
      </c>
      <c r="E27" s="79"/>
      <c r="F27" s="200"/>
      <c r="G27" s="200">
        <v>0</v>
      </c>
      <c r="H27" s="67" t="e">
        <f>(#REF!/F27)*100</f>
        <v>#REF!</v>
      </c>
    </row>
    <row r="28" spans="1:10" ht="15" hidden="1">
      <c r="A28" s="75"/>
      <c r="B28" s="76">
        <v>2212</v>
      </c>
      <c r="C28" s="77">
        <v>2322</v>
      </c>
      <c r="D28" s="78" t="s">
        <v>48</v>
      </c>
      <c r="E28" s="79"/>
      <c r="F28" s="200"/>
      <c r="G28" s="200">
        <v>0</v>
      </c>
      <c r="H28" s="67" t="e">
        <f>(#REF!/F28)*100</f>
        <v>#REF!</v>
      </c>
    </row>
    <row r="29" spans="1:10" ht="15" hidden="1" customHeight="1">
      <c r="A29" s="75"/>
      <c r="B29" s="76">
        <v>2212</v>
      </c>
      <c r="C29" s="77">
        <v>2324</v>
      </c>
      <c r="D29" s="78" t="s">
        <v>49</v>
      </c>
      <c r="E29" s="79"/>
      <c r="F29" s="200"/>
      <c r="G29" s="200">
        <v>0</v>
      </c>
      <c r="H29" s="67" t="e">
        <f>(#REF!/F29)*100</f>
        <v>#REF!</v>
      </c>
    </row>
    <row r="30" spans="1:10" ht="15" hidden="1" customHeight="1">
      <c r="A30" s="75"/>
      <c r="B30" s="76">
        <v>2219</v>
      </c>
      <c r="C30" s="83">
        <v>2321</v>
      </c>
      <c r="D30" s="78" t="s">
        <v>50</v>
      </c>
      <c r="E30" s="79"/>
      <c r="F30" s="200"/>
      <c r="G30" s="200">
        <v>0</v>
      </c>
      <c r="H30" s="67" t="e">
        <f>(#REF!/F30)*100</f>
        <v>#REF!</v>
      </c>
    </row>
    <row r="31" spans="1:10" ht="15" hidden="1" customHeight="1">
      <c r="A31" s="75"/>
      <c r="B31" s="76">
        <v>2219</v>
      </c>
      <c r="C31" s="77">
        <v>2324</v>
      </c>
      <c r="D31" s="78" t="s">
        <v>51</v>
      </c>
      <c r="E31" s="79"/>
      <c r="F31" s="200"/>
      <c r="G31" s="200">
        <v>0</v>
      </c>
      <c r="H31" s="67" t="e">
        <f>(#REF!/F31)*100</f>
        <v>#REF!</v>
      </c>
    </row>
    <row r="32" spans="1:10" ht="15" hidden="1" customHeight="1">
      <c r="A32" s="75"/>
      <c r="B32" s="76">
        <v>2221</v>
      </c>
      <c r="C32" s="83">
        <v>2329</v>
      </c>
      <c r="D32" s="78" t="s">
        <v>52</v>
      </c>
      <c r="E32" s="79"/>
      <c r="F32" s="200"/>
      <c r="G32" s="200">
        <v>0</v>
      </c>
      <c r="H32" s="67" t="e">
        <f>(#REF!/F32)*100</f>
        <v>#REF!</v>
      </c>
    </row>
    <row r="33" spans="1:8" ht="15" hidden="1" customHeight="1">
      <c r="A33" s="84"/>
      <c r="B33" s="85">
        <v>3421</v>
      </c>
      <c r="C33" s="85">
        <v>3121</v>
      </c>
      <c r="D33" s="85" t="s">
        <v>53</v>
      </c>
      <c r="E33" s="74"/>
      <c r="F33" s="199"/>
      <c r="G33" s="200">
        <v>0</v>
      </c>
      <c r="H33" s="67" t="e">
        <f>(#REF!/F33)*100</f>
        <v>#REF!</v>
      </c>
    </row>
    <row r="34" spans="1:8" ht="15" hidden="1" customHeight="1">
      <c r="A34" s="84"/>
      <c r="B34" s="85">
        <v>3631</v>
      </c>
      <c r="C34" s="85">
        <v>2322</v>
      </c>
      <c r="D34" s="85" t="s">
        <v>54</v>
      </c>
      <c r="E34" s="74"/>
      <c r="F34" s="199"/>
      <c r="G34" s="200">
        <v>0</v>
      </c>
      <c r="H34" s="67" t="e">
        <f>(#REF!/F34)*100</f>
        <v>#REF!</v>
      </c>
    </row>
    <row r="35" spans="1:8" ht="15" customHeight="1">
      <c r="A35" s="86"/>
      <c r="B35" s="77">
        <v>3631</v>
      </c>
      <c r="C35" s="85">
        <v>2324</v>
      </c>
      <c r="D35" s="85" t="s">
        <v>55</v>
      </c>
      <c r="E35" s="74">
        <v>0</v>
      </c>
      <c r="F35" s="199">
        <v>0</v>
      </c>
      <c r="G35" s="200">
        <v>16.600000000000001</v>
      </c>
      <c r="H35" s="67" t="e">
        <f>(G35/F35)*100</f>
        <v>#DIV/0!</v>
      </c>
    </row>
    <row r="36" spans="1:8" ht="15" hidden="1" customHeight="1">
      <c r="A36" s="75"/>
      <c r="B36" s="76">
        <v>3322</v>
      </c>
      <c r="C36" s="83">
        <v>2324</v>
      </c>
      <c r="D36" s="78" t="s">
        <v>56</v>
      </c>
      <c r="E36" s="79"/>
      <c r="F36" s="200"/>
      <c r="G36" s="200">
        <v>0</v>
      </c>
      <c r="H36" s="67" t="e">
        <f>(#REF!/F36)*100</f>
        <v>#REF!</v>
      </c>
    </row>
    <row r="37" spans="1:8" ht="15" hidden="1">
      <c r="A37" s="84"/>
      <c r="B37" s="85">
        <v>3412</v>
      </c>
      <c r="C37" s="85">
        <v>2321</v>
      </c>
      <c r="D37" s="85" t="s">
        <v>57</v>
      </c>
      <c r="E37" s="74"/>
      <c r="F37" s="199"/>
      <c r="G37" s="200">
        <v>0</v>
      </c>
      <c r="H37" s="67" t="e">
        <f>(#REF!/F37)*100</f>
        <v>#REF!</v>
      </c>
    </row>
    <row r="38" spans="1:8" ht="15" hidden="1">
      <c r="A38" s="75"/>
      <c r="B38" s="76">
        <v>3635</v>
      </c>
      <c r="C38" s="77">
        <v>3122</v>
      </c>
      <c r="D38" s="78" t="s">
        <v>58</v>
      </c>
      <c r="E38" s="79"/>
      <c r="F38" s="200"/>
      <c r="G38" s="200">
        <v>0</v>
      </c>
      <c r="H38" s="67" t="e">
        <f>(#REF!/F38)*100</f>
        <v>#REF!</v>
      </c>
    </row>
    <row r="39" spans="1:8" ht="15" hidden="1">
      <c r="A39" s="75"/>
      <c r="B39" s="76">
        <v>3699</v>
      </c>
      <c r="C39" s="77">
        <v>2111</v>
      </c>
      <c r="D39" s="78" t="s">
        <v>59</v>
      </c>
      <c r="E39" s="79"/>
      <c r="F39" s="200"/>
      <c r="G39" s="200">
        <v>0</v>
      </c>
      <c r="H39" s="67" t="e">
        <f>(#REF!/F39)*100</f>
        <v>#REF!</v>
      </c>
    </row>
    <row r="40" spans="1:8" ht="15" hidden="1">
      <c r="A40" s="86"/>
      <c r="B40" s="77">
        <v>3725</v>
      </c>
      <c r="C40" s="85">
        <v>2321</v>
      </c>
      <c r="D40" s="85" t="s">
        <v>60</v>
      </c>
      <c r="E40" s="74"/>
      <c r="F40" s="199"/>
      <c r="G40" s="200">
        <v>0</v>
      </c>
      <c r="H40" s="67" t="e">
        <f>(#REF!/F40)*100</f>
        <v>#REF!</v>
      </c>
    </row>
    <row r="41" spans="1:8" ht="15">
      <c r="A41" s="86"/>
      <c r="B41" s="77">
        <v>3725</v>
      </c>
      <c r="C41" s="85">
        <v>2324</v>
      </c>
      <c r="D41" s="85" t="s">
        <v>61</v>
      </c>
      <c r="E41" s="74">
        <v>2000</v>
      </c>
      <c r="F41" s="199">
        <v>2000</v>
      </c>
      <c r="G41" s="199">
        <v>0</v>
      </c>
      <c r="H41" s="67">
        <f>(G41/F41)*100</f>
        <v>0</v>
      </c>
    </row>
    <row r="42" spans="1:8" ht="15" hidden="1">
      <c r="A42" s="81"/>
      <c r="B42" s="82">
        <v>6399</v>
      </c>
      <c r="C42" s="77">
        <v>2222</v>
      </c>
      <c r="D42" s="78" t="s">
        <v>62</v>
      </c>
      <c r="E42" s="67"/>
      <c r="F42" s="199"/>
      <c r="G42" s="199">
        <v>0</v>
      </c>
      <c r="H42" s="67" t="e">
        <f>(#REF!/F42)*100</f>
        <v>#REF!</v>
      </c>
    </row>
    <row r="43" spans="1:8" ht="15.75" thickBot="1">
      <c r="A43" s="87"/>
      <c r="B43" s="88"/>
      <c r="C43" s="88"/>
      <c r="D43" s="88"/>
      <c r="E43" s="89"/>
      <c r="F43" s="201"/>
      <c r="G43" s="201"/>
      <c r="H43" s="89"/>
    </row>
    <row r="44" spans="1:8" s="50" customFormat="1" ht="21.75" customHeight="1" thickTop="1" thickBot="1">
      <c r="A44" s="92"/>
      <c r="B44" s="93"/>
      <c r="C44" s="93"/>
      <c r="D44" s="94" t="s">
        <v>63</v>
      </c>
      <c r="E44" s="95">
        <f t="shared" ref="E44:G44" si="0">SUM(E10:E43)</f>
        <v>2000</v>
      </c>
      <c r="F44" s="202">
        <f t="shared" si="0"/>
        <v>2000</v>
      </c>
      <c r="G44" s="202">
        <f t="shared" si="0"/>
        <v>16.600000000000001</v>
      </c>
      <c r="H44" s="95">
        <f>(G44/F44)*100</f>
        <v>0.83</v>
      </c>
    </row>
    <row r="45" spans="1:8" ht="15" customHeight="1">
      <c r="A45" s="98"/>
      <c r="B45" s="98"/>
      <c r="C45" s="98"/>
      <c r="D45" s="46"/>
      <c r="E45" s="99"/>
      <c r="F45" s="203"/>
      <c r="G45" s="190"/>
      <c r="H45" s="42"/>
    </row>
    <row r="46" spans="1:8" ht="15" customHeight="1">
      <c r="A46" s="98"/>
      <c r="B46" s="98"/>
      <c r="C46" s="98"/>
      <c r="D46" s="46"/>
      <c r="E46" s="99"/>
      <c r="F46" s="203"/>
      <c r="G46" s="203"/>
      <c r="H46" s="99"/>
    </row>
    <row r="47" spans="1:8" ht="15" customHeight="1" thickBot="1">
      <c r="A47" s="98"/>
      <c r="B47" s="98"/>
      <c r="C47" s="98"/>
      <c r="D47" s="46"/>
      <c r="E47" s="99"/>
      <c r="F47" s="203"/>
      <c r="G47" s="203"/>
      <c r="H47" s="99"/>
    </row>
    <row r="48" spans="1:8" ht="15.75">
      <c r="A48" s="52" t="s">
        <v>27</v>
      </c>
      <c r="B48" s="52" t="s">
        <v>28</v>
      </c>
      <c r="C48" s="52" t="s">
        <v>29</v>
      </c>
      <c r="D48" s="53" t="s">
        <v>30</v>
      </c>
      <c r="E48" s="54" t="s">
        <v>31</v>
      </c>
      <c r="F48" s="195" t="s">
        <v>31</v>
      </c>
      <c r="G48" s="195" t="s">
        <v>8</v>
      </c>
      <c r="H48" s="54" t="s">
        <v>32</v>
      </c>
    </row>
    <row r="49" spans="1:8" ht="15.75" customHeight="1" thickBot="1">
      <c r="A49" s="55"/>
      <c r="B49" s="55"/>
      <c r="C49" s="55"/>
      <c r="D49" s="56"/>
      <c r="E49" s="57" t="s">
        <v>33</v>
      </c>
      <c r="F49" s="196" t="s">
        <v>34</v>
      </c>
      <c r="G49" s="197" t="s">
        <v>64</v>
      </c>
      <c r="H49" s="57" t="s">
        <v>11</v>
      </c>
    </row>
    <row r="50" spans="1:8" ht="16.5" customHeight="1" thickTop="1">
      <c r="A50" s="59">
        <v>30</v>
      </c>
      <c r="B50" s="60"/>
      <c r="C50" s="60"/>
      <c r="D50" s="61" t="s">
        <v>65</v>
      </c>
      <c r="E50" s="100"/>
      <c r="F50" s="204"/>
      <c r="G50" s="204"/>
      <c r="H50" s="100"/>
    </row>
    <row r="51" spans="1:8" ht="15" customHeight="1">
      <c r="A51" s="103"/>
      <c r="B51" s="104"/>
      <c r="C51" s="104"/>
      <c r="D51" s="104"/>
      <c r="E51" s="67"/>
      <c r="F51" s="199"/>
      <c r="G51" s="199"/>
      <c r="H51" s="67"/>
    </row>
    <row r="52" spans="1:8" ht="15" hidden="1">
      <c r="A52" s="84"/>
      <c r="B52" s="85"/>
      <c r="C52" s="85">
        <v>1361</v>
      </c>
      <c r="D52" s="85" t="s">
        <v>66</v>
      </c>
      <c r="E52" s="105"/>
      <c r="F52" s="205"/>
      <c r="G52" s="205">
        <v>0</v>
      </c>
      <c r="H52" s="67" t="e">
        <f>(#REF!/F52)*100</f>
        <v>#REF!</v>
      </c>
    </row>
    <row r="53" spans="1:8" ht="15" hidden="1">
      <c r="A53" s="84"/>
      <c r="B53" s="85"/>
      <c r="C53" s="85">
        <v>2460</v>
      </c>
      <c r="D53" s="85" t="s">
        <v>67</v>
      </c>
      <c r="E53" s="105"/>
      <c r="F53" s="205"/>
      <c r="G53" s="205"/>
      <c r="H53" s="67" t="e">
        <f>(#REF!/F53)*100</f>
        <v>#REF!</v>
      </c>
    </row>
    <row r="54" spans="1:8" ht="15" hidden="1">
      <c r="A54" s="84">
        <v>98008</v>
      </c>
      <c r="B54" s="85"/>
      <c r="C54" s="85">
        <v>4111</v>
      </c>
      <c r="D54" s="85" t="s">
        <v>68</v>
      </c>
      <c r="E54" s="74"/>
      <c r="F54" s="199"/>
      <c r="G54" s="199"/>
      <c r="H54" s="67" t="e">
        <f>(#REF!/F54)*100</f>
        <v>#REF!</v>
      </c>
    </row>
    <row r="55" spans="1:8" ht="15" hidden="1" customHeight="1">
      <c r="A55" s="84">
        <v>98071</v>
      </c>
      <c r="B55" s="85"/>
      <c r="C55" s="85">
        <v>4111</v>
      </c>
      <c r="D55" s="85" t="s">
        <v>69</v>
      </c>
      <c r="E55" s="105"/>
      <c r="F55" s="205"/>
      <c r="G55" s="205"/>
      <c r="H55" s="67" t="e">
        <f>(#REF!/F55)*100</f>
        <v>#REF!</v>
      </c>
    </row>
    <row r="56" spans="1:8" ht="15" hidden="1" customHeight="1">
      <c r="A56" s="84">
        <v>98187</v>
      </c>
      <c r="B56" s="85"/>
      <c r="C56" s="85">
        <v>4111</v>
      </c>
      <c r="D56" s="85" t="s">
        <v>70</v>
      </c>
      <c r="E56" s="105"/>
      <c r="F56" s="205"/>
      <c r="G56" s="205"/>
      <c r="H56" s="67" t="e">
        <f>(#REF!/F56)*100</f>
        <v>#REF!</v>
      </c>
    </row>
    <row r="57" spans="1:8" ht="15" hidden="1">
      <c r="A57" s="84">
        <v>98348</v>
      </c>
      <c r="B57" s="85"/>
      <c r="C57" s="85">
        <v>4111</v>
      </c>
      <c r="D57" s="85" t="s">
        <v>71</v>
      </c>
      <c r="E57" s="108"/>
      <c r="F57" s="198"/>
      <c r="G57" s="199"/>
      <c r="H57" s="67" t="e">
        <f>(#REF!/F57)*100</f>
        <v>#REF!</v>
      </c>
    </row>
    <row r="58" spans="1:8" ht="15" hidden="1" customHeight="1">
      <c r="A58" s="85">
        <v>13011</v>
      </c>
      <c r="B58" s="85"/>
      <c r="C58" s="85">
        <v>4116</v>
      </c>
      <c r="D58" s="85" t="s">
        <v>72</v>
      </c>
      <c r="E58" s="67"/>
      <c r="F58" s="199"/>
      <c r="G58" s="205">
        <v>0</v>
      </c>
      <c r="H58" s="67" t="e">
        <f>(#REF!/F58)*100</f>
        <v>#REF!</v>
      </c>
    </row>
    <row r="59" spans="1:8" ht="15" hidden="1">
      <c r="A59" s="84">
        <v>13015</v>
      </c>
      <c r="B59" s="85"/>
      <c r="C59" s="85">
        <v>4116</v>
      </c>
      <c r="D59" s="85" t="s">
        <v>73</v>
      </c>
      <c r="E59" s="105"/>
      <c r="F59" s="205"/>
      <c r="G59" s="205">
        <v>0</v>
      </c>
      <c r="H59" s="67" t="e">
        <f>(#REF!/F59)*100</f>
        <v>#REF!</v>
      </c>
    </row>
    <row r="60" spans="1:8" ht="14.25" hidden="1" customHeight="1">
      <c r="A60" s="84">
        <v>13101</v>
      </c>
      <c r="B60" s="85"/>
      <c r="C60" s="85">
        <v>4116</v>
      </c>
      <c r="D60" s="85" t="s">
        <v>74</v>
      </c>
      <c r="E60" s="105"/>
      <c r="F60" s="205"/>
      <c r="G60" s="205">
        <v>0</v>
      </c>
      <c r="H60" s="67" t="e">
        <f>(#REF!/F60)*100</f>
        <v>#REF!</v>
      </c>
    </row>
    <row r="61" spans="1:8" ht="15">
      <c r="A61" s="84">
        <v>13013</v>
      </c>
      <c r="B61" s="85"/>
      <c r="C61" s="85">
        <v>4116</v>
      </c>
      <c r="D61" s="85" t="s">
        <v>75</v>
      </c>
      <c r="E61" s="105">
        <v>0</v>
      </c>
      <c r="F61" s="205">
        <v>0</v>
      </c>
      <c r="G61" s="205">
        <v>14</v>
      </c>
      <c r="H61" s="67" t="e">
        <f t="shared" ref="H61:H87" si="1">(G61/F61)*100</f>
        <v>#DIV/0!</v>
      </c>
    </row>
    <row r="62" spans="1:8" ht="15" hidden="1" customHeight="1">
      <c r="A62" s="85"/>
      <c r="B62" s="85"/>
      <c r="C62" s="85">
        <v>4116</v>
      </c>
      <c r="D62" s="85" t="s">
        <v>76</v>
      </c>
      <c r="E62" s="67"/>
      <c r="F62" s="199"/>
      <c r="G62" s="205">
        <v>0</v>
      </c>
      <c r="H62" s="67" t="e">
        <f t="shared" si="1"/>
        <v>#DIV/0!</v>
      </c>
    </row>
    <row r="63" spans="1:8" ht="15" hidden="1" customHeight="1">
      <c r="A63" s="85"/>
      <c r="B63" s="85"/>
      <c r="C63" s="85">
        <v>4116</v>
      </c>
      <c r="D63" s="85" t="s">
        <v>76</v>
      </c>
      <c r="E63" s="67"/>
      <c r="F63" s="199"/>
      <c r="G63" s="205">
        <v>0</v>
      </c>
      <c r="H63" s="67" t="e">
        <f t="shared" si="1"/>
        <v>#DIV/0!</v>
      </c>
    </row>
    <row r="64" spans="1:8" ht="15" hidden="1" customHeight="1">
      <c r="A64" s="85"/>
      <c r="B64" s="85"/>
      <c r="C64" s="85">
        <v>4116</v>
      </c>
      <c r="D64" s="85" t="s">
        <v>77</v>
      </c>
      <c r="E64" s="67"/>
      <c r="F64" s="199"/>
      <c r="G64" s="205">
        <v>0</v>
      </c>
      <c r="H64" s="67" t="e">
        <f t="shared" si="1"/>
        <v>#DIV/0!</v>
      </c>
    </row>
    <row r="65" spans="1:8" ht="15" hidden="1" customHeight="1">
      <c r="A65" s="84"/>
      <c r="B65" s="85"/>
      <c r="C65" s="85">
        <v>4132</v>
      </c>
      <c r="D65" s="85" t="s">
        <v>78</v>
      </c>
      <c r="E65" s="105"/>
      <c r="F65" s="205"/>
      <c r="G65" s="205">
        <v>0</v>
      </c>
      <c r="H65" s="67" t="e">
        <f t="shared" si="1"/>
        <v>#DIV/0!</v>
      </c>
    </row>
    <row r="66" spans="1:8" ht="15" hidden="1" customHeight="1">
      <c r="A66" s="84">
        <v>14004</v>
      </c>
      <c r="B66" s="85"/>
      <c r="C66" s="85">
        <v>4122</v>
      </c>
      <c r="D66" s="85" t="s">
        <v>79</v>
      </c>
      <c r="E66" s="67"/>
      <c r="F66" s="199"/>
      <c r="G66" s="205">
        <v>0</v>
      </c>
      <c r="H66" s="67" t="e">
        <f t="shared" si="1"/>
        <v>#DIV/0!</v>
      </c>
    </row>
    <row r="67" spans="1:8" ht="15" hidden="1">
      <c r="A67" s="109"/>
      <c r="B67" s="110"/>
      <c r="C67" s="110">
        <v>4216</v>
      </c>
      <c r="D67" s="110" t="s">
        <v>80</v>
      </c>
      <c r="E67" s="105"/>
      <c r="F67" s="205"/>
      <c r="G67" s="205">
        <v>0</v>
      </c>
      <c r="H67" s="67" t="e">
        <f t="shared" si="1"/>
        <v>#DIV/0!</v>
      </c>
    </row>
    <row r="68" spans="1:8" ht="15" hidden="1" customHeight="1">
      <c r="A68" s="85"/>
      <c r="B68" s="85"/>
      <c r="C68" s="85">
        <v>4216</v>
      </c>
      <c r="D68" s="85" t="s">
        <v>81</v>
      </c>
      <c r="E68" s="67"/>
      <c r="F68" s="199"/>
      <c r="G68" s="205">
        <v>0</v>
      </c>
      <c r="H68" s="67" t="e">
        <f t="shared" si="1"/>
        <v>#DIV/0!</v>
      </c>
    </row>
    <row r="69" spans="1:8" ht="15" hidden="1" customHeight="1">
      <c r="A69" s="85"/>
      <c r="B69" s="85"/>
      <c r="C69" s="85">
        <v>4152</v>
      </c>
      <c r="D69" s="110" t="s">
        <v>82</v>
      </c>
      <c r="E69" s="67"/>
      <c r="F69" s="199"/>
      <c r="G69" s="205">
        <v>0</v>
      </c>
      <c r="H69" s="67" t="e">
        <f t="shared" si="1"/>
        <v>#DIV/0!</v>
      </c>
    </row>
    <row r="70" spans="1:8" ht="15" hidden="1" customHeight="1">
      <c r="A70" s="84"/>
      <c r="B70" s="85"/>
      <c r="C70" s="85">
        <v>4222</v>
      </c>
      <c r="D70" s="85" t="s">
        <v>83</v>
      </c>
      <c r="E70" s="105"/>
      <c r="F70" s="205"/>
      <c r="G70" s="205">
        <v>0</v>
      </c>
      <c r="H70" s="67" t="e">
        <f t="shared" si="1"/>
        <v>#DIV/0!</v>
      </c>
    </row>
    <row r="71" spans="1:8" ht="15" hidden="1">
      <c r="A71" s="84"/>
      <c r="B71" s="85">
        <v>3341</v>
      </c>
      <c r="C71" s="85">
        <v>2111</v>
      </c>
      <c r="D71" s="85" t="s">
        <v>84</v>
      </c>
      <c r="E71" s="111"/>
      <c r="F71" s="206"/>
      <c r="G71" s="205">
        <v>0</v>
      </c>
      <c r="H71" s="67" t="e">
        <f t="shared" si="1"/>
        <v>#DIV/0!</v>
      </c>
    </row>
    <row r="72" spans="1:8" ht="15">
      <c r="A72" s="84"/>
      <c r="B72" s="85">
        <v>3349</v>
      </c>
      <c r="C72" s="85">
        <v>2111</v>
      </c>
      <c r="D72" s="85" t="s">
        <v>85</v>
      </c>
      <c r="E72" s="111">
        <v>650</v>
      </c>
      <c r="F72" s="206">
        <v>650</v>
      </c>
      <c r="G72" s="205">
        <v>134</v>
      </c>
      <c r="H72" s="67">
        <f t="shared" si="1"/>
        <v>20.615384615384617</v>
      </c>
    </row>
    <row r="73" spans="1:8" ht="15" hidden="1">
      <c r="A73" s="84"/>
      <c r="B73" s="85">
        <v>5512</v>
      </c>
      <c r="C73" s="85">
        <v>2111</v>
      </c>
      <c r="D73" s="85" t="s">
        <v>86</v>
      </c>
      <c r="E73" s="67"/>
      <c r="F73" s="199"/>
      <c r="G73" s="205">
        <v>0</v>
      </c>
      <c r="H73" s="67" t="e">
        <f t="shared" si="1"/>
        <v>#DIV/0!</v>
      </c>
    </row>
    <row r="74" spans="1:8" ht="15" hidden="1">
      <c r="A74" s="84"/>
      <c r="B74" s="85">
        <v>5512</v>
      </c>
      <c r="C74" s="85">
        <v>2322</v>
      </c>
      <c r="D74" s="85" t="s">
        <v>87</v>
      </c>
      <c r="E74" s="67"/>
      <c r="F74" s="199"/>
      <c r="G74" s="205">
        <v>0</v>
      </c>
      <c r="H74" s="67" t="e">
        <f t="shared" si="1"/>
        <v>#DIV/0!</v>
      </c>
    </row>
    <row r="75" spans="1:8" ht="15" hidden="1">
      <c r="A75" s="84"/>
      <c r="B75" s="85">
        <v>5512</v>
      </c>
      <c r="C75" s="85">
        <v>2324</v>
      </c>
      <c r="D75" s="85" t="s">
        <v>88</v>
      </c>
      <c r="E75" s="67"/>
      <c r="F75" s="199"/>
      <c r="G75" s="205">
        <v>0</v>
      </c>
      <c r="H75" s="67" t="e">
        <f t="shared" si="1"/>
        <v>#DIV/0!</v>
      </c>
    </row>
    <row r="76" spans="1:8" ht="15" hidden="1">
      <c r="A76" s="84"/>
      <c r="B76" s="85">
        <v>5512</v>
      </c>
      <c r="C76" s="85">
        <v>3113</v>
      </c>
      <c r="D76" s="85" t="s">
        <v>89</v>
      </c>
      <c r="E76" s="67"/>
      <c r="F76" s="199"/>
      <c r="G76" s="205">
        <v>0</v>
      </c>
      <c r="H76" s="67" t="e">
        <f t="shared" si="1"/>
        <v>#DIV/0!</v>
      </c>
    </row>
    <row r="77" spans="1:8" ht="15" hidden="1">
      <c r="A77" s="84"/>
      <c r="B77" s="85">
        <v>5512</v>
      </c>
      <c r="C77" s="85">
        <v>3122</v>
      </c>
      <c r="D77" s="85" t="s">
        <v>90</v>
      </c>
      <c r="E77" s="67"/>
      <c r="F77" s="199"/>
      <c r="G77" s="205">
        <v>0</v>
      </c>
      <c r="H77" s="67" t="e">
        <f t="shared" si="1"/>
        <v>#DIV/0!</v>
      </c>
    </row>
    <row r="78" spans="1:8" ht="15">
      <c r="A78" s="84"/>
      <c r="B78" s="85">
        <v>6171</v>
      </c>
      <c r="C78" s="85">
        <v>2111</v>
      </c>
      <c r="D78" s="85" t="s">
        <v>91</v>
      </c>
      <c r="E78" s="111">
        <v>130</v>
      </c>
      <c r="F78" s="206">
        <v>130</v>
      </c>
      <c r="G78" s="205">
        <v>27.9</v>
      </c>
      <c r="H78" s="67">
        <f t="shared" si="1"/>
        <v>21.46153846153846</v>
      </c>
    </row>
    <row r="79" spans="1:8" ht="15">
      <c r="A79" s="84"/>
      <c r="B79" s="85">
        <v>6171</v>
      </c>
      <c r="C79" s="85">
        <v>2132</v>
      </c>
      <c r="D79" s="85" t="s">
        <v>92</v>
      </c>
      <c r="E79" s="74">
        <v>87</v>
      </c>
      <c r="F79" s="199">
        <v>87</v>
      </c>
      <c r="G79" s="205">
        <v>0</v>
      </c>
      <c r="H79" s="67">
        <f t="shared" si="1"/>
        <v>0</v>
      </c>
    </row>
    <row r="80" spans="1:8" ht="15" hidden="1">
      <c r="A80" s="84"/>
      <c r="B80" s="85">
        <v>6171</v>
      </c>
      <c r="C80" s="85">
        <v>2212</v>
      </c>
      <c r="D80" s="85" t="s">
        <v>93</v>
      </c>
      <c r="E80" s="67"/>
      <c r="F80" s="199"/>
      <c r="G80" s="205">
        <v>0</v>
      </c>
      <c r="H80" s="67" t="e">
        <f t="shared" si="1"/>
        <v>#DIV/0!</v>
      </c>
    </row>
    <row r="81" spans="1:8" ht="15" hidden="1">
      <c r="A81" s="84"/>
      <c r="B81" s="85">
        <v>6171</v>
      </c>
      <c r="C81" s="85">
        <v>2133</v>
      </c>
      <c r="D81" s="85" t="s">
        <v>94</v>
      </c>
      <c r="E81" s="113"/>
      <c r="F81" s="206"/>
      <c r="G81" s="205">
        <v>0</v>
      </c>
      <c r="H81" s="67" t="e">
        <f t="shared" si="1"/>
        <v>#DIV/0!</v>
      </c>
    </row>
    <row r="82" spans="1:8" ht="15" hidden="1">
      <c r="A82" s="84"/>
      <c r="B82" s="85">
        <v>6171</v>
      </c>
      <c r="C82" s="85">
        <v>2310</v>
      </c>
      <c r="D82" s="85" t="s">
        <v>95</v>
      </c>
      <c r="E82" s="74"/>
      <c r="F82" s="199"/>
      <c r="G82" s="205">
        <v>0</v>
      </c>
      <c r="H82" s="67" t="e">
        <f t="shared" si="1"/>
        <v>#DIV/0!</v>
      </c>
    </row>
    <row r="83" spans="1:8" ht="15" hidden="1">
      <c r="A83" s="84"/>
      <c r="B83" s="85">
        <v>6171</v>
      </c>
      <c r="C83" s="85">
        <v>2322</v>
      </c>
      <c r="D83" s="85" t="s">
        <v>96</v>
      </c>
      <c r="E83" s="74"/>
      <c r="F83" s="199"/>
      <c r="G83" s="205">
        <v>0</v>
      </c>
      <c r="H83" s="67" t="e">
        <f t="shared" si="1"/>
        <v>#DIV/0!</v>
      </c>
    </row>
    <row r="84" spans="1:8" ht="15">
      <c r="A84" s="84"/>
      <c r="B84" s="85">
        <v>6171</v>
      </c>
      <c r="C84" s="85">
        <v>2324</v>
      </c>
      <c r="D84" s="85" t="s">
        <v>97</v>
      </c>
      <c r="E84" s="74">
        <v>0</v>
      </c>
      <c r="F84" s="199">
        <v>0</v>
      </c>
      <c r="G84" s="205">
        <v>7.7</v>
      </c>
      <c r="H84" s="67" t="e">
        <f t="shared" si="1"/>
        <v>#DIV/0!</v>
      </c>
    </row>
    <row r="85" spans="1:8" ht="15" hidden="1">
      <c r="A85" s="84"/>
      <c r="B85" s="85">
        <v>6171</v>
      </c>
      <c r="C85" s="85">
        <v>2329</v>
      </c>
      <c r="D85" s="85" t="s">
        <v>98</v>
      </c>
      <c r="E85" s="74"/>
      <c r="F85" s="199"/>
      <c r="G85" s="205">
        <v>0</v>
      </c>
      <c r="H85" s="67" t="e">
        <f t="shared" si="1"/>
        <v>#DIV/0!</v>
      </c>
    </row>
    <row r="86" spans="1:8" ht="15" hidden="1">
      <c r="A86" s="84"/>
      <c r="B86" s="85">
        <v>6409</v>
      </c>
      <c r="C86" s="85">
        <v>2328</v>
      </c>
      <c r="D86" s="85" t="s">
        <v>99</v>
      </c>
      <c r="E86" s="74"/>
      <c r="F86" s="199"/>
      <c r="G86" s="205">
        <v>0</v>
      </c>
      <c r="H86" s="67" t="e">
        <f t="shared" si="1"/>
        <v>#DIV/0!</v>
      </c>
    </row>
    <row r="87" spans="1:8" ht="15">
      <c r="A87" s="84"/>
      <c r="B87" s="85">
        <v>6330</v>
      </c>
      <c r="C87" s="85">
        <v>4132</v>
      </c>
      <c r="D87" s="85" t="s">
        <v>100</v>
      </c>
      <c r="E87" s="74">
        <v>0</v>
      </c>
      <c r="F87" s="199">
        <v>0</v>
      </c>
      <c r="G87" s="205">
        <v>47.3</v>
      </c>
      <c r="H87" s="67" t="e">
        <f t="shared" si="1"/>
        <v>#DIV/0!</v>
      </c>
    </row>
    <row r="88" spans="1:8" ht="15.75" thickBot="1">
      <c r="A88" s="114"/>
      <c r="B88" s="115"/>
      <c r="C88" s="115"/>
      <c r="D88" s="115"/>
      <c r="E88" s="116"/>
      <c r="F88" s="207"/>
      <c r="G88" s="207"/>
      <c r="H88" s="116"/>
    </row>
    <row r="89" spans="1:8" s="50" customFormat="1" ht="21.75" customHeight="1" thickTop="1" thickBot="1">
      <c r="A89" s="119"/>
      <c r="B89" s="120"/>
      <c r="C89" s="120"/>
      <c r="D89" s="121" t="s">
        <v>101</v>
      </c>
      <c r="E89" s="122">
        <f>SUM(E52:E88)</f>
        <v>867</v>
      </c>
      <c r="F89" s="208">
        <f>SUM(F52:F88)</f>
        <v>867</v>
      </c>
      <c r="G89" s="208">
        <f>SUM(G52:G88)</f>
        <v>230.89999999999998</v>
      </c>
      <c r="H89" s="95">
        <f>(G89/F89)*100</f>
        <v>26.632064590542097</v>
      </c>
    </row>
    <row r="90" spans="1:8" ht="15" customHeight="1">
      <c r="A90" s="98"/>
      <c r="B90" s="98"/>
      <c r="C90" s="98"/>
      <c r="D90" s="46"/>
      <c r="E90" s="99"/>
      <c r="F90" s="203"/>
      <c r="G90" s="203"/>
      <c r="H90" s="99"/>
    </row>
    <row r="91" spans="1:8" ht="15" customHeight="1">
      <c r="A91" s="98"/>
      <c r="B91" s="98"/>
      <c r="C91" s="98"/>
      <c r="D91" s="46"/>
      <c r="E91" s="99"/>
      <c r="F91" s="203"/>
      <c r="G91" s="203"/>
      <c r="H91" s="99"/>
    </row>
    <row r="92" spans="1:8" ht="12.75" hidden="1" customHeight="1">
      <c r="A92" s="98"/>
      <c r="B92" s="98"/>
      <c r="C92" s="98"/>
      <c r="D92" s="46"/>
      <c r="E92" s="99"/>
      <c r="F92" s="203"/>
      <c r="G92" s="203"/>
      <c r="H92" s="99"/>
    </row>
    <row r="93" spans="1:8" ht="15" customHeight="1" thickBot="1">
      <c r="A93" s="98"/>
      <c r="B93" s="98"/>
      <c r="C93" s="98"/>
      <c r="D93" s="46"/>
      <c r="E93" s="99"/>
      <c r="F93" s="203"/>
      <c r="G93" s="203"/>
      <c r="H93" s="99"/>
    </row>
    <row r="94" spans="1:8" ht="15.75">
      <c r="A94" s="52" t="s">
        <v>27</v>
      </c>
      <c r="B94" s="52" t="s">
        <v>28</v>
      </c>
      <c r="C94" s="52" t="s">
        <v>29</v>
      </c>
      <c r="D94" s="53" t="s">
        <v>30</v>
      </c>
      <c r="E94" s="54" t="s">
        <v>31</v>
      </c>
      <c r="F94" s="195" t="s">
        <v>31</v>
      </c>
      <c r="G94" s="195" t="s">
        <v>8</v>
      </c>
      <c r="H94" s="54" t="s">
        <v>32</v>
      </c>
    </row>
    <row r="95" spans="1:8" ht="15.75" customHeight="1" thickBot="1">
      <c r="A95" s="55"/>
      <c r="B95" s="55"/>
      <c r="C95" s="55"/>
      <c r="D95" s="56"/>
      <c r="E95" s="57" t="s">
        <v>33</v>
      </c>
      <c r="F95" s="196" t="s">
        <v>34</v>
      </c>
      <c r="G95" s="197" t="s">
        <v>35</v>
      </c>
      <c r="H95" s="57" t="s">
        <v>11</v>
      </c>
    </row>
    <row r="96" spans="1:8" ht="16.5" customHeight="1" thickTop="1">
      <c r="A96" s="60">
        <v>50</v>
      </c>
      <c r="B96" s="60"/>
      <c r="C96" s="60"/>
      <c r="D96" s="61" t="s">
        <v>102</v>
      </c>
      <c r="E96" s="62"/>
      <c r="F96" s="198"/>
      <c r="G96" s="198"/>
      <c r="H96" s="62"/>
    </row>
    <row r="97" spans="1:8" ht="15" customHeight="1">
      <c r="A97" s="85"/>
      <c r="B97" s="85"/>
      <c r="C97" s="85"/>
      <c r="D97" s="104"/>
      <c r="E97" s="67"/>
      <c r="F97" s="199"/>
      <c r="G97" s="199"/>
      <c r="H97" s="67"/>
    </row>
    <row r="98" spans="1:8" ht="15">
      <c r="A98" s="85"/>
      <c r="B98" s="85"/>
      <c r="C98" s="85">
        <v>1361</v>
      </c>
      <c r="D98" s="85" t="s">
        <v>66</v>
      </c>
      <c r="E98" s="74"/>
      <c r="F98" s="199"/>
      <c r="G98" s="199">
        <v>0</v>
      </c>
      <c r="H98" s="67" t="e">
        <f t="shared" ref="H98:H140" si="2">(G98/F98)*100</f>
        <v>#DIV/0!</v>
      </c>
    </row>
    <row r="99" spans="1:8" ht="15" hidden="1">
      <c r="A99" s="85"/>
      <c r="B99" s="85"/>
      <c r="C99" s="85">
        <v>2451</v>
      </c>
      <c r="D99" s="85" t="s">
        <v>103</v>
      </c>
      <c r="E99" s="67"/>
      <c r="F99" s="199"/>
      <c r="G99" s="199">
        <v>0</v>
      </c>
      <c r="H99" s="67" t="e">
        <f t="shared" si="2"/>
        <v>#DIV/0!</v>
      </c>
    </row>
    <row r="100" spans="1:8" ht="15">
      <c r="A100" s="85">
        <v>13010</v>
      </c>
      <c r="B100" s="85"/>
      <c r="C100" s="85">
        <v>4116</v>
      </c>
      <c r="D100" s="85" t="s">
        <v>104</v>
      </c>
      <c r="E100" s="67">
        <v>5</v>
      </c>
      <c r="F100" s="199">
        <v>5</v>
      </c>
      <c r="G100" s="199">
        <v>0</v>
      </c>
      <c r="H100" s="67">
        <f t="shared" si="2"/>
        <v>0</v>
      </c>
    </row>
    <row r="101" spans="1:8" ht="15" hidden="1">
      <c r="A101" s="85">
        <v>434</v>
      </c>
      <c r="B101" s="85"/>
      <c r="C101" s="85">
        <v>4122</v>
      </c>
      <c r="D101" s="85" t="s">
        <v>105</v>
      </c>
      <c r="E101" s="67"/>
      <c r="F101" s="199"/>
      <c r="G101" s="199">
        <v>0</v>
      </c>
      <c r="H101" s="67" t="e">
        <f t="shared" si="2"/>
        <v>#DIV/0!</v>
      </c>
    </row>
    <row r="102" spans="1:8" ht="15" hidden="1">
      <c r="A102" s="85">
        <v>13305</v>
      </c>
      <c r="B102" s="85"/>
      <c r="C102" s="85">
        <v>4116</v>
      </c>
      <c r="D102" s="85" t="s">
        <v>106</v>
      </c>
      <c r="E102" s="67"/>
      <c r="F102" s="199"/>
      <c r="G102" s="199">
        <v>0</v>
      </c>
      <c r="H102" s="67" t="e">
        <f t="shared" si="2"/>
        <v>#DIV/0!</v>
      </c>
    </row>
    <row r="103" spans="1:8" ht="15">
      <c r="A103" s="84">
        <v>33063</v>
      </c>
      <c r="B103" s="85"/>
      <c r="C103" s="85">
        <v>4116</v>
      </c>
      <c r="D103" s="85" t="s">
        <v>107</v>
      </c>
      <c r="E103" s="74">
        <v>0</v>
      </c>
      <c r="F103" s="199">
        <v>0</v>
      </c>
      <c r="G103" s="199">
        <v>2944.3</v>
      </c>
      <c r="H103" s="67" t="e">
        <f t="shared" si="2"/>
        <v>#DIV/0!</v>
      </c>
    </row>
    <row r="104" spans="1:8" ht="15" hidden="1">
      <c r="A104" s="85"/>
      <c r="B104" s="85"/>
      <c r="C104" s="85">
        <v>4116</v>
      </c>
      <c r="D104" s="85" t="s">
        <v>108</v>
      </c>
      <c r="E104" s="74"/>
      <c r="F104" s="199"/>
      <c r="G104" s="199">
        <v>0</v>
      </c>
      <c r="H104" s="67" t="e">
        <f t="shared" si="2"/>
        <v>#DIV/0!</v>
      </c>
    </row>
    <row r="105" spans="1:8" ht="15" hidden="1">
      <c r="A105" s="85"/>
      <c r="B105" s="85"/>
      <c r="C105" s="85">
        <v>4116</v>
      </c>
      <c r="D105" s="85" t="s">
        <v>108</v>
      </c>
      <c r="E105" s="74"/>
      <c r="F105" s="199"/>
      <c r="G105" s="199">
        <v>0</v>
      </c>
      <c r="H105" s="67" t="e">
        <f t="shared" si="2"/>
        <v>#DIV/0!</v>
      </c>
    </row>
    <row r="106" spans="1:8" ht="15" hidden="1">
      <c r="A106" s="85"/>
      <c r="B106" s="85"/>
      <c r="C106" s="85">
        <v>4116</v>
      </c>
      <c r="D106" s="85" t="s">
        <v>108</v>
      </c>
      <c r="E106" s="74"/>
      <c r="F106" s="199"/>
      <c r="G106" s="199">
        <v>0</v>
      </c>
      <c r="H106" s="67" t="e">
        <f t="shared" si="2"/>
        <v>#DIV/0!</v>
      </c>
    </row>
    <row r="107" spans="1:8" ht="15" hidden="1">
      <c r="A107" s="84"/>
      <c r="B107" s="85"/>
      <c r="C107" s="85">
        <v>4116</v>
      </c>
      <c r="D107" s="85" t="s">
        <v>108</v>
      </c>
      <c r="E107" s="74"/>
      <c r="F107" s="199"/>
      <c r="G107" s="199">
        <v>0</v>
      </c>
      <c r="H107" s="67" t="e">
        <f t="shared" si="2"/>
        <v>#DIV/0!</v>
      </c>
    </row>
    <row r="108" spans="1:8" ht="15" hidden="1">
      <c r="A108" s="85"/>
      <c r="B108" s="85"/>
      <c r="C108" s="85">
        <v>4116</v>
      </c>
      <c r="D108" s="85" t="s">
        <v>109</v>
      </c>
      <c r="E108" s="67"/>
      <c r="F108" s="199"/>
      <c r="G108" s="199">
        <v>0</v>
      </c>
      <c r="H108" s="67" t="e">
        <f t="shared" si="2"/>
        <v>#DIV/0!</v>
      </c>
    </row>
    <row r="109" spans="1:8" ht="15">
      <c r="A109" s="85"/>
      <c r="B109" s="85"/>
      <c r="C109" s="85">
        <v>4121</v>
      </c>
      <c r="D109" s="85" t="s">
        <v>110</v>
      </c>
      <c r="E109" s="67">
        <v>34</v>
      </c>
      <c r="F109" s="199">
        <v>34</v>
      </c>
      <c r="G109" s="199">
        <v>16</v>
      </c>
      <c r="H109" s="67">
        <f t="shared" si="2"/>
        <v>47.058823529411761</v>
      </c>
    </row>
    <row r="110" spans="1:8" ht="15">
      <c r="A110" s="85">
        <v>13014</v>
      </c>
      <c r="B110" s="85"/>
      <c r="C110" s="85">
        <v>4122</v>
      </c>
      <c r="D110" s="85" t="s">
        <v>111</v>
      </c>
      <c r="E110" s="74">
        <v>0</v>
      </c>
      <c r="F110" s="199">
        <v>0</v>
      </c>
      <c r="G110" s="199">
        <v>110.1</v>
      </c>
      <c r="H110" s="67" t="e">
        <f t="shared" si="2"/>
        <v>#DIV/0!</v>
      </c>
    </row>
    <row r="111" spans="1:8" ht="15" hidden="1">
      <c r="A111" s="85"/>
      <c r="B111" s="85"/>
      <c r="C111" s="85">
        <v>4122</v>
      </c>
      <c r="D111" s="85" t="s">
        <v>112</v>
      </c>
      <c r="E111" s="74"/>
      <c r="F111" s="199"/>
      <c r="G111" s="199">
        <v>0</v>
      </c>
      <c r="H111" s="67" t="e">
        <f t="shared" si="2"/>
        <v>#DIV/0!</v>
      </c>
    </row>
    <row r="112" spans="1:8" ht="15" hidden="1">
      <c r="A112" s="85"/>
      <c r="B112" s="85"/>
      <c r="C112" s="85">
        <v>4122</v>
      </c>
      <c r="D112" s="85" t="s">
        <v>113</v>
      </c>
      <c r="E112" s="74"/>
      <c r="F112" s="199"/>
      <c r="G112" s="199">
        <v>0</v>
      </c>
      <c r="H112" s="67" t="e">
        <f t="shared" si="2"/>
        <v>#DIV/0!</v>
      </c>
    </row>
    <row r="113" spans="1:8" ht="15" hidden="1">
      <c r="A113" s="85"/>
      <c r="B113" s="85"/>
      <c r="C113" s="85">
        <v>4122</v>
      </c>
      <c r="D113" s="85" t="s">
        <v>114</v>
      </c>
      <c r="E113" s="67"/>
      <c r="F113" s="199"/>
      <c r="G113" s="199">
        <v>0</v>
      </c>
      <c r="H113" s="67" t="e">
        <f t="shared" si="2"/>
        <v>#DIV/0!</v>
      </c>
    </row>
    <row r="114" spans="1:8" ht="15" hidden="1">
      <c r="A114" s="85"/>
      <c r="B114" s="85"/>
      <c r="C114" s="85">
        <v>4122</v>
      </c>
      <c r="D114" s="85" t="s">
        <v>113</v>
      </c>
      <c r="E114" s="74"/>
      <c r="F114" s="199"/>
      <c r="G114" s="199">
        <v>0</v>
      </c>
      <c r="H114" s="67" t="e">
        <f t="shared" si="2"/>
        <v>#DIV/0!</v>
      </c>
    </row>
    <row r="115" spans="1:8" ht="15" hidden="1">
      <c r="A115" s="84"/>
      <c r="B115" s="85"/>
      <c r="C115" s="85">
        <v>4122</v>
      </c>
      <c r="D115" s="85" t="s">
        <v>112</v>
      </c>
      <c r="E115" s="74"/>
      <c r="F115" s="199"/>
      <c r="G115" s="199">
        <v>0</v>
      </c>
      <c r="H115" s="67" t="e">
        <f t="shared" si="2"/>
        <v>#DIV/0!</v>
      </c>
    </row>
    <row r="116" spans="1:8" ht="15" hidden="1">
      <c r="A116" s="85"/>
      <c r="B116" s="85"/>
      <c r="C116" s="85">
        <v>4122</v>
      </c>
      <c r="D116" s="85" t="s">
        <v>113</v>
      </c>
      <c r="E116" s="74"/>
      <c r="F116" s="199"/>
      <c r="G116" s="199">
        <v>0</v>
      </c>
      <c r="H116" s="67" t="e">
        <f t="shared" si="2"/>
        <v>#DIV/0!</v>
      </c>
    </row>
    <row r="117" spans="1:8" ht="15">
      <c r="A117" s="84"/>
      <c r="B117" s="85">
        <v>2143</v>
      </c>
      <c r="C117" s="85">
        <v>2111</v>
      </c>
      <c r="D117" s="85" t="s">
        <v>115</v>
      </c>
      <c r="E117" s="74">
        <v>0</v>
      </c>
      <c r="F117" s="199">
        <v>0</v>
      </c>
      <c r="G117" s="199">
        <v>5</v>
      </c>
      <c r="H117" s="67" t="e">
        <f t="shared" si="2"/>
        <v>#DIV/0!</v>
      </c>
    </row>
    <row r="118" spans="1:8" ht="15">
      <c r="A118" s="85"/>
      <c r="B118" s="85">
        <v>3113</v>
      </c>
      <c r="C118" s="85">
        <v>2119</v>
      </c>
      <c r="D118" s="85" t="s">
        <v>116</v>
      </c>
      <c r="E118" s="74">
        <v>138</v>
      </c>
      <c r="F118" s="199">
        <v>138</v>
      </c>
      <c r="G118" s="199">
        <v>0</v>
      </c>
      <c r="H118" s="67">
        <f t="shared" si="2"/>
        <v>0</v>
      </c>
    </row>
    <row r="119" spans="1:8" ht="15" hidden="1">
      <c r="A119" s="85"/>
      <c r="B119" s="85">
        <v>3113</v>
      </c>
      <c r="C119" s="85">
        <v>2122</v>
      </c>
      <c r="D119" s="85" t="s">
        <v>117</v>
      </c>
      <c r="E119" s="74"/>
      <c r="F119" s="199"/>
      <c r="G119" s="199">
        <v>0</v>
      </c>
      <c r="H119" s="67" t="e">
        <f t="shared" si="2"/>
        <v>#DIV/0!</v>
      </c>
    </row>
    <row r="120" spans="1:8" ht="15">
      <c r="A120" s="85"/>
      <c r="B120" s="85">
        <v>3313</v>
      </c>
      <c r="C120" s="85">
        <v>2132</v>
      </c>
      <c r="D120" s="85" t="s">
        <v>118</v>
      </c>
      <c r="E120" s="74">
        <v>332</v>
      </c>
      <c r="F120" s="199">
        <v>332</v>
      </c>
      <c r="G120" s="199">
        <v>0</v>
      </c>
      <c r="H120" s="67">
        <f t="shared" si="2"/>
        <v>0</v>
      </c>
    </row>
    <row r="121" spans="1:8" ht="15">
      <c r="A121" s="85"/>
      <c r="B121" s="85">
        <v>3313</v>
      </c>
      <c r="C121" s="85">
        <v>2133</v>
      </c>
      <c r="D121" s="85" t="s">
        <v>119</v>
      </c>
      <c r="E121" s="74">
        <v>18</v>
      </c>
      <c r="F121" s="199">
        <v>18</v>
      </c>
      <c r="G121" s="199">
        <v>0</v>
      </c>
      <c r="H121" s="67">
        <f t="shared" si="2"/>
        <v>0</v>
      </c>
    </row>
    <row r="122" spans="1:8" ht="15" hidden="1" customHeight="1">
      <c r="A122" s="85"/>
      <c r="B122" s="85">
        <v>3399</v>
      </c>
      <c r="C122" s="85">
        <v>2133</v>
      </c>
      <c r="D122" s="85" t="s">
        <v>120</v>
      </c>
      <c r="E122" s="74"/>
      <c r="F122" s="199"/>
      <c r="G122" s="199">
        <v>0</v>
      </c>
      <c r="H122" s="67" t="e">
        <f t="shared" si="2"/>
        <v>#DIV/0!</v>
      </c>
    </row>
    <row r="123" spans="1:8" ht="15" hidden="1" customHeight="1">
      <c r="A123" s="85"/>
      <c r="B123" s="85">
        <v>3399</v>
      </c>
      <c r="C123" s="85">
        <v>2324</v>
      </c>
      <c r="D123" s="85" t="s">
        <v>121</v>
      </c>
      <c r="E123" s="74"/>
      <c r="F123" s="199"/>
      <c r="G123" s="199">
        <v>0</v>
      </c>
      <c r="H123" s="67" t="e">
        <f t="shared" si="2"/>
        <v>#DIV/0!</v>
      </c>
    </row>
    <row r="124" spans="1:8" ht="15">
      <c r="A124" s="85"/>
      <c r="B124" s="85">
        <v>3412</v>
      </c>
      <c r="C124" s="85">
        <v>2324</v>
      </c>
      <c r="D124" s="85" t="s">
        <v>122</v>
      </c>
      <c r="E124" s="74">
        <v>0</v>
      </c>
      <c r="F124" s="199">
        <v>0</v>
      </c>
      <c r="G124" s="199">
        <v>0.3</v>
      </c>
      <c r="H124" s="67" t="e">
        <f t="shared" si="2"/>
        <v>#DIV/0!</v>
      </c>
    </row>
    <row r="125" spans="1:8" ht="15" customHeight="1">
      <c r="A125" s="85"/>
      <c r="B125" s="85">
        <v>3599</v>
      </c>
      <c r="C125" s="85">
        <v>2324</v>
      </c>
      <c r="D125" s="85" t="s">
        <v>123</v>
      </c>
      <c r="E125" s="67">
        <v>5</v>
      </c>
      <c r="F125" s="199">
        <v>5</v>
      </c>
      <c r="G125" s="199">
        <v>0</v>
      </c>
      <c r="H125" s="67">
        <f t="shared" si="2"/>
        <v>0</v>
      </c>
    </row>
    <row r="126" spans="1:8" ht="15" customHeight="1">
      <c r="A126" s="85"/>
      <c r="B126" s="85">
        <v>4171</v>
      </c>
      <c r="C126" s="85">
        <v>2229</v>
      </c>
      <c r="D126" s="85" t="s">
        <v>124</v>
      </c>
      <c r="E126" s="67">
        <v>6</v>
      </c>
      <c r="F126" s="199">
        <v>6</v>
      </c>
      <c r="G126" s="199">
        <v>1.6</v>
      </c>
      <c r="H126" s="67">
        <f t="shared" si="2"/>
        <v>26.666666666666668</v>
      </c>
    </row>
    <row r="127" spans="1:8" ht="15" hidden="1" customHeight="1">
      <c r="A127" s="85"/>
      <c r="B127" s="85">
        <v>4179</v>
      </c>
      <c r="C127" s="85">
        <v>2229</v>
      </c>
      <c r="D127" s="85" t="s">
        <v>125</v>
      </c>
      <c r="E127" s="67"/>
      <c r="F127" s="199"/>
      <c r="G127" s="199">
        <v>0</v>
      </c>
      <c r="H127" s="67" t="e">
        <f t="shared" si="2"/>
        <v>#DIV/0!</v>
      </c>
    </row>
    <row r="128" spans="1:8" ht="15" hidden="1">
      <c r="A128" s="85"/>
      <c r="B128" s="85">
        <v>4195</v>
      </c>
      <c r="C128" s="85">
        <v>2229</v>
      </c>
      <c r="D128" s="85" t="s">
        <v>126</v>
      </c>
      <c r="E128" s="67"/>
      <c r="F128" s="199"/>
      <c r="G128" s="199">
        <v>0</v>
      </c>
      <c r="H128" s="67" t="e">
        <f t="shared" si="2"/>
        <v>#DIV/0!</v>
      </c>
    </row>
    <row r="129" spans="1:8" ht="15" hidden="1">
      <c r="A129" s="85"/>
      <c r="B129" s="85">
        <v>4329</v>
      </c>
      <c r="C129" s="85">
        <v>2229</v>
      </c>
      <c r="D129" s="85" t="s">
        <v>127</v>
      </c>
      <c r="E129" s="67"/>
      <c r="F129" s="199"/>
      <c r="G129" s="199">
        <v>0</v>
      </c>
      <c r="H129" s="67" t="e">
        <f t="shared" si="2"/>
        <v>#DIV/0!</v>
      </c>
    </row>
    <row r="130" spans="1:8" ht="15" hidden="1">
      <c r="A130" s="85"/>
      <c r="B130" s="85">
        <v>4329</v>
      </c>
      <c r="C130" s="85">
        <v>2324</v>
      </c>
      <c r="D130" s="85" t="s">
        <v>128</v>
      </c>
      <c r="E130" s="67"/>
      <c r="F130" s="199"/>
      <c r="G130" s="199">
        <v>0</v>
      </c>
      <c r="H130" s="67" t="e">
        <f t="shared" si="2"/>
        <v>#DIV/0!</v>
      </c>
    </row>
    <row r="131" spans="1:8" ht="15" hidden="1">
      <c r="A131" s="85"/>
      <c r="B131" s="85">
        <v>4342</v>
      </c>
      <c r="C131" s="85">
        <v>2324</v>
      </c>
      <c r="D131" s="85" t="s">
        <v>129</v>
      </c>
      <c r="E131" s="67"/>
      <c r="F131" s="199"/>
      <c r="G131" s="199">
        <v>0</v>
      </c>
      <c r="H131" s="67" t="e">
        <f t="shared" si="2"/>
        <v>#DIV/0!</v>
      </c>
    </row>
    <row r="132" spans="1:8" ht="15" hidden="1">
      <c r="A132" s="85"/>
      <c r="B132" s="85">
        <v>4349</v>
      </c>
      <c r="C132" s="85">
        <v>2229</v>
      </c>
      <c r="D132" s="85" t="s">
        <v>130</v>
      </c>
      <c r="E132" s="67"/>
      <c r="F132" s="199"/>
      <c r="G132" s="199">
        <v>0</v>
      </c>
      <c r="H132" s="67" t="e">
        <f t="shared" si="2"/>
        <v>#DIV/0!</v>
      </c>
    </row>
    <row r="133" spans="1:8" ht="15" hidden="1">
      <c r="A133" s="85"/>
      <c r="B133" s="85">
        <v>4399</v>
      </c>
      <c r="C133" s="85">
        <v>2111</v>
      </c>
      <c r="D133" s="85" t="s">
        <v>115</v>
      </c>
      <c r="E133" s="67"/>
      <c r="F133" s="199"/>
      <c r="G133" s="199">
        <v>0</v>
      </c>
      <c r="H133" s="67" t="e">
        <f t="shared" si="2"/>
        <v>#DIV/0!</v>
      </c>
    </row>
    <row r="134" spans="1:8" ht="15" hidden="1">
      <c r="A134" s="85"/>
      <c r="B134" s="85">
        <v>6171</v>
      </c>
      <c r="C134" s="85">
        <v>2111</v>
      </c>
      <c r="D134" s="85" t="s">
        <v>131</v>
      </c>
      <c r="E134" s="67"/>
      <c r="F134" s="199"/>
      <c r="G134" s="199">
        <v>0</v>
      </c>
      <c r="H134" s="67" t="e">
        <f t="shared" si="2"/>
        <v>#DIV/0!</v>
      </c>
    </row>
    <row r="135" spans="1:8" ht="15" hidden="1">
      <c r="A135" s="84"/>
      <c r="B135" s="85">
        <v>4357</v>
      </c>
      <c r="C135" s="85">
        <v>2122</v>
      </c>
      <c r="D135" s="85" t="s">
        <v>132</v>
      </c>
      <c r="E135" s="74"/>
      <c r="F135" s="199"/>
      <c r="G135" s="199">
        <v>0</v>
      </c>
      <c r="H135" s="67" t="e">
        <f t="shared" si="2"/>
        <v>#DIV/0!</v>
      </c>
    </row>
    <row r="136" spans="1:8" ht="15">
      <c r="A136" s="85"/>
      <c r="B136" s="85">
        <v>4379</v>
      </c>
      <c r="C136" s="85">
        <v>2212</v>
      </c>
      <c r="D136" s="85" t="s">
        <v>133</v>
      </c>
      <c r="E136" s="67">
        <v>10</v>
      </c>
      <c r="F136" s="199">
        <v>10</v>
      </c>
      <c r="G136" s="199">
        <v>3</v>
      </c>
      <c r="H136" s="67">
        <f t="shared" si="2"/>
        <v>30</v>
      </c>
    </row>
    <row r="137" spans="1:8" ht="15" hidden="1">
      <c r="A137" s="125"/>
      <c r="B137" s="125">
        <v>4399</v>
      </c>
      <c r="C137" s="125">
        <v>2324</v>
      </c>
      <c r="D137" s="125" t="s">
        <v>134</v>
      </c>
      <c r="E137" s="79"/>
      <c r="F137" s="200"/>
      <c r="G137" s="199">
        <v>0</v>
      </c>
      <c r="H137" s="67" t="e">
        <f t="shared" si="2"/>
        <v>#DIV/0!</v>
      </c>
    </row>
    <row r="138" spans="1:8" ht="15" hidden="1">
      <c r="A138" s="85"/>
      <c r="B138" s="85">
        <v>6171</v>
      </c>
      <c r="C138" s="85">
        <v>2212</v>
      </c>
      <c r="D138" s="85" t="s">
        <v>133</v>
      </c>
      <c r="E138" s="67"/>
      <c r="F138" s="199"/>
      <c r="G138" s="199">
        <v>0</v>
      </c>
      <c r="H138" s="67" t="e">
        <f t="shared" si="2"/>
        <v>#DIV/0!</v>
      </c>
    </row>
    <row r="139" spans="1:8" ht="15">
      <c r="A139" s="125"/>
      <c r="B139" s="85">
        <v>6171</v>
      </c>
      <c r="C139" s="85">
        <v>2324</v>
      </c>
      <c r="D139" s="85" t="s">
        <v>135</v>
      </c>
      <c r="E139" s="67">
        <v>5</v>
      </c>
      <c r="F139" s="199">
        <v>5</v>
      </c>
      <c r="G139" s="199">
        <v>3</v>
      </c>
      <c r="H139" s="67">
        <f t="shared" si="2"/>
        <v>60</v>
      </c>
    </row>
    <row r="140" spans="1:8" ht="15">
      <c r="A140" s="125"/>
      <c r="B140" s="85">
        <v>6402</v>
      </c>
      <c r="C140" s="85">
        <v>2229</v>
      </c>
      <c r="D140" s="85" t="s">
        <v>136</v>
      </c>
      <c r="E140" s="67">
        <v>0</v>
      </c>
      <c r="F140" s="199">
        <v>0</v>
      </c>
      <c r="G140" s="199">
        <v>53</v>
      </c>
      <c r="H140" s="67" t="e">
        <f t="shared" si="2"/>
        <v>#DIV/0!</v>
      </c>
    </row>
    <row r="141" spans="1:8" ht="15" customHeight="1" thickBot="1">
      <c r="A141" s="115"/>
      <c r="B141" s="115"/>
      <c r="C141" s="115"/>
      <c r="D141" s="115"/>
      <c r="E141" s="116"/>
      <c r="F141" s="207"/>
      <c r="G141" s="207"/>
      <c r="H141" s="67"/>
    </row>
    <row r="142" spans="1:8" s="50" customFormat="1" ht="21.75" customHeight="1" thickTop="1" thickBot="1">
      <c r="A142" s="120"/>
      <c r="B142" s="120"/>
      <c r="C142" s="120"/>
      <c r="D142" s="121" t="s">
        <v>137</v>
      </c>
      <c r="E142" s="122">
        <f>SUM(E97:E141)</f>
        <v>553</v>
      </c>
      <c r="F142" s="208">
        <f>SUM(F97:F141)</f>
        <v>553</v>
      </c>
      <c r="G142" s="208">
        <f>SUM(G97:G141)</f>
        <v>3136.3</v>
      </c>
      <c r="H142" s="95">
        <f>(G142/F142)*100</f>
        <v>567.14285714285722</v>
      </c>
    </row>
    <row r="143" spans="1:8" ht="15" customHeight="1">
      <c r="A143" s="98"/>
      <c r="B143" s="50"/>
      <c r="C143" s="98"/>
      <c r="D143" s="126"/>
      <c r="E143" s="99"/>
      <c r="F143" s="203"/>
      <c r="G143" s="190"/>
      <c r="H143" s="42"/>
    </row>
    <row r="144" spans="1:8" ht="14.25" hidden="1" customHeight="1">
      <c r="A144" s="50"/>
      <c r="B144" s="50"/>
      <c r="C144" s="50"/>
      <c r="D144" s="50"/>
      <c r="E144" s="51"/>
      <c r="F144" s="193"/>
      <c r="G144" s="193"/>
      <c r="H144" s="51"/>
    </row>
    <row r="145" spans="1:8" ht="14.25" customHeight="1" thickBot="1">
      <c r="A145" s="50"/>
      <c r="B145" s="50"/>
      <c r="C145" s="50"/>
      <c r="D145" s="50"/>
      <c r="E145" s="51"/>
      <c r="F145" s="193"/>
      <c r="G145" s="193"/>
      <c r="H145" s="51"/>
    </row>
    <row r="146" spans="1:8" ht="13.5" hidden="1" customHeight="1">
      <c r="A146" s="50"/>
      <c r="B146" s="50"/>
      <c r="C146" s="50"/>
      <c r="D146" s="50"/>
      <c r="E146" s="51"/>
      <c r="F146" s="193"/>
      <c r="G146" s="193"/>
      <c r="H146" s="51"/>
    </row>
    <row r="147" spans="1:8" ht="13.5" hidden="1" customHeight="1">
      <c r="A147" s="50"/>
      <c r="B147" s="50"/>
      <c r="C147" s="50"/>
      <c r="D147" s="50"/>
      <c r="E147" s="51"/>
      <c r="F147" s="193"/>
      <c r="G147" s="193"/>
      <c r="H147" s="51"/>
    </row>
    <row r="148" spans="1:8" ht="13.5" hidden="1" customHeight="1" thickBot="1">
      <c r="A148" s="50"/>
      <c r="B148" s="50"/>
      <c r="C148" s="50"/>
      <c r="D148" s="50"/>
      <c r="E148" s="51"/>
      <c r="F148" s="193"/>
      <c r="G148" s="193"/>
      <c r="H148" s="51"/>
    </row>
    <row r="149" spans="1:8" ht="15.75">
      <c r="A149" s="52" t="s">
        <v>27</v>
      </c>
      <c r="B149" s="52" t="s">
        <v>28</v>
      </c>
      <c r="C149" s="52" t="s">
        <v>29</v>
      </c>
      <c r="D149" s="53" t="s">
        <v>30</v>
      </c>
      <c r="E149" s="54" t="s">
        <v>31</v>
      </c>
      <c r="F149" s="195" t="s">
        <v>31</v>
      </c>
      <c r="G149" s="195" t="s">
        <v>8</v>
      </c>
      <c r="H149" s="54" t="s">
        <v>32</v>
      </c>
    </row>
    <row r="150" spans="1:8" ht="15.75" customHeight="1" thickBot="1">
      <c r="A150" s="55"/>
      <c r="B150" s="55"/>
      <c r="C150" s="55"/>
      <c r="D150" s="56"/>
      <c r="E150" s="57" t="s">
        <v>33</v>
      </c>
      <c r="F150" s="196" t="s">
        <v>34</v>
      </c>
      <c r="G150" s="197" t="s">
        <v>35</v>
      </c>
      <c r="H150" s="57" t="s">
        <v>11</v>
      </c>
    </row>
    <row r="151" spans="1:8" ht="15.75" customHeight="1" thickTop="1">
      <c r="A151" s="60">
        <v>60</v>
      </c>
      <c r="B151" s="60"/>
      <c r="C151" s="60"/>
      <c r="D151" s="61" t="s">
        <v>138</v>
      </c>
      <c r="E151" s="62"/>
      <c r="F151" s="198"/>
      <c r="G151" s="198"/>
      <c r="H151" s="62"/>
    </row>
    <row r="152" spans="1:8" ht="14.25" customHeight="1">
      <c r="A152" s="104"/>
      <c r="B152" s="104"/>
      <c r="C152" s="104"/>
      <c r="D152" s="104"/>
      <c r="E152" s="67"/>
      <c r="F152" s="199"/>
      <c r="G152" s="199"/>
      <c r="H152" s="67"/>
    </row>
    <row r="153" spans="1:8" ht="15" hidden="1">
      <c r="A153" s="85"/>
      <c r="B153" s="85"/>
      <c r="C153" s="85">
        <v>1332</v>
      </c>
      <c r="D153" s="85" t="s">
        <v>139</v>
      </c>
      <c r="E153" s="67"/>
      <c r="F153" s="199"/>
      <c r="G153" s="199"/>
      <c r="H153" s="67" t="e">
        <f>(#REF!/F153)*100</f>
        <v>#REF!</v>
      </c>
    </row>
    <row r="154" spans="1:8" ht="15">
      <c r="A154" s="85"/>
      <c r="B154" s="85"/>
      <c r="C154" s="85">
        <v>1333</v>
      </c>
      <c r="D154" s="85" t="s">
        <v>140</v>
      </c>
      <c r="E154" s="67">
        <v>600</v>
      </c>
      <c r="F154" s="199">
        <v>600</v>
      </c>
      <c r="G154" s="199">
        <v>148.4</v>
      </c>
      <c r="H154" s="67">
        <f t="shared" ref="H154:H170" si="3">(G154/F154)*100</f>
        <v>24.733333333333334</v>
      </c>
    </row>
    <row r="155" spans="1:8" ht="15">
      <c r="A155" s="85"/>
      <c r="B155" s="85"/>
      <c r="C155" s="85">
        <v>1334</v>
      </c>
      <c r="D155" s="85" t="s">
        <v>141</v>
      </c>
      <c r="E155" s="67">
        <v>200</v>
      </c>
      <c r="F155" s="199">
        <v>200</v>
      </c>
      <c r="G155" s="199">
        <v>137.6</v>
      </c>
      <c r="H155" s="67">
        <f t="shared" si="3"/>
        <v>68.8</v>
      </c>
    </row>
    <row r="156" spans="1:8" ht="15">
      <c r="A156" s="85"/>
      <c r="B156" s="85"/>
      <c r="C156" s="85">
        <v>1335</v>
      </c>
      <c r="D156" s="85" t="s">
        <v>142</v>
      </c>
      <c r="E156" s="67">
        <v>25</v>
      </c>
      <c r="F156" s="199">
        <v>25</v>
      </c>
      <c r="G156" s="199">
        <v>23.5</v>
      </c>
      <c r="H156" s="67">
        <f t="shared" si="3"/>
        <v>94</v>
      </c>
    </row>
    <row r="157" spans="1:8" ht="15">
      <c r="A157" s="85"/>
      <c r="B157" s="85"/>
      <c r="C157" s="85">
        <v>1356</v>
      </c>
      <c r="D157" s="85" t="s">
        <v>143</v>
      </c>
      <c r="E157" s="67">
        <v>8000</v>
      </c>
      <c r="F157" s="199">
        <v>8000</v>
      </c>
      <c r="G157" s="199">
        <v>0</v>
      </c>
      <c r="H157" s="67">
        <f t="shared" si="3"/>
        <v>0</v>
      </c>
    </row>
    <row r="158" spans="1:8" ht="15">
      <c r="A158" s="85"/>
      <c r="B158" s="85"/>
      <c r="C158" s="85">
        <v>1361</v>
      </c>
      <c r="D158" s="85" t="s">
        <v>66</v>
      </c>
      <c r="E158" s="67">
        <v>240</v>
      </c>
      <c r="F158" s="199">
        <v>240</v>
      </c>
      <c r="G158" s="199">
        <v>176.6</v>
      </c>
      <c r="H158" s="67">
        <f t="shared" si="3"/>
        <v>73.583333333333329</v>
      </c>
    </row>
    <row r="159" spans="1:8" ht="15" hidden="1" customHeight="1">
      <c r="A159" s="85">
        <v>29004</v>
      </c>
      <c r="B159" s="85"/>
      <c r="C159" s="85">
        <v>4116</v>
      </c>
      <c r="D159" s="85" t="s">
        <v>144</v>
      </c>
      <c r="E159" s="67"/>
      <c r="F159" s="199"/>
      <c r="G159" s="199">
        <v>0</v>
      </c>
      <c r="H159" s="67" t="e">
        <f t="shared" si="3"/>
        <v>#DIV/0!</v>
      </c>
    </row>
    <row r="160" spans="1:8" ht="15" hidden="1">
      <c r="A160" s="85">
        <v>29008</v>
      </c>
      <c r="B160" s="85"/>
      <c r="C160" s="85">
        <v>4116</v>
      </c>
      <c r="D160" s="85" t="s">
        <v>145</v>
      </c>
      <c r="E160" s="67"/>
      <c r="F160" s="199"/>
      <c r="G160" s="199">
        <v>0</v>
      </c>
      <c r="H160" s="67" t="e">
        <f t="shared" si="3"/>
        <v>#DIV/0!</v>
      </c>
    </row>
    <row r="161" spans="1:8" ht="15" hidden="1">
      <c r="A161" s="85">
        <v>29516</v>
      </c>
      <c r="B161" s="85"/>
      <c r="C161" s="85">
        <v>4216</v>
      </c>
      <c r="D161" s="85" t="s">
        <v>146</v>
      </c>
      <c r="E161" s="67"/>
      <c r="F161" s="199"/>
      <c r="G161" s="199">
        <v>0</v>
      </c>
      <c r="H161" s="67" t="e">
        <f t="shared" si="3"/>
        <v>#DIV/0!</v>
      </c>
    </row>
    <row r="162" spans="1:8" ht="15" hidden="1">
      <c r="A162" s="125"/>
      <c r="B162" s="125"/>
      <c r="C162" s="125">
        <v>4122</v>
      </c>
      <c r="D162" s="125" t="s">
        <v>147</v>
      </c>
      <c r="E162" s="79"/>
      <c r="F162" s="200"/>
      <c r="G162" s="199">
        <v>0</v>
      </c>
      <c r="H162" s="67" t="e">
        <f t="shared" si="3"/>
        <v>#DIV/0!</v>
      </c>
    </row>
    <row r="163" spans="1:8" ht="15">
      <c r="A163" s="125"/>
      <c r="B163" s="125">
        <v>1014</v>
      </c>
      <c r="C163" s="125">
        <v>2132</v>
      </c>
      <c r="D163" s="125" t="s">
        <v>148</v>
      </c>
      <c r="E163" s="79">
        <v>0</v>
      </c>
      <c r="F163" s="200">
        <v>0</v>
      </c>
      <c r="G163" s="199">
        <v>4.2</v>
      </c>
      <c r="H163" s="67" t="e">
        <f t="shared" si="3"/>
        <v>#DIV/0!</v>
      </c>
    </row>
    <row r="164" spans="1:8" ht="15">
      <c r="A164" s="125"/>
      <c r="B164" s="125">
        <v>1070</v>
      </c>
      <c r="C164" s="125">
        <v>2212</v>
      </c>
      <c r="D164" s="125" t="s">
        <v>149</v>
      </c>
      <c r="E164" s="79">
        <v>35</v>
      </c>
      <c r="F164" s="200">
        <v>35</v>
      </c>
      <c r="G164" s="199">
        <v>3.3</v>
      </c>
      <c r="H164" s="67">
        <f t="shared" si="3"/>
        <v>9.428571428571427</v>
      </c>
    </row>
    <row r="165" spans="1:8" ht="15">
      <c r="A165" s="125"/>
      <c r="B165" s="125">
        <v>2119</v>
      </c>
      <c r="C165" s="125">
        <v>2343</v>
      </c>
      <c r="D165" s="125" t="s">
        <v>150</v>
      </c>
      <c r="E165" s="79">
        <v>4000</v>
      </c>
      <c r="F165" s="200">
        <v>4000</v>
      </c>
      <c r="G165" s="199">
        <v>0</v>
      </c>
      <c r="H165" s="67">
        <f t="shared" si="3"/>
        <v>0</v>
      </c>
    </row>
    <row r="166" spans="1:8" ht="15">
      <c r="A166" s="125"/>
      <c r="B166" s="125">
        <v>2369</v>
      </c>
      <c r="C166" s="125">
        <v>2212</v>
      </c>
      <c r="D166" s="125" t="s">
        <v>151</v>
      </c>
      <c r="E166" s="79">
        <v>15</v>
      </c>
      <c r="F166" s="200">
        <v>15</v>
      </c>
      <c r="G166" s="199">
        <v>0</v>
      </c>
      <c r="H166" s="67">
        <f t="shared" si="3"/>
        <v>0</v>
      </c>
    </row>
    <row r="167" spans="1:8" ht="15">
      <c r="A167" s="85"/>
      <c r="B167" s="85">
        <v>3322</v>
      </c>
      <c r="C167" s="85">
        <v>2212</v>
      </c>
      <c r="D167" s="85" t="s">
        <v>152</v>
      </c>
      <c r="E167" s="67">
        <v>20</v>
      </c>
      <c r="F167" s="199">
        <v>20</v>
      </c>
      <c r="G167" s="199">
        <v>12</v>
      </c>
      <c r="H167" s="67">
        <f t="shared" si="3"/>
        <v>60</v>
      </c>
    </row>
    <row r="168" spans="1:8" ht="15">
      <c r="A168" s="125"/>
      <c r="B168" s="125">
        <v>3749</v>
      </c>
      <c r="C168" s="125">
        <v>2321</v>
      </c>
      <c r="D168" s="125" t="s">
        <v>153</v>
      </c>
      <c r="E168" s="79">
        <v>8</v>
      </c>
      <c r="F168" s="200">
        <v>8</v>
      </c>
      <c r="G168" s="199">
        <v>1.5</v>
      </c>
      <c r="H168" s="67">
        <f t="shared" si="3"/>
        <v>18.75</v>
      </c>
    </row>
    <row r="169" spans="1:8" ht="15">
      <c r="A169" s="85"/>
      <c r="B169" s="85">
        <v>6171</v>
      </c>
      <c r="C169" s="85">
        <v>2212</v>
      </c>
      <c r="D169" s="85" t="s">
        <v>154</v>
      </c>
      <c r="E169" s="67">
        <v>3</v>
      </c>
      <c r="F169" s="199">
        <v>3</v>
      </c>
      <c r="G169" s="199">
        <v>28.5</v>
      </c>
      <c r="H169" s="67">
        <f t="shared" si="3"/>
        <v>950</v>
      </c>
    </row>
    <row r="170" spans="1:8" ht="15">
      <c r="A170" s="85"/>
      <c r="B170" s="85">
        <v>6171</v>
      </c>
      <c r="C170" s="85">
        <v>2324</v>
      </c>
      <c r="D170" s="85" t="s">
        <v>155</v>
      </c>
      <c r="E170" s="67">
        <v>8</v>
      </c>
      <c r="F170" s="199">
        <v>8</v>
      </c>
      <c r="G170" s="199">
        <v>3</v>
      </c>
      <c r="H170" s="67">
        <f t="shared" si="3"/>
        <v>37.5</v>
      </c>
    </row>
    <row r="171" spans="1:8" ht="15" hidden="1">
      <c r="A171" s="85"/>
      <c r="B171" s="85">
        <v>6171</v>
      </c>
      <c r="C171" s="85">
        <v>2329</v>
      </c>
      <c r="D171" s="85" t="s">
        <v>156</v>
      </c>
      <c r="E171" s="67"/>
      <c r="F171" s="199"/>
      <c r="G171" s="199"/>
      <c r="H171" s="67"/>
    </row>
    <row r="172" spans="1:8" ht="15" customHeight="1" thickBot="1">
      <c r="A172" s="115"/>
      <c r="B172" s="115"/>
      <c r="C172" s="115"/>
      <c r="D172" s="115"/>
      <c r="E172" s="116"/>
      <c r="F172" s="207"/>
      <c r="G172" s="207"/>
      <c r="H172" s="116"/>
    </row>
    <row r="173" spans="1:8" s="50" customFormat="1" ht="21.75" customHeight="1" thickTop="1" thickBot="1">
      <c r="A173" s="120"/>
      <c r="B173" s="120"/>
      <c r="C173" s="120"/>
      <c r="D173" s="121" t="s">
        <v>157</v>
      </c>
      <c r="E173" s="122">
        <f t="shared" ref="E173:G173" si="4">SUM(E152:E172)</f>
        <v>13154</v>
      </c>
      <c r="F173" s="208">
        <f t="shared" si="4"/>
        <v>13154</v>
      </c>
      <c r="G173" s="208">
        <f t="shared" si="4"/>
        <v>538.6</v>
      </c>
      <c r="H173" s="95">
        <f>(G173/F173)*100</f>
        <v>4.0945719933100202</v>
      </c>
    </row>
    <row r="174" spans="1:8" ht="14.25" customHeight="1">
      <c r="A174" s="98"/>
      <c r="B174" s="98"/>
      <c r="C174" s="98"/>
      <c r="D174" s="46"/>
      <c r="E174" s="99"/>
      <c r="F174" s="203"/>
      <c r="G174" s="203"/>
      <c r="H174" s="99"/>
    </row>
    <row r="175" spans="1:8" ht="14.25" hidden="1" customHeight="1">
      <c r="A175" s="98"/>
      <c r="B175" s="98"/>
      <c r="C175" s="98"/>
      <c r="D175" s="46"/>
      <c r="E175" s="99"/>
      <c r="F175" s="203"/>
      <c r="G175" s="203"/>
      <c r="H175" s="99"/>
    </row>
    <row r="176" spans="1:8" ht="14.25" hidden="1" customHeight="1">
      <c r="A176" s="98"/>
      <c r="B176" s="98"/>
      <c r="C176" s="98"/>
      <c r="D176" s="46"/>
      <c r="E176" s="99"/>
      <c r="F176" s="203"/>
      <c r="G176" s="203"/>
      <c r="H176" s="99"/>
    </row>
    <row r="177" spans="1:8" ht="14.25" hidden="1" customHeight="1">
      <c r="A177" s="98"/>
      <c r="B177" s="98"/>
      <c r="C177" s="98"/>
      <c r="D177" s="46"/>
      <c r="E177" s="99"/>
      <c r="F177" s="203"/>
      <c r="G177" s="203"/>
      <c r="H177" s="99"/>
    </row>
    <row r="178" spans="1:8" ht="15" hidden="1" customHeight="1">
      <c r="A178" s="98"/>
      <c r="B178" s="98"/>
      <c r="C178" s="98"/>
      <c r="D178" s="46"/>
      <c r="E178" s="99"/>
      <c r="F178" s="203"/>
      <c r="G178" s="203"/>
      <c r="H178" s="99"/>
    </row>
    <row r="179" spans="1:8" ht="15" customHeight="1" thickBot="1">
      <c r="A179" s="98"/>
      <c r="B179" s="98"/>
      <c r="C179" s="98"/>
      <c r="D179" s="46"/>
      <c r="E179" s="99"/>
      <c r="F179" s="203"/>
      <c r="G179" s="203"/>
      <c r="H179" s="99"/>
    </row>
    <row r="180" spans="1:8" ht="15.75">
      <c r="A180" s="52" t="s">
        <v>27</v>
      </c>
      <c r="B180" s="52" t="s">
        <v>28</v>
      </c>
      <c r="C180" s="52" t="s">
        <v>29</v>
      </c>
      <c r="D180" s="53" t="s">
        <v>30</v>
      </c>
      <c r="E180" s="54" t="s">
        <v>31</v>
      </c>
      <c r="F180" s="195" t="s">
        <v>31</v>
      </c>
      <c r="G180" s="195" t="s">
        <v>8</v>
      </c>
      <c r="H180" s="54" t="s">
        <v>32</v>
      </c>
    </row>
    <row r="181" spans="1:8" ht="15.75" customHeight="1" thickBot="1">
      <c r="A181" s="55"/>
      <c r="B181" s="55"/>
      <c r="C181" s="55"/>
      <c r="D181" s="56"/>
      <c r="E181" s="57" t="s">
        <v>33</v>
      </c>
      <c r="F181" s="196" t="s">
        <v>34</v>
      </c>
      <c r="G181" s="197" t="s">
        <v>35</v>
      </c>
      <c r="H181" s="57" t="s">
        <v>11</v>
      </c>
    </row>
    <row r="182" spans="1:8" ht="15.75" customHeight="1" thickTop="1">
      <c r="A182" s="60">
        <v>80</v>
      </c>
      <c r="B182" s="60"/>
      <c r="C182" s="60"/>
      <c r="D182" s="61" t="s">
        <v>158</v>
      </c>
      <c r="E182" s="62"/>
      <c r="F182" s="198"/>
      <c r="G182" s="198"/>
      <c r="H182" s="62"/>
    </row>
    <row r="183" spans="1:8" ht="15">
      <c r="A183" s="85"/>
      <c r="B183" s="85"/>
      <c r="C183" s="85"/>
      <c r="D183" s="85"/>
      <c r="E183" s="67"/>
      <c r="F183" s="199"/>
      <c r="G183" s="199"/>
      <c r="H183" s="67"/>
    </row>
    <row r="184" spans="1:8" ht="15">
      <c r="A184" s="85"/>
      <c r="B184" s="85"/>
      <c r="C184" s="85">
        <v>1353</v>
      </c>
      <c r="D184" s="85" t="s">
        <v>159</v>
      </c>
      <c r="E184" s="67">
        <v>700</v>
      </c>
      <c r="F184" s="199">
        <v>700</v>
      </c>
      <c r="G184" s="199">
        <v>99.9</v>
      </c>
      <c r="H184" s="67">
        <f t="shared" ref="H184:H195" si="5">(G184/F184)*100</f>
        <v>14.27142857142857</v>
      </c>
    </row>
    <row r="185" spans="1:8" ht="15">
      <c r="A185" s="85"/>
      <c r="B185" s="85"/>
      <c r="C185" s="85">
        <v>1359</v>
      </c>
      <c r="D185" s="85" t="s">
        <v>160</v>
      </c>
      <c r="E185" s="67">
        <v>0</v>
      </c>
      <c r="F185" s="199">
        <v>0</v>
      </c>
      <c r="G185" s="199">
        <v>30</v>
      </c>
      <c r="H185" s="67" t="e">
        <f t="shared" si="5"/>
        <v>#DIV/0!</v>
      </c>
    </row>
    <row r="186" spans="1:8" ht="15">
      <c r="A186" s="85"/>
      <c r="B186" s="85"/>
      <c r="C186" s="85">
        <v>1361</v>
      </c>
      <c r="D186" s="85" t="s">
        <v>66</v>
      </c>
      <c r="E186" s="67">
        <v>6500</v>
      </c>
      <c r="F186" s="199">
        <v>6500</v>
      </c>
      <c r="G186" s="199">
        <v>1326.8</v>
      </c>
      <c r="H186" s="67">
        <f t="shared" si="5"/>
        <v>20.412307692307692</v>
      </c>
    </row>
    <row r="187" spans="1:8" ht="15">
      <c r="A187" s="85"/>
      <c r="B187" s="85"/>
      <c r="C187" s="85">
        <v>4121</v>
      </c>
      <c r="D187" s="85" t="s">
        <v>161</v>
      </c>
      <c r="E187" s="79">
        <v>200</v>
      </c>
      <c r="F187" s="200">
        <v>205</v>
      </c>
      <c r="G187" s="199">
        <v>88</v>
      </c>
      <c r="H187" s="67">
        <f t="shared" si="5"/>
        <v>42.926829268292686</v>
      </c>
    </row>
    <row r="188" spans="1:8" ht="15" hidden="1">
      <c r="A188" s="85">
        <v>222</v>
      </c>
      <c r="B188" s="85"/>
      <c r="C188" s="85">
        <v>4122</v>
      </c>
      <c r="D188" s="85" t="s">
        <v>162</v>
      </c>
      <c r="E188" s="79"/>
      <c r="F188" s="200"/>
      <c r="G188" s="199">
        <v>0</v>
      </c>
      <c r="H188" s="67" t="e">
        <f t="shared" si="5"/>
        <v>#DIV/0!</v>
      </c>
    </row>
    <row r="189" spans="1:8" ht="15" hidden="1">
      <c r="A189" s="85"/>
      <c r="B189" s="85">
        <v>2219</v>
      </c>
      <c r="C189" s="85">
        <v>2324</v>
      </c>
      <c r="D189" s="85" t="s">
        <v>163</v>
      </c>
      <c r="E189" s="67"/>
      <c r="F189" s="199"/>
      <c r="G189" s="199">
        <v>0</v>
      </c>
      <c r="H189" s="67" t="e">
        <f t="shared" si="5"/>
        <v>#DIV/0!</v>
      </c>
    </row>
    <row r="190" spans="1:8" ht="15" hidden="1">
      <c r="A190" s="85"/>
      <c r="B190" s="85">
        <v>2219</v>
      </c>
      <c r="C190" s="85">
        <v>2329</v>
      </c>
      <c r="D190" s="85" t="s">
        <v>164</v>
      </c>
      <c r="E190" s="67"/>
      <c r="F190" s="199"/>
      <c r="G190" s="199">
        <v>0</v>
      </c>
      <c r="H190" s="67" t="e">
        <f t="shared" si="5"/>
        <v>#DIV/0!</v>
      </c>
    </row>
    <row r="191" spans="1:8" ht="15">
      <c r="A191" s="85"/>
      <c r="B191" s="85">
        <v>2229</v>
      </c>
      <c r="C191" s="85">
        <v>2212</v>
      </c>
      <c r="D191" s="85" t="s">
        <v>165</v>
      </c>
      <c r="E191" s="79">
        <v>150</v>
      </c>
      <c r="F191" s="200">
        <v>150</v>
      </c>
      <c r="G191" s="199">
        <v>462.7</v>
      </c>
      <c r="H191" s="67">
        <f t="shared" si="5"/>
        <v>308.46666666666664</v>
      </c>
    </row>
    <row r="192" spans="1:8" ht="15" hidden="1">
      <c r="A192" s="85"/>
      <c r="B192" s="85">
        <v>2229</v>
      </c>
      <c r="C192" s="85">
        <v>2324</v>
      </c>
      <c r="D192" s="85" t="s">
        <v>166</v>
      </c>
      <c r="E192" s="79"/>
      <c r="F192" s="200"/>
      <c r="G192" s="199">
        <v>0</v>
      </c>
      <c r="H192" s="67" t="e">
        <f t="shared" si="5"/>
        <v>#DIV/0!</v>
      </c>
    </row>
    <row r="193" spans="1:8" ht="15">
      <c r="A193" s="85"/>
      <c r="B193" s="85">
        <v>2299</v>
      </c>
      <c r="C193" s="85">
        <v>2212</v>
      </c>
      <c r="D193" s="85" t="s">
        <v>167</v>
      </c>
      <c r="E193" s="67">
        <v>7000</v>
      </c>
      <c r="F193" s="199">
        <v>7141</v>
      </c>
      <c r="G193" s="199">
        <v>526.4</v>
      </c>
      <c r="H193" s="67">
        <f t="shared" si="5"/>
        <v>7.3715165943145218</v>
      </c>
    </row>
    <row r="194" spans="1:8" ht="15" hidden="1">
      <c r="A194" s="85"/>
      <c r="B194" s="85">
        <v>2299</v>
      </c>
      <c r="C194" s="85">
        <v>2324</v>
      </c>
      <c r="D194" s="85" t="s">
        <v>168</v>
      </c>
      <c r="E194" s="79"/>
      <c r="F194" s="200"/>
      <c r="G194" s="199">
        <v>0</v>
      </c>
      <c r="H194" s="67" t="e">
        <f t="shared" si="5"/>
        <v>#DIV/0!</v>
      </c>
    </row>
    <row r="195" spans="1:8" ht="15">
      <c r="A195" s="125"/>
      <c r="B195" s="125">
        <v>6171</v>
      </c>
      <c r="C195" s="125">
        <v>2324</v>
      </c>
      <c r="D195" s="125" t="s">
        <v>169</v>
      </c>
      <c r="E195" s="79">
        <v>350</v>
      </c>
      <c r="F195" s="200">
        <v>350</v>
      </c>
      <c r="G195" s="199">
        <v>78.400000000000006</v>
      </c>
      <c r="H195" s="67">
        <f t="shared" si="5"/>
        <v>22.400000000000002</v>
      </c>
    </row>
    <row r="196" spans="1:8" ht="15" hidden="1">
      <c r="A196" s="85"/>
      <c r="B196" s="85">
        <v>6171</v>
      </c>
      <c r="C196" s="85">
        <v>2329</v>
      </c>
      <c r="D196" s="85" t="s">
        <v>170</v>
      </c>
      <c r="E196" s="79"/>
      <c r="F196" s="200"/>
      <c r="G196" s="199">
        <v>0</v>
      </c>
      <c r="H196" s="67" t="e">
        <f>(#REF!/F196)*100</f>
        <v>#REF!</v>
      </c>
    </row>
    <row r="197" spans="1:8" ht="15.75" thickBot="1">
      <c r="A197" s="115"/>
      <c r="B197" s="115"/>
      <c r="C197" s="115"/>
      <c r="D197" s="115"/>
      <c r="E197" s="116"/>
      <c r="F197" s="207"/>
      <c r="G197" s="207"/>
      <c r="H197" s="116"/>
    </row>
    <row r="198" spans="1:8" s="50" customFormat="1" ht="21.75" customHeight="1" thickTop="1" thickBot="1">
      <c r="A198" s="120"/>
      <c r="B198" s="120"/>
      <c r="C198" s="120"/>
      <c r="D198" s="121" t="s">
        <v>171</v>
      </c>
      <c r="E198" s="122">
        <f t="shared" ref="E198:G198" si="6">SUM(E183:E197)</f>
        <v>14900</v>
      </c>
      <c r="F198" s="208">
        <f t="shared" si="6"/>
        <v>15046</v>
      </c>
      <c r="G198" s="208">
        <f t="shared" si="6"/>
        <v>2612.2000000000003</v>
      </c>
      <c r="H198" s="95">
        <f>(G198/F198)*100</f>
        <v>17.361424963445433</v>
      </c>
    </row>
    <row r="199" spans="1:8" ht="15" customHeight="1">
      <c r="A199" s="98"/>
      <c r="B199" s="98"/>
      <c r="C199" s="98"/>
      <c r="D199" s="46"/>
      <c r="E199" s="99"/>
      <c r="F199" s="203"/>
      <c r="G199" s="203"/>
      <c r="H199" s="99"/>
    </row>
    <row r="200" spans="1:8" ht="15" hidden="1" customHeight="1">
      <c r="A200" s="98"/>
      <c r="B200" s="98"/>
      <c r="C200" s="98"/>
      <c r="D200" s="46"/>
      <c r="E200" s="99"/>
      <c r="F200" s="203"/>
      <c r="G200" s="203"/>
      <c r="H200" s="99"/>
    </row>
    <row r="201" spans="1:8" ht="15" hidden="1" customHeight="1">
      <c r="A201" s="98"/>
      <c r="B201" s="98"/>
      <c r="C201" s="98"/>
      <c r="D201" s="46"/>
      <c r="E201" s="99"/>
      <c r="F201" s="203"/>
      <c r="G201" s="203"/>
      <c r="H201" s="99"/>
    </row>
    <row r="202" spans="1:8" ht="15" customHeight="1" thickBot="1">
      <c r="A202" s="98"/>
      <c r="B202" s="98"/>
      <c r="C202" s="98"/>
      <c r="D202" s="46"/>
      <c r="E202" s="99"/>
      <c r="F202" s="203"/>
      <c r="G202" s="203"/>
      <c r="H202" s="99"/>
    </row>
    <row r="203" spans="1:8" ht="15.75">
      <c r="A203" s="52" t="s">
        <v>27</v>
      </c>
      <c r="B203" s="52" t="s">
        <v>28</v>
      </c>
      <c r="C203" s="52" t="s">
        <v>29</v>
      </c>
      <c r="D203" s="53" t="s">
        <v>30</v>
      </c>
      <c r="E203" s="54" t="s">
        <v>31</v>
      </c>
      <c r="F203" s="195" t="s">
        <v>31</v>
      </c>
      <c r="G203" s="195" t="s">
        <v>8</v>
      </c>
      <c r="H203" s="54" t="s">
        <v>32</v>
      </c>
    </row>
    <row r="204" spans="1:8" ht="15.75" customHeight="1" thickBot="1">
      <c r="A204" s="55"/>
      <c r="B204" s="55"/>
      <c r="C204" s="55"/>
      <c r="D204" s="56"/>
      <c r="E204" s="57" t="s">
        <v>33</v>
      </c>
      <c r="F204" s="196" t="s">
        <v>34</v>
      </c>
      <c r="G204" s="197" t="s">
        <v>35</v>
      </c>
      <c r="H204" s="57" t="s">
        <v>11</v>
      </c>
    </row>
    <row r="205" spans="1:8" ht="16.5" customHeight="1" thickTop="1">
      <c r="A205" s="60">
        <v>90</v>
      </c>
      <c r="B205" s="60"/>
      <c r="C205" s="60"/>
      <c r="D205" s="61" t="s">
        <v>172</v>
      </c>
      <c r="E205" s="62"/>
      <c r="F205" s="198"/>
      <c r="G205" s="198"/>
      <c r="H205" s="62"/>
    </row>
    <row r="206" spans="1:8" ht="15.75">
      <c r="A206" s="60"/>
      <c r="B206" s="60"/>
      <c r="C206" s="60"/>
      <c r="D206" s="61"/>
      <c r="E206" s="62"/>
      <c r="F206" s="198"/>
      <c r="G206" s="198"/>
      <c r="H206" s="62"/>
    </row>
    <row r="207" spans="1:8" ht="15" hidden="1">
      <c r="A207" s="85"/>
      <c r="B207" s="85"/>
      <c r="C207" s="85">
        <v>4116</v>
      </c>
      <c r="D207" s="85" t="s">
        <v>173</v>
      </c>
      <c r="E207" s="127"/>
      <c r="F207" s="209"/>
      <c r="G207" s="209">
        <v>0</v>
      </c>
      <c r="H207" s="67" t="e">
        <f>(#REF!/F207)*100</f>
        <v>#REF!</v>
      </c>
    </row>
    <row r="208" spans="1:8" ht="15" hidden="1">
      <c r="A208" s="85"/>
      <c r="B208" s="85"/>
      <c r="C208" s="85">
        <v>4116</v>
      </c>
      <c r="D208" s="85" t="s">
        <v>174</v>
      </c>
      <c r="E208" s="127"/>
      <c r="F208" s="209"/>
      <c r="G208" s="209">
        <v>0</v>
      </c>
      <c r="H208" s="67" t="e">
        <f>(#REF!/F208)*100</f>
        <v>#REF!</v>
      </c>
    </row>
    <row r="209" spans="1:8" ht="15" hidden="1">
      <c r="A209" s="84"/>
      <c r="B209" s="85"/>
      <c r="C209" s="85">
        <v>4116</v>
      </c>
      <c r="D209" s="85" t="s">
        <v>175</v>
      </c>
      <c r="E209" s="74"/>
      <c r="F209" s="199"/>
      <c r="G209" s="209">
        <v>0</v>
      </c>
      <c r="H209" s="67" t="e">
        <f>(#REF!/F209)*100</f>
        <v>#REF!</v>
      </c>
    </row>
    <row r="210" spans="1:8" ht="15">
      <c r="A210" s="88"/>
      <c r="B210" s="88"/>
      <c r="C210" s="88">
        <v>4121</v>
      </c>
      <c r="D210" s="85" t="s">
        <v>176</v>
      </c>
      <c r="E210" s="130">
        <v>600</v>
      </c>
      <c r="F210" s="209">
        <v>600</v>
      </c>
      <c r="G210" s="209">
        <v>100</v>
      </c>
      <c r="H210" s="67">
        <f t="shared" ref="H210:H219" si="7">(G210/F210)*100</f>
        <v>16.666666666666664</v>
      </c>
    </row>
    <row r="211" spans="1:8" ht="15" hidden="1">
      <c r="A211" s="85"/>
      <c r="B211" s="85"/>
      <c r="C211" s="85">
        <v>4122</v>
      </c>
      <c r="D211" s="85" t="s">
        <v>177</v>
      </c>
      <c r="E211" s="131"/>
      <c r="F211" s="210"/>
      <c r="G211" s="209">
        <v>0</v>
      </c>
      <c r="H211" s="67" t="e">
        <f t="shared" si="7"/>
        <v>#DIV/0!</v>
      </c>
    </row>
    <row r="212" spans="1:8" ht="15" hidden="1">
      <c r="A212" s="85"/>
      <c r="B212" s="85"/>
      <c r="C212" s="85">
        <v>4216</v>
      </c>
      <c r="D212" s="88" t="s">
        <v>178</v>
      </c>
      <c r="E212" s="131"/>
      <c r="F212" s="210"/>
      <c r="G212" s="209">
        <v>0</v>
      </c>
      <c r="H212" s="67" t="e">
        <f t="shared" si="7"/>
        <v>#DIV/0!</v>
      </c>
    </row>
    <row r="213" spans="1:8" ht="15">
      <c r="A213" s="85"/>
      <c r="B213" s="85">
        <v>2219</v>
      </c>
      <c r="C213" s="85">
        <v>2111</v>
      </c>
      <c r="D213" s="85" t="s">
        <v>179</v>
      </c>
      <c r="E213" s="131">
        <v>0</v>
      </c>
      <c r="F213" s="210">
        <v>0</v>
      </c>
      <c r="G213" s="209">
        <v>1192.8</v>
      </c>
      <c r="H213" s="67" t="e">
        <f t="shared" si="7"/>
        <v>#DIV/0!</v>
      </c>
    </row>
    <row r="214" spans="1:8" ht="15">
      <c r="A214" s="85"/>
      <c r="B214" s="85">
        <v>2219</v>
      </c>
      <c r="C214" s="85">
        <v>2329</v>
      </c>
      <c r="D214" s="85" t="s">
        <v>180</v>
      </c>
      <c r="E214" s="67">
        <v>8000</v>
      </c>
      <c r="F214" s="210">
        <v>8000</v>
      </c>
      <c r="G214" s="209">
        <v>0</v>
      </c>
      <c r="H214" s="67">
        <f t="shared" si="7"/>
        <v>0</v>
      </c>
    </row>
    <row r="215" spans="1:8" ht="15">
      <c r="A215" s="85" t="s">
        <v>181</v>
      </c>
      <c r="B215" s="85">
        <v>5311</v>
      </c>
      <c r="C215" s="85">
        <v>2111</v>
      </c>
      <c r="D215" s="85" t="s">
        <v>182</v>
      </c>
      <c r="E215" s="131">
        <v>450</v>
      </c>
      <c r="F215" s="210">
        <v>450</v>
      </c>
      <c r="G215" s="209">
        <v>85.1</v>
      </c>
      <c r="H215" s="67">
        <f t="shared" si="7"/>
        <v>18.911111111111108</v>
      </c>
    </row>
    <row r="216" spans="1:8" ht="15">
      <c r="A216" s="85"/>
      <c r="B216" s="85">
        <v>5311</v>
      </c>
      <c r="C216" s="85">
        <v>2212</v>
      </c>
      <c r="D216" s="85" t="s">
        <v>183</v>
      </c>
      <c r="E216" s="133">
        <v>1200</v>
      </c>
      <c r="F216" s="211">
        <v>1200</v>
      </c>
      <c r="G216" s="209">
        <v>291.8</v>
      </c>
      <c r="H216" s="67">
        <f t="shared" si="7"/>
        <v>24.316666666666666</v>
      </c>
    </row>
    <row r="217" spans="1:8" ht="15" hidden="1">
      <c r="A217" s="125"/>
      <c r="B217" s="125">
        <v>5311</v>
      </c>
      <c r="C217" s="125">
        <v>2310</v>
      </c>
      <c r="D217" s="125" t="s">
        <v>184</v>
      </c>
      <c r="E217" s="79"/>
      <c r="F217" s="200"/>
      <c r="G217" s="209">
        <v>0</v>
      </c>
      <c r="H217" s="67" t="e">
        <f t="shared" si="7"/>
        <v>#DIV/0!</v>
      </c>
    </row>
    <row r="218" spans="1:8" ht="15">
      <c r="A218" s="125"/>
      <c r="B218" s="125">
        <v>5311</v>
      </c>
      <c r="C218" s="125">
        <v>2322</v>
      </c>
      <c r="D218" s="125" t="s">
        <v>185</v>
      </c>
      <c r="E218" s="79">
        <v>0</v>
      </c>
      <c r="F218" s="200">
        <v>0</v>
      </c>
      <c r="G218" s="209">
        <v>11.8</v>
      </c>
      <c r="H218" s="67" t="e">
        <f t="shared" si="7"/>
        <v>#DIV/0!</v>
      </c>
    </row>
    <row r="219" spans="1:8" ht="15">
      <c r="A219" s="85"/>
      <c r="B219" s="85">
        <v>5311</v>
      </c>
      <c r="C219" s="85">
        <v>2324</v>
      </c>
      <c r="D219" s="85" t="s">
        <v>186</v>
      </c>
      <c r="E219" s="67">
        <v>0</v>
      </c>
      <c r="F219" s="199">
        <v>0</v>
      </c>
      <c r="G219" s="209">
        <v>6.3</v>
      </c>
      <c r="H219" s="67" t="e">
        <f t="shared" si="7"/>
        <v>#DIV/0!</v>
      </c>
    </row>
    <row r="220" spans="1:8" ht="15" hidden="1">
      <c r="A220" s="125"/>
      <c r="B220" s="125">
        <v>5311</v>
      </c>
      <c r="C220" s="125">
        <v>2329</v>
      </c>
      <c r="D220" s="125" t="s">
        <v>187</v>
      </c>
      <c r="E220" s="79"/>
      <c r="F220" s="200"/>
      <c r="G220" s="209">
        <v>0</v>
      </c>
      <c r="H220" s="67" t="e">
        <f>(#REF!/F220)*100</f>
        <v>#REF!</v>
      </c>
    </row>
    <row r="221" spans="1:8" ht="15" hidden="1">
      <c r="A221" s="125"/>
      <c r="B221" s="125">
        <v>5311</v>
      </c>
      <c r="C221" s="125">
        <v>3113</v>
      </c>
      <c r="D221" s="125" t="s">
        <v>188</v>
      </c>
      <c r="E221" s="79"/>
      <c r="F221" s="200"/>
      <c r="G221" s="209">
        <v>0</v>
      </c>
      <c r="H221" s="67" t="e">
        <f>(#REF!/F221)*100</f>
        <v>#REF!</v>
      </c>
    </row>
    <row r="222" spans="1:8" ht="15" hidden="1">
      <c r="A222" s="125"/>
      <c r="B222" s="125">
        <v>6409</v>
      </c>
      <c r="C222" s="125">
        <v>2328</v>
      </c>
      <c r="D222" s="125" t="s">
        <v>189</v>
      </c>
      <c r="E222" s="79"/>
      <c r="F222" s="200"/>
      <c r="G222" s="209">
        <v>0</v>
      </c>
      <c r="H222" s="67" t="e">
        <f>(#REF!/F222)*100</f>
        <v>#REF!</v>
      </c>
    </row>
    <row r="223" spans="1:8" ht="15.75" thickBot="1">
      <c r="A223" s="115"/>
      <c r="B223" s="115"/>
      <c r="C223" s="115"/>
      <c r="D223" s="115"/>
      <c r="E223" s="116"/>
      <c r="F223" s="207"/>
      <c r="G223" s="207"/>
      <c r="H223" s="116"/>
    </row>
    <row r="224" spans="1:8" s="50" customFormat="1" ht="21.75" customHeight="1" thickTop="1" thickBot="1">
      <c r="A224" s="120"/>
      <c r="B224" s="120"/>
      <c r="C224" s="120"/>
      <c r="D224" s="121" t="s">
        <v>190</v>
      </c>
      <c r="E224" s="122">
        <f t="shared" ref="E224:G224" si="8">SUM(E207:E223)</f>
        <v>10250</v>
      </c>
      <c r="F224" s="208">
        <f t="shared" si="8"/>
        <v>10250</v>
      </c>
      <c r="G224" s="208">
        <f t="shared" si="8"/>
        <v>1687.7999999999997</v>
      </c>
      <c r="H224" s="95">
        <f>(G224/F224)*100</f>
        <v>16.466341463414633</v>
      </c>
    </row>
    <row r="225" spans="1:8" ht="15" customHeight="1">
      <c r="A225" s="98"/>
      <c r="B225" s="98"/>
      <c r="C225" s="98"/>
      <c r="D225" s="46"/>
      <c r="E225" s="99"/>
      <c r="F225" s="203"/>
      <c r="G225" s="203"/>
      <c r="H225" s="99"/>
    </row>
    <row r="226" spans="1:8" ht="15" hidden="1" customHeight="1">
      <c r="A226" s="98"/>
      <c r="B226" s="98"/>
      <c r="C226" s="98"/>
      <c r="D226" s="46"/>
      <c r="E226" s="99"/>
      <c r="F226" s="203"/>
      <c r="G226" s="203"/>
      <c r="H226" s="99"/>
    </row>
    <row r="227" spans="1:8" ht="15" hidden="1" customHeight="1">
      <c r="A227" s="98"/>
      <c r="B227" s="98"/>
      <c r="C227" s="98"/>
      <c r="D227" s="46"/>
      <c r="E227" s="99"/>
      <c r="F227" s="203"/>
      <c r="G227" s="203"/>
      <c r="H227" s="99"/>
    </row>
    <row r="228" spans="1:8" ht="15" hidden="1" customHeight="1">
      <c r="A228" s="98"/>
      <c r="B228" s="98"/>
      <c r="C228" s="98"/>
      <c r="D228" s="46"/>
      <c r="E228" s="99"/>
      <c r="F228" s="203"/>
      <c r="G228" s="203"/>
      <c r="H228" s="99"/>
    </row>
    <row r="229" spans="1:8" ht="15" hidden="1" customHeight="1">
      <c r="A229" s="98"/>
      <c r="B229" s="98"/>
      <c r="C229" s="98"/>
      <c r="D229" s="46"/>
      <c r="E229" s="99"/>
      <c r="F229" s="203"/>
      <c r="G229" s="203"/>
      <c r="H229" s="99"/>
    </row>
    <row r="230" spans="1:8" ht="15" hidden="1" customHeight="1">
      <c r="A230" s="98"/>
      <c r="B230" s="98"/>
      <c r="C230" s="98"/>
      <c r="D230" s="46"/>
      <c r="E230" s="99"/>
      <c r="F230" s="203"/>
      <c r="G230" s="203"/>
      <c r="H230" s="99"/>
    </row>
    <row r="231" spans="1:8" ht="15" hidden="1" customHeight="1">
      <c r="A231" s="98"/>
      <c r="B231" s="98"/>
      <c r="C231" s="98"/>
      <c r="D231" s="46"/>
      <c r="E231" s="99"/>
      <c r="F231" s="203"/>
      <c r="G231" s="203"/>
      <c r="H231" s="99"/>
    </row>
    <row r="232" spans="1:8" ht="15" customHeight="1">
      <c r="A232" s="98"/>
      <c r="B232" s="98"/>
      <c r="C232" s="98"/>
      <c r="D232" s="46"/>
      <c r="E232" s="99"/>
      <c r="F232" s="203"/>
      <c r="G232" s="190"/>
      <c r="H232" s="42"/>
    </row>
    <row r="233" spans="1:8" ht="15" customHeight="1" thickBot="1">
      <c r="A233" s="98"/>
      <c r="B233" s="98"/>
      <c r="C233" s="98"/>
      <c r="D233" s="46"/>
      <c r="E233" s="99"/>
      <c r="F233" s="203"/>
      <c r="G233" s="203"/>
      <c r="H233" s="99"/>
    </row>
    <row r="234" spans="1:8" ht="15.75">
      <c r="A234" s="52" t="s">
        <v>27</v>
      </c>
      <c r="B234" s="52" t="s">
        <v>28</v>
      </c>
      <c r="C234" s="52" t="s">
        <v>29</v>
      </c>
      <c r="D234" s="53" t="s">
        <v>30</v>
      </c>
      <c r="E234" s="54" t="s">
        <v>31</v>
      </c>
      <c r="F234" s="195" t="s">
        <v>31</v>
      </c>
      <c r="G234" s="195" t="s">
        <v>8</v>
      </c>
      <c r="H234" s="54" t="s">
        <v>32</v>
      </c>
    </row>
    <row r="235" spans="1:8" ht="15.75" customHeight="1" thickBot="1">
      <c r="A235" s="55"/>
      <c r="B235" s="55"/>
      <c r="C235" s="55"/>
      <c r="D235" s="56"/>
      <c r="E235" s="57" t="s">
        <v>33</v>
      </c>
      <c r="F235" s="196" t="s">
        <v>34</v>
      </c>
      <c r="G235" s="197" t="s">
        <v>35</v>
      </c>
      <c r="H235" s="57" t="s">
        <v>11</v>
      </c>
    </row>
    <row r="236" spans="1:8" ht="15.75" customHeight="1" thickTop="1">
      <c r="A236" s="60">
        <v>100</v>
      </c>
      <c r="B236" s="60"/>
      <c r="C236" s="60"/>
      <c r="D236" s="135" t="s">
        <v>191</v>
      </c>
      <c r="E236" s="62"/>
      <c r="F236" s="198"/>
      <c r="G236" s="198"/>
      <c r="H236" s="62"/>
    </row>
    <row r="237" spans="1:8" ht="15">
      <c r="A237" s="85"/>
      <c r="B237" s="85"/>
      <c r="C237" s="85"/>
      <c r="D237" s="85"/>
      <c r="E237" s="74"/>
      <c r="F237" s="199"/>
      <c r="G237" s="199"/>
      <c r="H237" s="74"/>
    </row>
    <row r="238" spans="1:8" ht="15">
      <c r="A238" s="85"/>
      <c r="B238" s="85"/>
      <c r="C238" s="85">
        <v>1361</v>
      </c>
      <c r="D238" s="85" t="s">
        <v>66</v>
      </c>
      <c r="E238" s="74">
        <v>2800</v>
      </c>
      <c r="F238" s="199">
        <v>2800</v>
      </c>
      <c r="G238" s="199">
        <v>601.1</v>
      </c>
      <c r="H238" s="67">
        <f t="shared" ref="H238:H242" si="9">(G238/F238)*100</f>
        <v>21.467857142857145</v>
      </c>
    </row>
    <row r="239" spans="1:8" ht="15.75" hidden="1">
      <c r="A239" s="104"/>
      <c r="B239" s="104"/>
      <c r="C239" s="85">
        <v>4216</v>
      </c>
      <c r="D239" s="85" t="s">
        <v>192</v>
      </c>
      <c r="E239" s="67"/>
      <c r="F239" s="199"/>
      <c r="G239" s="199"/>
      <c r="H239" s="67" t="e">
        <f t="shared" si="9"/>
        <v>#DIV/0!</v>
      </c>
    </row>
    <row r="240" spans="1:8" ht="15">
      <c r="A240" s="85"/>
      <c r="B240" s="85">
        <v>2169</v>
      </c>
      <c r="C240" s="85">
        <v>2212</v>
      </c>
      <c r="D240" s="85" t="s">
        <v>193</v>
      </c>
      <c r="E240" s="74">
        <v>400</v>
      </c>
      <c r="F240" s="199">
        <v>400</v>
      </c>
      <c r="G240" s="199">
        <v>51.2</v>
      </c>
      <c r="H240" s="67">
        <f t="shared" si="9"/>
        <v>12.8</v>
      </c>
    </row>
    <row r="241" spans="1:8" ht="15" hidden="1">
      <c r="A241" s="125"/>
      <c r="B241" s="125">
        <v>3635</v>
      </c>
      <c r="C241" s="125">
        <v>3122</v>
      </c>
      <c r="D241" s="85" t="s">
        <v>194</v>
      </c>
      <c r="E241" s="74"/>
      <c r="F241" s="199"/>
      <c r="G241" s="199">
        <v>0</v>
      </c>
      <c r="H241" s="67" t="e">
        <f t="shared" si="9"/>
        <v>#DIV/0!</v>
      </c>
    </row>
    <row r="242" spans="1:8" ht="15">
      <c r="A242" s="125"/>
      <c r="B242" s="125">
        <v>6171</v>
      </c>
      <c r="C242" s="125">
        <v>2324</v>
      </c>
      <c r="D242" s="85" t="s">
        <v>195</v>
      </c>
      <c r="E242" s="136">
        <v>50</v>
      </c>
      <c r="F242" s="201">
        <v>50</v>
      </c>
      <c r="G242" s="199">
        <v>11.6</v>
      </c>
      <c r="H242" s="67">
        <f t="shared" si="9"/>
        <v>23.2</v>
      </c>
    </row>
    <row r="243" spans="1:8" ht="15" customHeight="1" thickBot="1">
      <c r="A243" s="115"/>
      <c r="B243" s="115"/>
      <c r="C243" s="115"/>
      <c r="D243" s="115"/>
      <c r="E243" s="116"/>
      <c r="F243" s="207"/>
      <c r="G243" s="207"/>
      <c r="H243" s="116"/>
    </row>
    <row r="244" spans="1:8" s="50" customFormat="1" ht="21.75" customHeight="1" thickTop="1" thickBot="1">
      <c r="A244" s="120"/>
      <c r="B244" s="120"/>
      <c r="C244" s="120"/>
      <c r="D244" s="121" t="s">
        <v>196</v>
      </c>
      <c r="E244" s="122">
        <f t="shared" ref="E244:G244" si="10">SUM(E236:E242)</f>
        <v>3250</v>
      </c>
      <c r="F244" s="208">
        <f t="shared" si="10"/>
        <v>3250</v>
      </c>
      <c r="G244" s="208">
        <f t="shared" si="10"/>
        <v>663.90000000000009</v>
      </c>
      <c r="H244" s="95">
        <f>(G244/F244)*100</f>
        <v>20.427692307692311</v>
      </c>
    </row>
    <row r="245" spans="1:8" ht="15" customHeight="1">
      <c r="A245" s="98"/>
      <c r="B245" s="98"/>
      <c r="C245" s="98"/>
      <c r="D245" s="46"/>
      <c r="E245" s="99"/>
      <c r="F245" s="203"/>
      <c r="G245" s="203"/>
      <c r="H245" s="99"/>
    </row>
    <row r="246" spans="1:8" ht="15" customHeight="1">
      <c r="A246" s="98"/>
      <c r="B246" s="98"/>
      <c r="C246" s="98"/>
      <c r="D246" s="46"/>
      <c r="E246" s="99"/>
      <c r="F246" s="203"/>
      <c r="G246" s="203"/>
      <c r="H246" s="99"/>
    </row>
    <row r="247" spans="1:8" ht="15" hidden="1" customHeight="1">
      <c r="A247" s="98"/>
      <c r="B247" s="98"/>
      <c r="C247" s="98"/>
      <c r="D247" s="46"/>
      <c r="E247" s="99"/>
      <c r="F247" s="203"/>
      <c r="G247" s="203"/>
      <c r="H247" s="99"/>
    </row>
    <row r="248" spans="1:8" ht="15" customHeight="1" thickBot="1">
      <c r="A248" s="98"/>
      <c r="B248" s="98"/>
      <c r="C248" s="98"/>
      <c r="D248" s="46"/>
      <c r="E248" s="99"/>
      <c r="F248" s="203"/>
      <c r="G248" s="203"/>
      <c r="H248" s="99"/>
    </row>
    <row r="249" spans="1:8" ht="15.75">
      <c r="A249" s="52" t="s">
        <v>27</v>
      </c>
      <c r="B249" s="52" t="s">
        <v>28</v>
      </c>
      <c r="C249" s="52" t="s">
        <v>29</v>
      </c>
      <c r="D249" s="53" t="s">
        <v>30</v>
      </c>
      <c r="E249" s="54" t="s">
        <v>31</v>
      </c>
      <c r="F249" s="195" t="s">
        <v>31</v>
      </c>
      <c r="G249" s="195" t="s">
        <v>8</v>
      </c>
      <c r="H249" s="54" t="s">
        <v>32</v>
      </c>
    </row>
    <row r="250" spans="1:8" ht="15.75" customHeight="1" thickBot="1">
      <c r="A250" s="55"/>
      <c r="B250" s="55"/>
      <c r="C250" s="55"/>
      <c r="D250" s="56"/>
      <c r="E250" s="57" t="s">
        <v>33</v>
      </c>
      <c r="F250" s="196" t="s">
        <v>34</v>
      </c>
      <c r="G250" s="197" t="s">
        <v>35</v>
      </c>
      <c r="H250" s="57" t="s">
        <v>11</v>
      </c>
    </row>
    <row r="251" spans="1:8" ht="15.75" customHeight="1" thickTop="1">
      <c r="A251" s="137">
        <v>110</v>
      </c>
      <c r="B251" s="104"/>
      <c r="C251" s="104"/>
      <c r="D251" s="104" t="s">
        <v>197</v>
      </c>
      <c r="E251" s="62"/>
      <c r="F251" s="198"/>
      <c r="G251" s="198"/>
      <c r="H251" s="62"/>
    </row>
    <row r="252" spans="1:8" ht="15.75">
      <c r="A252" s="137"/>
      <c r="B252" s="104"/>
      <c r="C252" s="104"/>
      <c r="D252" s="104"/>
      <c r="E252" s="62"/>
      <c r="F252" s="198"/>
      <c r="G252" s="198"/>
      <c r="H252" s="62"/>
    </row>
    <row r="253" spans="1:8" ht="15">
      <c r="A253" s="85"/>
      <c r="B253" s="85"/>
      <c r="C253" s="85">
        <v>1111</v>
      </c>
      <c r="D253" s="85" t="s">
        <v>198</v>
      </c>
      <c r="E253" s="113">
        <v>73563</v>
      </c>
      <c r="F253" s="206">
        <v>73563</v>
      </c>
      <c r="G253" s="206">
        <v>13078</v>
      </c>
      <c r="H253" s="67">
        <f t="shared" ref="H253:H277" si="11">(G253/F253)*100</f>
        <v>17.777959028315866</v>
      </c>
    </row>
    <row r="254" spans="1:8" ht="15">
      <c r="A254" s="85"/>
      <c r="B254" s="85"/>
      <c r="C254" s="85">
        <v>1112</v>
      </c>
      <c r="D254" s="85" t="s">
        <v>199</v>
      </c>
      <c r="E254" s="105">
        <v>1570</v>
      </c>
      <c r="F254" s="205">
        <v>1570</v>
      </c>
      <c r="G254" s="206">
        <v>508.6</v>
      </c>
      <c r="H254" s="67">
        <f t="shared" si="11"/>
        <v>32.394904458598731</v>
      </c>
    </row>
    <row r="255" spans="1:8" ht="15">
      <c r="A255" s="85"/>
      <c r="B255" s="85"/>
      <c r="C255" s="85">
        <v>1113</v>
      </c>
      <c r="D255" s="85" t="s">
        <v>200</v>
      </c>
      <c r="E255" s="105">
        <v>6090</v>
      </c>
      <c r="F255" s="205">
        <v>6090</v>
      </c>
      <c r="G255" s="206">
        <v>1138.0999999999999</v>
      </c>
      <c r="H255" s="67">
        <f t="shared" si="11"/>
        <v>18.688013136288998</v>
      </c>
    </row>
    <row r="256" spans="1:8" ht="15">
      <c r="A256" s="85"/>
      <c r="B256" s="85"/>
      <c r="C256" s="85">
        <v>1121</v>
      </c>
      <c r="D256" s="85" t="s">
        <v>201</v>
      </c>
      <c r="E256" s="105">
        <v>69180</v>
      </c>
      <c r="F256" s="205">
        <v>69180</v>
      </c>
      <c r="G256" s="206">
        <v>2304.8000000000002</v>
      </c>
      <c r="H256" s="67">
        <f t="shared" si="11"/>
        <v>3.3315987279560568</v>
      </c>
    </row>
    <row r="257" spans="1:8" ht="15">
      <c r="A257" s="85"/>
      <c r="B257" s="85"/>
      <c r="C257" s="85">
        <v>1122</v>
      </c>
      <c r="D257" s="85" t="s">
        <v>202</v>
      </c>
      <c r="E257" s="113">
        <v>10000</v>
      </c>
      <c r="F257" s="206">
        <v>10000</v>
      </c>
      <c r="G257" s="206">
        <v>0</v>
      </c>
      <c r="H257" s="67">
        <f t="shared" si="11"/>
        <v>0</v>
      </c>
    </row>
    <row r="258" spans="1:8" ht="15">
      <c r="A258" s="85"/>
      <c r="B258" s="85"/>
      <c r="C258" s="85">
        <v>1211</v>
      </c>
      <c r="D258" s="85" t="s">
        <v>203</v>
      </c>
      <c r="E258" s="113">
        <v>134634</v>
      </c>
      <c r="F258" s="206">
        <v>134634</v>
      </c>
      <c r="G258" s="206">
        <v>27468.1</v>
      </c>
      <c r="H258" s="67">
        <f t="shared" si="11"/>
        <v>20.402052973245986</v>
      </c>
    </row>
    <row r="259" spans="1:8" ht="15">
      <c r="A259" s="85"/>
      <c r="B259" s="85"/>
      <c r="C259" s="85">
        <v>1340</v>
      </c>
      <c r="D259" s="85" t="s">
        <v>204</v>
      </c>
      <c r="E259" s="113">
        <v>13500</v>
      </c>
      <c r="F259" s="206">
        <v>13500</v>
      </c>
      <c r="G259" s="206">
        <v>2082.5</v>
      </c>
      <c r="H259" s="67">
        <f t="shared" si="11"/>
        <v>15.425925925925926</v>
      </c>
    </row>
    <row r="260" spans="1:8" ht="15">
      <c r="A260" s="85"/>
      <c r="B260" s="85"/>
      <c r="C260" s="85">
        <v>1341</v>
      </c>
      <c r="D260" s="85" t="s">
        <v>205</v>
      </c>
      <c r="E260" s="139">
        <v>900</v>
      </c>
      <c r="F260" s="212">
        <v>900</v>
      </c>
      <c r="G260" s="206">
        <v>149.5</v>
      </c>
      <c r="H260" s="67">
        <f t="shared" si="11"/>
        <v>16.611111111111111</v>
      </c>
    </row>
    <row r="261" spans="1:8" ht="15" customHeight="1">
      <c r="A261" s="103"/>
      <c r="B261" s="104"/>
      <c r="C261" s="66">
        <v>1342</v>
      </c>
      <c r="D261" s="66" t="s">
        <v>206</v>
      </c>
      <c r="E261" s="108">
        <v>100</v>
      </c>
      <c r="F261" s="198">
        <v>100</v>
      </c>
      <c r="G261" s="206">
        <v>13.8</v>
      </c>
      <c r="H261" s="67">
        <f t="shared" si="11"/>
        <v>13.8</v>
      </c>
    </row>
    <row r="262" spans="1:8" ht="15">
      <c r="A262" s="141"/>
      <c r="B262" s="66"/>
      <c r="C262" s="66">
        <v>1343</v>
      </c>
      <c r="D262" s="66" t="s">
        <v>207</v>
      </c>
      <c r="E262" s="108">
        <v>1250</v>
      </c>
      <c r="F262" s="198">
        <v>1250</v>
      </c>
      <c r="G262" s="206">
        <v>209.2</v>
      </c>
      <c r="H262" s="67">
        <f t="shared" si="11"/>
        <v>16.735999999999997</v>
      </c>
    </row>
    <row r="263" spans="1:8" ht="15">
      <c r="A263" s="84"/>
      <c r="B263" s="85"/>
      <c r="C263" s="85">
        <v>1345</v>
      </c>
      <c r="D263" s="85" t="s">
        <v>208</v>
      </c>
      <c r="E263" s="142">
        <v>220</v>
      </c>
      <c r="F263" s="205">
        <v>220</v>
      </c>
      <c r="G263" s="206">
        <v>46.3</v>
      </c>
      <c r="H263" s="67">
        <f t="shared" si="11"/>
        <v>21.045454545454547</v>
      </c>
    </row>
    <row r="264" spans="1:8" ht="15">
      <c r="A264" s="85"/>
      <c r="B264" s="85"/>
      <c r="C264" s="85">
        <v>1361</v>
      </c>
      <c r="D264" s="85" t="s">
        <v>209</v>
      </c>
      <c r="E264" s="139">
        <v>0</v>
      </c>
      <c r="F264" s="212">
        <v>0</v>
      </c>
      <c r="G264" s="206">
        <v>0.2</v>
      </c>
      <c r="H264" s="67" t="e">
        <f t="shared" si="11"/>
        <v>#DIV/0!</v>
      </c>
    </row>
    <row r="265" spans="1:8" ht="15">
      <c r="A265" s="85"/>
      <c r="B265" s="85"/>
      <c r="C265" s="85">
        <v>1382</v>
      </c>
      <c r="D265" s="85" t="s">
        <v>210</v>
      </c>
      <c r="E265" s="139">
        <v>0</v>
      </c>
      <c r="F265" s="212">
        <v>0</v>
      </c>
      <c r="G265" s="206">
        <v>19</v>
      </c>
      <c r="H265" s="67" t="e">
        <f t="shared" si="11"/>
        <v>#DIV/0!</v>
      </c>
    </row>
    <row r="266" spans="1:8" ht="15">
      <c r="A266" s="85"/>
      <c r="B266" s="85"/>
      <c r="C266" s="85">
        <v>1383</v>
      </c>
      <c r="D266" s="85" t="s">
        <v>211</v>
      </c>
      <c r="E266" s="113">
        <v>2000</v>
      </c>
      <c r="F266" s="206">
        <v>2000</v>
      </c>
      <c r="G266" s="206">
        <v>0</v>
      </c>
      <c r="H266" s="67">
        <f t="shared" si="11"/>
        <v>0</v>
      </c>
    </row>
    <row r="267" spans="1:8" ht="15">
      <c r="A267" s="85"/>
      <c r="B267" s="85"/>
      <c r="C267" s="85">
        <v>1511</v>
      </c>
      <c r="D267" s="85" t="s">
        <v>212</v>
      </c>
      <c r="E267" s="67">
        <v>23200</v>
      </c>
      <c r="F267" s="199">
        <v>23200</v>
      </c>
      <c r="G267" s="206">
        <v>515.5</v>
      </c>
      <c r="H267" s="67">
        <f t="shared" si="11"/>
        <v>2.2219827586206895</v>
      </c>
    </row>
    <row r="268" spans="1:8" ht="15">
      <c r="A268" s="85"/>
      <c r="B268" s="85"/>
      <c r="C268" s="85">
        <v>4112</v>
      </c>
      <c r="D268" s="85" t="s">
        <v>213</v>
      </c>
      <c r="E268" s="67">
        <v>35181</v>
      </c>
      <c r="F268" s="199">
        <v>37337</v>
      </c>
      <c r="G268" s="206">
        <v>6222.8</v>
      </c>
      <c r="H268" s="67">
        <f t="shared" si="11"/>
        <v>16.666577389720651</v>
      </c>
    </row>
    <row r="269" spans="1:8" ht="15">
      <c r="A269" s="85"/>
      <c r="B269" s="85">
        <v>6171</v>
      </c>
      <c r="C269" s="85">
        <v>2212</v>
      </c>
      <c r="D269" s="85" t="s">
        <v>214</v>
      </c>
      <c r="E269" s="143">
        <v>10</v>
      </c>
      <c r="F269" s="213">
        <v>10</v>
      </c>
      <c r="G269" s="206">
        <v>1</v>
      </c>
      <c r="H269" s="67">
        <f t="shared" si="11"/>
        <v>10</v>
      </c>
    </row>
    <row r="270" spans="1:8" ht="15" hidden="1">
      <c r="A270" s="85"/>
      <c r="B270" s="85">
        <v>6171</v>
      </c>
      <c r="C270" s="85">
        <v>2324</v>
      </c>
      <c r="D270" s="85" t="s">
        <v>215</v>
      </c>
      <c r="E270" s="143"/>
      <c r="F270" s="213"/>
      <c r="G270" s="206">
        <v>0</v>
      </c>
      <c r="H270" s="67" t="e">
        <f t="shared" si="11"/>
        <v>#DIV/0!</v>
      </c>
    </row>
    <row r="271" spans="1:8" ht="15">
      <c r="A271" s="85"/>
      <c r="B271" s="85">
        <v>6310</v>
      </c>
      <c r="C271" s="85">
        <v>2141</v>
      </c>
      <c r="D271" s="85" t="s">
        <v>216</v>
      </c>
      <c r="E271" s="67">
        <v>10</v>
      </c>
      <c r="F271" s="199">
        <v>10</v>
      </c>
      <c r="G271" s="206">
        <v>0.8</v>
      </c>
      <c r="H271" s="67">
        <f t="shared" si="11"/>
        <v>8</v>
      </c>
    </row>
    <row r="272" spans="1:8" ht="15" hidden="1">
      <c r="A272" s="85"/>
      <c r="B272" s="85">
        <v>6310</v>
      </c>
      <c r="C272" s="85">
        <v>2324</v>
      </c>
      <c r="D272" s="85" t="s">
        <v>217</v>
      </c>
      <c r="E272" s="143"/>
      <c r="F272" s="213"/>
      <c r="G272" s="206">
        <v>0</v>
      </c>
      <c r="H272" s="67" t="e">
        <f t="shared" si="11"/>
        <v>#DIV/0!</v>
      </c>
    </row>
    <row r="273" spans="1:8" ht="15">
      <c r="A273" s="85"/>
      <c r="B273" s="85">
        <v>6310</v>
      </c>
      <c r="C273" s="85">
        <v>2142</v>
      </c>
      <c r="D273" s="85" t="s">
        <v>218</v>
      </c>
      <c r="E273" s="143">
        <v>2000</v>
      </c>
      <c r="F273" s="213">
        <v>2000</v>
      </c>
      <c r="G273" s="206">
        <v>0</v>
      </c>
      <c r="H273" s="67">
        <f t="shared" si="11"/>
        <v>0</v>
      </c>
    </row>
    <row r="274" spans="1:8" ht="15" hidden="1">
      <c r="A274" s="85"/>
      <c r="B274" s="85">
        <v>6310</v>
      </c>
      <c r="C274" s="85">
        <v>2143</v>
      </c>
      <c r="D274" s="85" t="s">
        <v>219</v>
      </c>
      <c r="E274" s="143"/>
      <c r="F274" s="213"/>
      <c r="G274" s="206">
        <v>0</v>
      </c>
      <c r="H274" s="67" t="e">
        <f t="shared" si="11"/>
        <v>#DIV/0!</v>
      </c>
    </row>
    <row r="275" spans="1:8" ht="15" hidden="1">
      <c r="A275" s="85"/>
      <c r="B275" s="85">
        <v>6310</v>
      </c>
      <c r="C275" s="85">
        <v>2329</v>
      </c>
      <c r="D275" s="85" t="s">
        <v>220</v>
      </c>
      <c r="E275" s="143"/>
      <c r="F275" s="213"/>
      <c r="G275" s="206">
        <v>0</v>
      </c>
      <c r="H275" s="67" t="e">
        <f t="shared" si="11"/>
        <v>#DIV/0!</v>
      </c>
    </row>
    <row r="276" spans="1:8" ht="15" hidden="1">
      <c r="A276" s="85"/>
      <c r="B276" s="85">
        <v>6330</v>
      </c>
      <c r="C276" s="85">
        <v>4132</v>
      </c>
      <c r="D276" s="85" t="s">
        <v>100</v>
      </c>
      <c r="E276" s="67"/>
      <c r="F276" s="199"/>
      <c r="G276" s="206">
        <v>0</v>
      </c>
      <c r="H276" s="67" t="e">
        <f t="shared" si="11"/>
        <v>#DIV/0!</v>
      </c>
    </row>
    <row r="277" spans="1:8" ht="15">
      <c r="A277" s="85"/>
      <c r="B277" s="85">
        <v>6409</v>
      </c>
      <c r="C277" s="85">
        <v>2328</v>
      </c>
      <c r="D277" s="85" t="s">
        <v>221</v>
      </c>
      <c r="E277" s="143">
        <v>0</v>
      </c>
      <c r="F277" s="213">
        <v>0</v>
      </c>
      <c r="G277" s="206">
        <v>0.9</v>
      </c>
      <c r="H277" s="67" t="e">
        <f t="shared" si="11"/>
        <v>#DIV/0!</v>
      </c>
    </row>
    <row r="278" spans="1:8" ht="15.75" customHeight="1" thickBot="1">
      <c r="A278" s="115"/>
      <c r="B278" s="115"/>
      <c r="C278" s="115"/>
      <c r="D278" s="115"/>
      <c r="E278" s="145"/>
      <c r="F278" s="214"/>
      <c r="G278" s="214"/>
      <c r="H278" s="145"/>
    </row>
    <row r="279" spans="1:8" s="50" customFormat="1" ht="21.75" customHeight="1" thickTop="1" thickBot="1">
      <c r="A279" s="120"/>
      <c r="B279" s="120"/>
      <c r="C279" s="120"/>
      <c r="D279" s="121" t="s">
        <v>222</v>
      </c>
      <c r="E279" s="122">
        <f t="shared" ref="E279:G279" si="12">SUM(E253:E278)</f>
        <v>373408</v>
      </c>
      <c r="F279" s="208">
        <f t="shared" si="12"/>
        <v>375564</v>
      </c>
      <c r="G279" s="208">
        <f t="shared" si="12"/>
        <v>53759.100000000006</v>
      </c>
      <c r="H279" s="95">
        <f>(G279/F279)*100</f>
        <v>14.314231395980448</v>
      </c>
    </row>
    <row r="280" spans="1:8" ht="15" customHeight="1">
      <c r="A280" s="98"/>
      <c r="B280" s="98"/>
      <c r="C280" s="98"/>
      <c r="D280" s="46"/>
      <c r="E280" s="99"/>
      <c r="F280" s="203"/>
      <c r="G280" s="203"/>
      <c r="H280" s="99"/>
    </row>
    <row r="281" spans="1:8" ht="15">
      <c r="A281" s="50"/>
      <c r="B281" s="98"/>
      <c r="C281" s="98"/>
      <c r="D281" s="98"/>
      <c r="E281" s="148"/>
      <c r="F281" s="215"/>
      <c r="G281" s="215"/>
      <c r="H281" s="148"/>
    </row>
    <row r="282" spans="1:8" ht="15" hidden="1">
      <c r="A282" s="50"/>
      <c r="B282" s="98"/>
      <c r="C282" s="98"/>
      <c r="D282" s="98"/>
      <c r="E282" s="148"/>
      <c r="F282" s="215"/>
      <c r="G282" s="215"/>
      <c r="H282" s="148"/>
    </row>
    <row r="283" spans="1:8" ht="15" customHeight="1" thickBot="1">
      <c r="A283" s="50"/>
      <c r="B283" s="98"/>
      <c r="C283" s="98"/>
      <c r="D283" s="98"/>
      <c r="E283" s="148"/>
      <c r="F283" s="215"/>
      <c r="G283" s="215"/>
      <c r="H283" s="148"/>
    </row>
    <row r="284" spans="1:8" ht="15.75">
      <c r="A284" s="52" t="s">
        <v>27</v>
      </c>
      <c r="B284" s="52" t="s">
        <v>28</v>
      </c>
      <c r="C284" s="52" t="s">
        <v>29</v>
      </c>
      <c r="D284" s="53" t="s">
        <v>30</v>
      </c>
      <c r="E284" s="54" t="s">
        <v>31</v>
      </c>
      <c r="F284" s="195" t="s">
        <v>31</v>
      </c>
      <c r="G284" s="195" t="s">
        <v>8</v>
      </c>
      <c r="H284" s="54" t="s">
        <v>32</v>
      </c>
    </row>
    <row r="285" spans="1:8" ht="15.75" customHeight="1" thickBot="1">
      <c r="A285" s="55"/>
      <c r="B285" s="55"/>
      <c r="C285" s="55"/>
      <c r="D285" s="56"/>
      <c r="E285" s="57" t="s">
        <v>33</v>
      </c>
      <c r="F285" s="196" t="s">
        <v>34</v>
      </c>
      <c r="G285" s="197" t="s">
        <v>35</v>
      </c>
      <c r="H285" s="57" t="s">
        <v>11</v>
      </c>
    </row>
    <row r="286" spans="1:8" ht="16.5" customHeight="1" thickTop="1">
      <c r="A286" s="60">
        <v>120</v>
      </c>
      <c r="B286" s="60"/>
      <c r="C286" s="60"/>
      <c r="D286" s="104" t="s">
        <v>223</v>
      </c>
      <c r="E286" s="62"/>
      <c r="F286" s="198"/>
      <c r="G286" s="198"/>
      <c r="H286" s="62"/>
    </row>
    <row r="287" spans="1:8" ht="15.75">
      <c r="A287" s="104"/>
      <c r="B287" s="104"/>
      <c r="C287" s="104"/>
      <c r="D287" s="104"/>
      <c r="E287" s="67"/>
      <c r="F287" s="199"/>
      <c r="G287" s="199"/>
      <c r="H287" s="67"/>
    </row>
    <row r="288" spans="1:8" ht="15">
      <c r="A288" s="85"/>
      <c r="B288" s="85"/>
      <c r="C288" s="85">
        <v>1361</v>
      </c>
      <c r="D288" s="85" t="s">
        <v>66</v>
      </c>
      <c r="E288" s="149">
        <v>0</v>
      </c>
      <c r="F288" s="216">
        <v>0</v>
      </c>
      <c r="G288" s="216">
        <v>0.3</v>
      </c>
      <c r="H288" s="67" t="e">
        <f t="shared" ref="H288:H322" si="13">(G288/F288)*100</f>
        <v>#DIV/0!</v>
      </c>
    </row>
    <row r="289" spans="1:8" ht="15">
      <c r="A289" s="85"/>
      <c r="B289" s="85">
        <v>3612</v>
      </c>
      <c r="C289" s="85">
        <v>2111</v>
      </c>
      <c r="D289" s="85" t="s">
        <v>224</v>
      </c>
      <c r="E289" s="149">
        <v>2200</v>
      </c>
      <c r="F289" s="216">
        <v>2200</v>
      </c>
      <c r="G289" s="216">
        <v>403.5</v>
      </c>
      <c r="H289" s="67">
        <f t="shared" si="13"/>
        <v>18.34090909090909</v>
      </c>
    </row>
    <row r="290" spans="1:8" ht="15">
      <c r="A290" s="85"/>
      <c r="B290" s="85">
        <v>3612</v>
      </c>
      <c r="C290" s="85">
        <v>2132</v>
      </c>
      <c r="D290" s="85" t="s">
        <v>225</v>
      </c>
      <c r="E290" s="149">
        <v>7300</v>
      </c>
      <c r="F290" s="216">
        <v>7300</v>
      </c>
      <c r="G290" s="216">
        <v>1267.0999999999999</v>
      </c>
      <c r="H290" s="67">
        <f t="shared" si="13"/>
        <v>17.357534246575341</v>
      </c>
    </row>
    <row r="291" spans="1:8" ht="15" hidden="1">
      <c r="A291" s="85"/>
      <c r="B291" s="85">
        <v>3612</v>
      </c>
      <c r="C291" s="85">
        <v>2322</v>
      </c>
      <c r="D291" s="85" t="s">
        <v>226</v>
      </c>
      <c r="E291" s="149"/>
      <c r="F291" s="216"/>
      <c r="G291" s="216">
        <v>0</v>
      </c>
      <c r="H291" s="67" t="e">
        <f t="shared" si="13"/>
        <v>#DIV/0!</v>
      </c>
    </row>
    <row r="292" spans="1:8" ht="15">
      <c r="A292" s="85"/>
      <c r="B292" s="85">
        <v>3612</v>
      </c>
      <c r="C292" s="85">
        <v>2324</v>
      </c>
      <c r="D292" s="85" t="s">
        <v>227</v>
      </c>
      <c r="E292" s="67">
        <v>100</v>
      </c>
      <c r="F292" s="199">
        <v>100</v>
      </c>
      <c r="G292" s="216">
        <v>8.3000000000000007</v>
      </c>
      <c r="H292" s="67">
        <f t="shared" si="13"/>
        <v>8.3000000000000007</v>
      </c>
    </row>
    <row r="293" spans="1:8" ht="15" hidden="1">
      <c r="A293" s="85"/>
      <c r="B293" s="85">
        <v>3612</v>
      </c>
      <c r="C293" s="85">
        <v>2329</v>
      </c>
      <c r="D293" s="85" t="s">
        <v>228</v>
      </c>
      <c r="E293" s="67"/>
      <c r="F293" s="199"/>
      <c r="G293" s="216">
        <v>0</v>
      </c>
      <c r="H293" s="67" t="e">
        <f t="shared" si="13"/>
        <v>#DIV/0!</v>
      </c>
    </row>
    <row r="294" spans="1:8" ht="15">
      <c r="A294" s="85"/>
      <c r="B294" s="85">
        <v>3612</v>
      </c>
      <c r="C294" s="85">
        <v>3112</v>
      </c>
      <c r="D294" s="85" t="s">
        <v>229</v>
      </c>
      <c r="E294" s="67">
        <v>23892</v>
      </c>
      <c r="F294" s="199">
        <v>23892</v>
      </c>
      <c r="G294" s="216">
        <v>51.8</v>
      </c>
      <c r="H294" s="67">
        <f t="shared" si="13"/>
        <v>0.21680897371505106</v>
      </c>
    </row>
    <row r="295" spans="1:8" ht="15">
      <c r="A295" s="85"/>
      <c r="B295" s="85">
        <v>3613</v>
      </c>
      <c r="C295" s="85">
        <v>2111</v>
      </c>
      <c r="D295" s="85" t="s">
        <v>230</v>
      </c>
      <c r="E295" s="149">
        <v>2500</v>
      </c>
      <c r="F295" s="216">
        <v>2500</v>
      </c>
      <c r="G295" s="216">
        <v>366.8</v>
      </c>
      <c r="H295" s="67">
        <f t="shared" si="13"/>
        <v>14.672000000000002</v>
      </c>
    </row>
    <row r="296" spans="1:8" ht="15">
      <c r="A296" s="85"/>
      <c r="B296" s="85">
        <v>3613</v>
      </c>
      <c r="C296" s="85">
        <v>2132</v>
      </c>
      <c r="D296" s="85" t="s">
        <v>231</v>
      </c>
      <c r="E296" s="149">
        <v>4700</v>
      </c>
      <c r="F296" s="216">
        <v>4700</v>
      </c>
      <c r="G296" s="216">
        <v>1060.8</v>
      </c>
      <c r="H296" s="67">
        <f t="shared" si="13"/>
        <v>22.570212765957447</v>
      </c>
    </row>
    <row r="297" spans="1:8" ht="15" hidden="1">
      <c r="A297" s="125"/>
      <c r="B297" s="85">
        <v>3613</v>
      </c>
      <c r="C297" s="85">
        <v>2133</v>
      </c>
      <c r="D297" s="85" t="s">
        <v>232</v>
      </c>
      <c r="E297" s="67"/>
      <c r="F297" s="199"/>
      <c r="G297" s="216">
        <v>0</v>
      </c>
      <c r="H297" s="67" t="e">
        <f t="shared" si="13"/>
        <v>#DIV/0!</v>
      </c>
    </row>
    <row r="298" spans="1:8" ht="15" hidden="1">
      <c r="A298" s="125"/>
      <c r="B298" s="85">
        <v>3613</v>
      </c>
      <c r="C298" s="85">
        <v>2310</v>
      </c>
      <c r="D298" s="85" t="s">
        <v>233</v>
      </c>
      <c r="E298" s="67"/>
      <c r="F298" s="199"/>
      <c r="G298" s="216">
        <v>0</v>
      </c>
      <c r="H298" s="67" t="e">
        <f t="shared" si="13"/>
        <v>#DIV/0!</v>
      </c>
    </row>
    <row r="299" spans="1:8" ht="15" hidden="1">
      <c r="A299" s="125"/>
      <c r="B299" s="85">
        <v>3613</v>
      </c>
      <c r="C299" s="85">
        <v>2322</v>
      </c>
      <c r="D299" s="85" t="s">
        <v>234</v>
      </c>
      <c r="E299" s="67"/>
      <c r="F299" s="199"/>
      <c r="G299" s="216">
        <v>0</v>
      </c>
      <c r="H299" s="67" t="e">
        <f t="shared" si="13"/>
        <v>#DIV/0!</v>
      </c>
    </row>
    <row r="300" spans="1:8" ht="15">
      <c r="A300" s="125"/>
      <c r="B300" s="85">
        <v>3613</v>
      </c>
      <c r="C300" s="85">
        <v>2324</v>
      </c>
      <c r="D300" s="85" t="s">
        <v>235</v>
      </c>
      <c r="E300" s="67">
        <v>0</v>
      </c>
      <c r="F300" s="199">
        <v>0</v>
      </c>
      <c r="G300" s="216">
        <v>164.5</v>
      </c>
      <c r="H300" s="67" t="e">
        <f t="shared" si="13"/>
        <v>#DIV/0!</v>
      </c>
    </row>
    <row r="301" spans="1:8" ht="15">
      <c r="A301" s="125"/>
      <c r="B301" s="85">
        <v>3613</v>
      </c>
      <c r="C301" s="85">
        <v>3112</v>
      </c>
      <c r="D301" s="85" t="s">
        <v>236</v>
      </c>
      <c r="E301" s="67">
        <v>900</v>
      </c>
      <c r="F301" s="199">
        <v>900</v>
      </c>
      <c r="G301" s="216">
        <v>0</v>
      </c>
      <c r="H301" s="67">
        <f t="shared" si="13"/>
        <v>0</v>
      </c>
    </row>
    <row r="302" spans="1:8" ht="15" hidden="1">
      <c r="A302" s="125"/>
      <c r="B302" s="85">
        <v>3631</v>
      </c>
      <c r="C302" s="85">
        <v>2133</v>
      </c>
      <c r="D302" s="85" t="s">
        <v>237</v>
      </c>
      <c r="E302" s="67"/>
      <c r="F302" s="199"/>
      <c r="G302" s="216">
        <v>0</v>
      </c>
      <c r="H302" s="67" t="e">
        <f t="shared" si="13"/>
        <v>#DIV/0!</v>
      </c>
    </row>
    <row r="303" spans="1:8" ht="15">
      <c r="A303" s="125"/>
      <c r="B303" s="85">
        <v>3632</v>
      </c>
      <c r="C303" s="85">
        <v>2111</v>
      </c>
      <c r="D303" s="85" t="s">
        <v>238</v>
      </c>
      <c r="E303" s="67">
        <v>600</v>
      </c>
      <c r="F303" s="199">
        <v>600</v>
      </c>
      <c r="G303" s="216">
        <v>123</v>
      </c>
      <c r="H303" s="67">
        <f t="shared" si="13"/>
        <v>20.5</v>
      </c>
    </row>
    <row r="304" spans="1:8" ht="15">
      <c r="A304" s="125"/>
      <c r="B304" s="85">
        <v>3632</v>
      </c>
      <c r="C304" s="85">
        <v>2132</v>
      </c>
      <c r="D304" s="85" t="s">
        <v>239</v>
      </c>
      <c r="E304" s="67">
        <v>15</v>
      </c>
      <c r="F304" s="199">
        <v>15</v>
      </c>
      <c r="G304" s="216">
        <v>0</v>
      </c>
      <c r="H304" s="67">
        <f t="shared" si="13"/>
        <v>0</v>
      </c>
    </row>
    <row r="305" spans="1:8" ht="15">
      <c r="A305" s="125"/>
      <c r="B305" s="85">
        <v>3632</v>
      </c>
      <c r="C305" s="85">
        <v>2133</v>
      </c>
      <c r="D305" s="85" t="s">
        <v>240</v>
      </c>
      <c r="E305" s="67">
        <v>4</v>
      </c>
      <c r="F305" s="199">
        <v>4</v>
      </c>
      <c r="G305" s="216">
        <v>0</v>
      </c>
      <c r="H305" s="67">
        <f t="shared" si="13"/>
        <v>0</v>
      </c>
    </row>
    <row r="306" spans="1:8" ht="15">
      <c r="A306" s="125"/>
      <c r="B306" s="85">
        <v>3632</v>
      </c>
      <c r="C306" s="85">
        <v>2324</v>
      </c>
      <c r="D306" s="85" t="s">
        <v>241</v>
      </c>
      <c r="E306" s="67">
        <v>0</v>
      </c>
      <c r="F306" s="199">
        <v>0</v>
      </c>
      <c r="G306" s="216">
        <v>6.1</v>
      </c>
      <c r="H306" s="67" t="e">
        <f t="shared" si="13"/>
        <v>#DIV/0!</v>
      </c>
    </row>
    <row r="307" spans="1:8" ht="15">
      <c r="A307" s="125"/>
      <c r="B307" s="85">
        <v>3632</v>
      </c>
      <c r="C307" s="85">
        <v>2329</v>
      </c>
      <c r="D307" s="85" t="s">
        <v>242</v>
      </c>
      <c r="E307" s="67">
        <v>0</v>
      </c>
      <c r="F307" s="199">
        <v>0</v>
      </c>
      <c r="G307" s="216">
        <v>13.6</v>
      </c>
      <c r="H307" s="67" t="e">
        <f t="shared" si="13"/>
        <v>#DIV/0!</v>
      </c>
    </row>
    <row r="308" spans="1:8" ht="15">
      <c r="A308" s="125"/>
      <c r="B308" s="85">
        <v>3634</v>
      </c>
      <c r="C308" s="85">
        <v>2132</v>
      </c>
      <c r="D308" s="85" t="s">
        <v>243</v>
      </c>
      <c r="E308" s="67">
        <v>5702</v>
      </c>
      <c r="F308" s="199">
        <v>5702</v>
      </c>
      <c r="G308" s="216">
        <v>0</v>
      </c>
      <c r="H308" s="67">
        <f t="shared" si="13"/>
        <v>0</v>
      </c>
    </row>
    <row r="309" spans="1:8" ht="15" hidden="1">
      <c r="A309" s="125"/>
      <c r="B309" s="85">
        <v>3636</v>
      </c>
      <c r="C309" s="85">
        <v>2131</v>
      </c>
      <c r="D309" s="85" t="s">
        <v>244</v>
      </c>
      <c r="E309" s="67"/>
      <c r="F309" s="199"/>
      <c r="G309" s="216">
        <v>0</v>
      </c>
      <c r="H309" s="67" t="e">
        <f t="shared" si="13"/>
        <v>#DIV/0!</v>
      </c>
    </row>
    <row r="310" spans="1:8" ht="15">
      <c r="A310" s="84"/>
      <c r="B310" s="85">
        <v>3639</v>
      </c>
      <c r="C310" s="85">
        <v>2111</v>
      </c>
      <c r="D310" s="85" t="s">
        <v>245</v>
      </c>
      <c r="E310" s="74">
        <v>30</v>
      </c>
      <c r="F310" s="199">
        <v>30</v>
      </c>
      <c r="G310" s="216">
        <v>3.7</v>
      </c>
      <c r="H310" s="67">
        <f t="shared" si="13"/>
        <v>12.333333333333334</v>
      </c>
    </row>
    <row r="311" spans="1:8" ht="15">
      <c r="A311" s="125"/>
      <c r="B311" s="85">
        <v>3639</v>
      </c>
      <c r="C311" s="85">
        <v>2119</v>
      </c>
      <c r="D311" s="85" t="s">
        <v>246</v>
      </c>
      <c r="E311" s="67">
        <v>300</v>
      </c>
      <c r="F311" s="199">
        <v>300</v>
      </c>
      <c r="G311" s="216">
        <v>132.30000000000001</v>
      </c>
      <c r="H311" s="67">
        <f t="shared" si="13"/>
        <v>44.100000000000009</v>
      </c>
    </row>
    <row r="312" spans="1:8" ht="15">
      <c r="A312" s="85"/>
      <c r="B312" s="85">
        <v>3639</v>
      </c>
      <c r="C312" s="85">
        <v>2131</v>
      </c>
      <c r="D312" s="85" t="s">
        <v>247</v>
      </c>
      <c r="E312" s="67">
        <v>2600</v>
      </c>
      <c r="F312" s="199">
        <v>2600</v>
      </c>
      <c r="G312" s="216">
        <v>425.1</v>
      </c>
      <c r="H312" s="67">
        <f t="shared" si="13"/>
        <v>16.350000000000001</v>
      </c>
    </row>
    <row r="313" spans="1:8" ht="15">
      <c r="A313" s="85"/>
      <c r="B313" s="85">
        <v>3639</v>
      </c>
      <c r="C313" s="85">
        <v>2132</v>
      </c>
      <c r="D313" s="85" t="s">
        <v>248</v>
      </c>
      <c r="E313" s="67">
        <v>30</v>
      </c>
      <c r="F313" s="199">
        <v>30</v>
      </c>
      <c r="G313" s="216">
        <v>0</v>
      </c>
      <c r="H313" s="67">
        <f t="shared" si="13"/>
        <v>0</v>
      </c>
    </row>
    <row r="314" spans="1:8" ht="15" hidden="1" customHeight="1">
      <c r="A314" s="85"/>
      <c r="B314" s="85">
        <v>3639</v>
      </c>
      <c r="C314" s="85">
        <v>2212</v>
      </c>
      <c r="D314" s="85" t="s">
        <v>249</v>
      </c>
      <c r="E314" s="67"/>
      <c r="F314" s="199"/>
      <c r="G314" s="216">
        <v>0</v>
      </c>
      <c r="H314" s="67" t="e">
        <f t="shared" si="13"/>
        <v>#DIV/0!</v>
      </c>
    </row>
    <row r="315" spans="1:8" ht="15">
      <c r="A315" s="85"/>
      <c r="B315" s="85">
        <v>3639</v>
      </c>
      <c r="C315" s="85">
        <v>2324</v>
      </c>
      <c r="D315" s="85" t="s">
        <v>250</v>
      </c>
      <c r="E315" s="67">
        <v>0</v>
      </c>
      <c r="F315" s="199">
        <v>0</v>
      </c>
      <c r="G315" s="216">
        <v>49.6</v>
      </c>
      <c r="H315" s="67" t="e">
        <f t="shared" si="13"/>
        <v>#DIV/0!</v>
      </c>
    </row>
    <row r="316" spans="1:8" ht="15" hidden="1">
      <c r="A316" s="85"/>
      <c r="B316" s="85">
        <v>3639</v>
      </c>
      <c r="C316" s="85">
        <v>2328</v>
      </c>
      <c r="D316" s="85" t="s">
        <v>251</v>
      </c>
      <c r="E316" s="67"/>
      <c r="F316" s="199"/>
      <c r="G316" s="216">
        <v>0</v>
      </c>
      <c r="H316" s="67" t="e">
        <f t="shared" si="13"/>
        <v>#DIV/0!</v>
      </c>
    </row>
    <row r="317" spans="1:8" ht="15" hidden="1" customHeight="1">
      <c r="A317" s="110"/>
      <c r="B317" s="110">
        <v>3639</v>
      </c>
      <c r="C317" s="110">
        <v>2329</v>
      </c>
      <c r="D317" s="110" t="s">
        <v>156</v>
      </c>
      <c r="E317" s="67"/>
      <c r="F317" s="199"/>
      <c r="G317" s="216">
        <v>0</v>
      </c>
      <c r="H317" s="67" t="e">
        <f t="shared" si="13"/>
        <v>#DIV/0!</v>
      </c>
    </row>
    <row r="318" spans="1:8" ht="15">
      <c r="A318" s="85"/>
      <c r="B318" s="85">
        <v>3639</v>
      </c>
      <c r="C318" s="85">
        <v>3111</v>
      </c>
      <c r="D318" s="85" t="s">
        <v>252</v>
      </c>
      <c r="E318" s="67">
        <v>3852</v>
      </c>
      <c r="F318" s="199">
        <v>3852</v>
      </c>
      <c r="G318" s="216">
        <v>1609.9</v>
      </c>
      <c r="H318" s="67">
        <f t="shared" si="13"/>
        <v>41.793873312564905</v>
      </c>
    </row>
    <row r="319" spans="1:8" ht="15" hidden="1">
      <c r="A319" s="85"/>
      <c r="B319" s="85">
        <v>3639</v>
      </c>
      <c r="C319" s="85">
        <v>3112</v>
      </c>
      <c r="D319" s="85" t="s">
        <v>253</v>
      </c>
      <c r="E319" s="67"/>
      <c r="F319" s="199"/>
      <c r="G319" s="216">
        <v>0</v>
      </c>
      <c r="H319" s="67" t="e">
        <f t="shared" si="13"/>
        <v>#DIV/0!</v>
      </c>
    </row>
    <row r="320" spans="1:8" ht="15" hidden="1" customHeight="1">
      <c r="A320" s="110"/>
      <c r="B320" s="110">
        <v>6310</v>
      </c>
      <c r="C320" s="110">
        <v>2141</v>
      </c>
      <c r="D320" s="110" t="s">
        <v>254</v>
      </c>
      <c r="E320" s="67"/>
      <c r="F320" s="199"/>
      <c r="G320" s="216">
        <v>0</v>
      </c>
      <c r="H320" s="67" t="e">
        <f t="shared" si="13"/>
        <v>#DIV/0!</v>
      </c>
    </row>
    <row r="321" spans="1:8" ht="15" customHeight="1">
      <c r="A321" s="110"/>
      <c r="B321" s="110">
        <v>5512</v>
      </c>
      <c r="C321" s="110">
        <v>2324</v>
      </c>
      <c r="D321" s="110" t="s">
        <v>56</v>
      </c>
      <c r="E321" s="67">
        <v>0</v>
      </c>
      <c r="F321" s="199">
        <v>0</v>
      </c>
      <c r="G321" s="216">
        <v>15.3</v>
      </c>
      <c r="H321" s="67" t="e">
        <f t="shared" si="13"/>
        <v>#DIV/0!</v>
      </c>
    </row>
    <row r="322" spans="1:8" ht="15" customHeight="1">
      <c r="A322" s="110"/>
      <c r="B322" s="110">
        <v>6409</v>
      </c>
      <c r="C322" s="110">
        <v>2328</v>
      </c>
      <c r="D322" s="110" t="s">
        <v>255</v>
      </c>
      <c r="E322" s="67">
        <v>0</v>
      </c>
      <c r="F322" s="199">
        <v>0</v>
      </c>
      <c r="G322" s="216">
        <v>62.5</v>
      </c>
      <c r="H322" s="67" t="e">
        <f t="shared" si="13"/>
        <v>#DIV/0!</v>
      </c>
    </row>
    <row r="323" spans="1:8" ht="15.75" customHeight="1" thickBot="1">
      <c r="A323" s="152"/>
      <c r="B323" s="152"/>
      <c r="C323" s="152"/>
      <c r="D323" s="152"/>
      <c r="E323" s="153"/>
      <c r="F323" s="217"/>
      <c r="G323" s="217"/>
      <c r="H323" s="153"/>
    </row>
    <row r="324" spans="1:8" s="50" customFormat="1" ht="22.5" customHeight="1" thickTop="1" thickBot="1">
      <c r="A324" s="120"/>
      <c r="B324" s="120"/>
      <c r="C324" s="120"/>
      <c r="D324" s="121" t="s">
        <v>256</v>
      </c>
      <c r="E324" s="122">
        <f t="shared" ref="E324:G324" si="14">SUM(E287:E323)</f>
        <v>54725</v>
      </c>
      <c r="F324" s="208">
        <f t="shared" si="14"/>
        <v>54725</v>
      </c>
      <c r="G324" s="208">
        <f t="shared" si="14"/>
        <v>5764.2</v>
      </c>
      <c r="H324" s="95">
        <f>(G324/F324)*100</f>
        <v>10.53302878026496</v>
      </c>
    </row>
    <row r="325" spans="1:8" ht="15" customHeight="1">
      <c r="A325" s="50"/>
      <c r="B325" s="98"/>
      <c r="C325" s="98"/>
      <c r="D325" s="98"/>
      <c r="E325" s="148"/>
      <c r="F325" s="215"/>
      <c r="G325" s="215"/>
      <c r="H325" s="148"/>
    </row>
    <row r="326" spans="1:8" ht="15" hidden="1" customHeight="1">
      <c r="A326" s="50"/>
      <c r="B326" s="98"/>
      <c r="C326" s="98"/>
      <c r="D326" s="98"/>
      <c r="E326" s="148"/>
      <c r="F326" s="215"/>
      <c r="G326" s="215"/>
      <c r="H326" s="148"/>
    </row>
    <row r="327" spans="1:8" ht="15" hidden="1" customHeight="1">
      <c r="A327" s="50"/>
      <c r="B327" s="98"/>
      <c r="C327" s="98"/>
      <c r="D327" s="98"/>
      <c r="E327" s="148"/>
      <c r="F327" s="215"/>
      <c r="G327" s="215"/>
      <c r="H327" s="148"/>
    </row>
    <row r="328" spans="1:8" ht="15" hidden="1" customHeight="1">
      <c r="A328" s="50"/>
      <c r="B328" s="98"/>
      <c r="C328" s="98"/>
      <c r="D328" s="98"/>
      <c r="E328" s="148"/>
      <c r="F328" s="215"/>
      <c r="G328" s="190"/>
      <c r="H328" s="42"/>
    </row>
    <row r="329" spans="1:8" ht="15" hidden="1" customHeight="1">
      <c r="A329" s="50"/>
      <c r="B329" s="98"/>
      <c r="C329" s="98"/>
      <c r="D329" s="98"/>
      <c r="E329" s="148"/>
      <c r="F329" s="215"/>
      <c r="G329" s="215"/>
      <c r="H329" s="148"/>
    </row>
    <row r="330" spans="1:8" ht="15" customHeight="1">
      <c r="A330" s="50"/>
      <c r="B330" s="98"/>
      <c r="C330" s="98"/>
      <c r="D330" s="98"/>
      <c r="E330" s="148"/>
      <c r="F330" s="215"/>
      <c r="G330" s="215"/>
      <c r="H330" s="148"/>
    </row>
    <row r="331" spans="1:8" ht="15" customHeight="1" thickBot="1">
      <c r="A331" s="50"/>
      <c r="B331" s="98"/>
      <c r="C331" s="98"/>
      <c r="D331" s="98"/>
      <c r="E331" s="148"/>
      <c r="F331" s="215"/>
      <c r="G331" s="215"/>
      <c r="H331" s="148"/>
    </row>
    <row r="332" spans="1:8" ht="15.75">
      <c r="A332" s="52" t="s">
        <v>27</v>
      </c>
      <c r="B332" s="52" t="s">
        <v>28</v>
      </c>
      <c r="C332" s="52" t="s">
        <v>29</v>
      </c>
      <c r="D332" s="53" t="s">
        <v>30</v>
      </c>
      <c r="E332" s="54" t="s">
        <v>31</v>
      </c>
      <c r="F332" s="195" t="s">
        <v>31</v>
      </c>
      <c r="G332" s="195" t="s">
        <v>8</v>
      </c>
      <c r="H332" s="54" t="s">
        <v>32</v>
      </c>
    </row>
    <row r="333" spans="1:8" ht="15.75" customHeight="1" thickBot="1">
      <c r="A333" s="55"/>
      <c r="B333" s="55"/>
      <c r="C333" s="55"/>
      <c r="D333" s="56"/>
      <c r="E333" s="57" t="s">
        <v>33</v>
      </c>
      <c r="F333" s="196" t="s">
        <v>34</v>
      </c>
      <c r="G333" s="197" t="s">
        <v>35</v>
      </c>
      <c r="H333" s="57" t="s">
        <v>11</v>
      </c>
    </row>
    <row r="334" spans="1:8" ht="16.5" thickTop="1">
      <c r="A334" s="60">
        <v>8888</v>
      </c>
      <c r="B334" s="60"/>
      <c r="C334" s="60"/>
      <c r="D334" s="61"/>
      <c r="E334" s="62"/>
      <c r="F334" s="198"/>
      <c r="G334" s="198"/>
      <c r="H334" s="62"/>
    </row>
    <row r="335" spans="1:8" ht="15">
      <c r="A335" s="85"/>
      <c r="B335" s="85">
        <v>6171</v>
      </c>
      <c r="C335" s="85">
        <v>2329</v>
      </c>
      <c r="D335" s="85" t="s">
        <v>257</v>
      </c>
      <c r="E335" s="67">
        <v>0</v>
      </c>
      <c r="F335" s="199">
        <v>0</v>
      </c>
      <c r="G335" s="199">
        <v>-14.1</v>
      </c>
      <c r="H335" s="67" t="e">
        <f t="shared" ref="H335" si="15">(G335/F335)*100</f>
        <v>#DIV/0!</v>
      </c>
    </row>
    <row r="336" spans="1:8" ht="15">
      <c r="A336" s="85"/>
      <c r="B336" s="85"/>
      <c r="C336" s="85"/>
      <c r="D336" s="85" t="s">
        <v>258</v>
      </c>
      <c r="E336" s="67"/>
      <c r="F336" s="199"/>
      <c r="G336" s="199"/>
      <c r="H336" s="67"/>
    </row>
    <row r="337" spans="1:8" ht="15.75" thickBot="1">
      <c r="A337" s="115"/>
      <c r="B337" s="115"/>
      <c r="C337" s="115"/>
      <c r="D337" s="115" t="s">
        <v>259</v>
      </c>
      <c r="E337" s="116"/>
      <c r="F337" s="207"/>
      <c r="G337" s="207"/>
      <c r="H337" s="116"/>
    </row>
    <row r="338" spans="1:8" s="50" customFormat="1" ht="22.5" customHeight="1" thickTop="1" thickBot="1">
      <c r="A338" s="120"/>
      <c r="B338" s="120"/>
      <c r="C338" s="120"/>
      <c r="D338" s="121" t="s">
        <v>260</v>
      </c>
      <c r="E338" s="122">
        <f t="shared" ref="E338:G338" si="16">SUM(E335:E336)</f>
        <v>0</v>
      </c>
      <c r="F338" s="208">
        <f t="shared" si="16"/>
        <v>0</v>
      </c>
      <c r="G338" s="208">
        <f t="shared" si="16"/>
        <v>-14.1</v>
      </c>
      <c r="H338" s="95" t="e">
        <f>(G338/F338)*100</f>
        <v>#DIV/0!</v>
      </c>
    </row>
    <row r="339" spans="1:8" ht="15">
      <c r="A339" s="50"/>
      <c r="B339" s="98"/>
      <c r="C339" s="98"/>
      <c r="D339" s="98"/>
      <c r="E339" s="148"/>
      <c r="F339" s="215"/>
      <c r="G339" s="215"/>
      <c r="H339" s="148"/>
    </row>
    <row r="340" spans="1:8" ht="15" hidden="1">
      <c r="A340" s="50"/>
      <c r="B340" s="98"/>
      <c r="C340" s="98"/>
      <c r="D340" s="98"/>
      <c r="E340" s="148"/>
      <c r="F340" s="215"/>
      <c r="G340" s="215"/>
      <c r="H340" s="148"/>
    </row>
    <row r="341" spans="1:8" ht="15" hidden="1">
      <c r="A341" s="50"/>
      <c r="B341" s="98"/>
      <c r="C341" s="98"/>
      <c r="D341" s="98"/>
      <c r="E341" s="148"/>
      <c r="F341" s="215"/>
      <c r="G341" s="215"/>
      <c r="H341" s="148"/>
    </row>
    <row r="342" spans="1:8" ht="15" hidden="1">
      <c r="A342" s="50"/>
      <c r="B342" s="98"/>
      <c r="C342" s="98"/>
      <c r="D342" s="98"/>
      <c r="E342" s="148"/>
      <c r="F342" s="215"/>
      <c r="G342" s="215"/>
      <c r="H342" s="148"/>
    </row>
    <row r="343" spans="1:8" ht="15" hidden="1">
      <c r="A343" s="50"/>
      <c r="B343" s="98"/>
      <c r="C343" s="98"/>
      <c r="D343" s="98"/>
      <c r="E343" s="148"/>
      <c r="F343" s="215"/>
      <c r="G343" s="215"/>
      <c r="H343" s="148"/>
    </row>
    <row r="344" spans="1:8" ht="15" hidden="1">
      <c r="A344" s="50"/>
      <c r="B344" s="98"/>
      <c r="C344" s="98"/>
      <c r="D344" s="98"/>
      <c r="E344" s="148"/>
      <c r="F344" s="215"/>
      <c r="G344" s="215"/>
      <c r="H344" s="148"/>
    </row>
    <row r="345" spans="1:8" ht="15" customHeight="1">
      <c r="A345" s="50"/>
      <c r="B345" s="98"/>
      <c r="C345" s="98"/>
      <c r="D345" s="98"/>
      <c r="E345" s="148"/>
      <c r="F345" s="215"/>
      <c r="G345" s="215"/>
      <c r="H345" s="148"/>
    </row>
    <row r="346" spans="1:8" ht="15" customHeight="1" thickBot="1">
      <c r="A346" s="50"/>
      <c r="B346" s="50"/>
      <c r="C346" s="50"/>
      <c r="D346" s="50"/>
      <c r="E346" s="51"/>
      <c r="F346" s="193"/>
      <c r="G346" s="193"/>
      <c r="H346" s="51"/>
    </row>
    <row r="347" spans="1:8" ht="15.75">
      <c r="A347" s="52" t="s">
        <v>27</v>
      </c>
      <c r="B347" s="52" t="s">
        <v>28</v>
      </c>
      <c r="C347" s="52" t="s">
        <v>29</v>
      </c>
      <c r="D347" s="53" t="s">
        <v>30</v>
      </c>
      <c r="E347" s="54" t="s">
        <v>31</v>
      </c>
      <c r="F347" s="195" t="s">
        <v>31</v>
      </c>
      <c r="G347" s="195" t="s">
        <v>8</v>
      </c>
      <c r="H347" s="54" t="s">
        <v>32</v>
      </c>
    </row>
    <row r="348" spans="1:8" ht="15.75" customHeight="1" thickBot="1">
      <c r="A348" s="55"/>
      <c r="B348" s="55"/>
      <c r="C348" s="55"/>
      <c r="D348" s="56"/>
      <c r="E348" s="57" t="s">
        <v>33</v>
      </c>
      <c r="F348" s="196" t="s">
        <v>34</v>
      </c>
      <c r="G348" s="197" t="s">
        <v>35</v>
      </c>
      <c r="H348" s="57" t="s">
        <v>11</v>
      </c>
    </row>
    <row r="349" spans="1:8" s="50" customFormat="1" ht="30.75" customHeight="1" thickTop="1" thickBot="1">
      <c r="A349" s="121"/>
      <c r="B349" s="156"/>
      <c r="C349" s="157"/>
      <c r="D349" s="158" t="s">
        <v>261</v>
      </c>
      <c r="E349" s="159">
        <f>SUM(E44,E89,E142,E173,E198,E224,E244,E279,E324,E338)</f>
        <v>473107</v>
      </c>
      <c r="F349" s="218">
        <f>SUM(F44,F89,F142,F173,F198,F224,F244,F279,F324,F338)</f>
        <v>475409</v>
      </c>
      <c r="G349" s="218">
        <f>SUM(G44,G89,G142,G173,G198,G224,G244,G279,G324,G338)</f>
        <v>68395.5</v>
      </c>
      <c r="H349" s="159">
        <f>(G349/F349)*100</f>
        <v>14.386664955859061</v>
      </c>
    </row>
    <row r="350" spans="1:8" ht="15" customHeight="1">
      <c r="A350" s="46"/>
      <c r="B350" s="162"/>
      <c r="C350" s="163"/>
      <c r="D350" s="164"/>
      <c r="E350" s="165"/>
      <c r="F350" s="219"/>
      <c r="G350" s="219"/>
      <c r="H350" s="165"/>
    </row>
    <row r="351" spans="1:8" ht="15" hidden="1" customHeight="1">
      <c r="A351" s="46"/>
      <c r="B351" s="162"/>
      <c r="C351" s="163"/>
      <c r="D351" s="164"/>
      <c r="E351" s="165"/>
      <c r="F351" s="219"/>
      <c r="G351" s="219"/>
      <c r="H351" s="165"/>
    </row>
    <row r="352" spans="1:8" ht="12.75" hidden="1" customHeight="1">
      <c r="A352" s="46"/>
      <c r="B352" s="162"/>
      <c r="C352" s="163"/>
      <c r="D352" s="164"/>
      <c r="E352" s="165"/>
      <c r="F352" s="219"/>
      <c r="G352" s="219"/>
      <c r="H352" s="165"/>
    </row>
    <row r="353" spans="1:8" ht="12.75" hidden="1" customHeight="1">
      <c r="A353" s="46"/>
      <c r="B353" s="162"/>
      <c r="C353" s="163"/>
      <c r="D353" s="164"/>
      <c r="E353" s="165"/>
      <c r="F353" s="219"/>
      <c r="G353" s="219"/>
      <c r="H353" s="165"/>
    </row>
    <row r="354" spans="1:8" ht="12.75" hidden="1" customHeight="1">
      <c r="A354" s="46"/>
      <c r="B354" s="162"/>
      <c r="C354" s="163"/>
      <c r="D354" s="164"/>
      <c r="E354" s="165"/>
      <c r="F354" s="219"/>
      <c r="G354" s="219"/>
      <c r="H354" s="165"/>
    </row>
    <row r="355" spans="1:8" ht="12.75" hidden="1" customHeight="1">
      <c r="A355" s="46"/>
      <c r="B355" s="162"/>
      <c r="C355" s="163"/>
      <c r="D355" s="164"/>
      <c r="E355" s="165"/>
      <c r="F355" s="219"/>
      <c r="G355" s="219"/>
      <c r="H355" s="165"/>
    </row>
    <row r="356" spans="1:8" ht="12.75" hidden="1" customHeight="1">
      <c r="A356" s="46"/>
      <c r="B356" s="162"/>
      <c r="C356" s="163"/>
      <c r="D356" s="164"/>
      <c r="E356" s="165"/>
      <c r="F356" s="219"/>
      <c r="G356" s="219"/>
      <c r="H356" s="165"/>
    </row>
    <row r="357" spans="1:8" ht="12.75" hidden="1" customHeight="1">
      <c r="A357" s="46"/>
      <c r="B357" s="162"/>
      <c r="C357" s="163"/>
      <c r="D357" s="164"/>
      <c r="E357" s="165"/>
      <c r="F357" s="219"/>
      <c r="G357" s="219"/>
      <c r="H357" s="165"/>
    </row>
    <row r="358" spans="1:8" ht="15" customHeight="1">
      <c r="A358" s="46"/>
      <c r="B358" s="162"/>
      <c r="C358" s="163"/>
      <c r="D358" s="164"/>
      <c r="E358" s="165"/>
      <c r="F358" s="219"/>
      <c r="G358" s="219"/>
      <c r="H358" s="165"/>
    </row>
    <row r="359" spans="1:8" ht="15" customHeight="1" thickBot="1">
      <c r="A359" s="46"/>
      <c r="B359" s="162"/>
      <c r="C359" s="163"/>
      <c r="D359" s="164"/>
      <c r="E359" s="166"/>
      <c r="F359" s="220"/>
      <c r="G359" s="220"/>
      <c r="H359" s="166"/>
    </row>
    <row r="360" spans="1:8" ht="15.75">
      <c r="A360" s="52" t="s">
        <v>27</v>
      </c>
      <c r="B360" s="52" t="s">
        <v>28</v>
      </c>
      <c r="C360" s="52" t="s">
        <v>29</v>
      </c>
      <c r="D360" s="53" t="s">
        <v>30</v>
      </c>
      <c r="E360" s="54" t="s">
        <v>31</v>
      </c>
      <c r="F360" s="195" t="s">
        <v>31</v>
      </c>
      <c r="G360" s="195" t="s">
        <v>8</v>
      </c>
      <c r="H360" s="54" t="s">
        <v>32</v>
      </c>
    </row>
    <row r="361" spans="1:8" ht="15.75" customHeight="1" thickBot="1">
      <c r="A361" s="55"/>
      <c r="B361" s="55"/>
      <c r="C361" s="55"/>
      <c r="D361" s="56"/>
      <c r="E361" s="57" t="s">
        <v>33</v>
      </c>
      <c r="F361" s="196" t="s">
        <v>34</v>
      </c>
      <c r="G361" s="197" t="s">
        <v>35</v>
      </c>
      <c r="H361" s="57" t="s">
        <v>11</v>
      </c>
    </row>
    <row r="362" spans="1:8" ht="16.5" customHeight="1" thickTop="1">
      <c r="A362" s="137">
        <v>110</v>
      </c>
      <c r="B362" s="137"/>
      <c r="C362" s="137"/>
      <c r="D362" s="167" t="s">
        <v>262</v>
      </c>
      <c r="E362" s="168"/>
      <c r="F362" s="221"/>
      <c r="G362" s="221"/>
      <c r="H362" s="168"/>
    </row>
    <row r="363" spans="1:8" ht="14.25" customHeight="1">
      <c r="A363" s="171"/>
      <c r="B363" s="171"/>
      <c r="C363" s="171"/>
      <c r="D363" s="46"/>
      <c r="E363" s="168"/>
      <c r="F363" s="221"/>
      <c r="G363" s="221"/>
      <c r="H363" s="168"/>
    </row>
    <row r="364" spans="1:8" ht="15" customHeight="1">
      <c r="A364" s="85"/>
      <c r="B364" s="85"/>
      <c r="C364" s="85">
        <v>8115</v>
      </c>
      <c r="D364" s="84" t="s">
        <v>263</v>
      </c>
      <c r="E364" s="172">
        <v>53909</v>
      </c>
      <c r="F364" s="222">
        <v>64228</v>
      </c>
      <c r="G364" s="222">
        <v>-10084.4</v>
      </c>
      <c r="H364" s="67">
        <f t="shared" ref="H364:H369" si="17">(G364/F364)*100</f>
        <v>-15.700940399825623</v>
      </c>
    </row>
    <row r="365" spans="1:8" ht="15">
      <c r="A365" s="85"/>
      <c r="B365" s="85"/>
      <c r="C365" s="85">
        <v>8123</v>
      </c>
      <c r="D365" s="175" t="s">
        <v>264</v>
      </c>
      <c r="E365" s="79">
        <v>50000</v>
      </c>
      <c r="F365" s="200">
        <v>50000</v>
      </c>
      <c r="G365" s="200">
        <v>0</v>
      </c>
      <c r="H365" s="67">
        <f t="shared" si="17"/>
        <v>0</v>
      </c>
    </row>
    <row r="366" spans="1:8" ht="14.25" customHeight="1">
      <c r="A366" s="85"/>
      <c r="B366" s="85"/>
      <c r="C366" s="85">
        <v>8124</v>
      </c>
      <c r="D366" s="84" t="s">
        <v>265</v>
      </c>
      <c r="E366" s="67">
        <v>-4480</v>
      </c>
      <c r="F366" s="199">
        <v>-4480</v>
      </c>
      <c r="G366" s="200">
        <v>-840</v>
      </c>
      <c r="H366" s="67">
        <f t="shared" si="17"/>
        <v>18.75</v>
      </c>
    </row>
    <row r="367" spans="1:8" ht="15" hidden="1" customHeight="1">
      <c r="A367" s="88"/>
      <c r="B367" s="88"/>
      <c r="C367" s="88">
        <v>8902</v>
      </c>
      <c r="D367" s="176" t="s">
        <v>266</v>
      </c>
      <c r="E367" s="89"/>
      <c r="F367" s="201"/>
      <c r="G367" s="201"/>
      <c r="H367" s="67" t="e">
        <f t="shared" si="17"/>
        <v>#DIV/0!</v>
      </c>
    </row>
    <row r="368" spans="1:8" ht="14.25" hidden="1" customHeight="1">
      <c r="A368" s="85"/>
      <c r="B368" s="85"/>
      <c r="C368" s="85">
        <v>8905</v>
      </c>
      <c r="D368" s="84" t="s">
        <v>267</v>
      </c>
      <c r="E368" s="67"/>
      <c r="F368" s="199"/>
      <c r="G368" s="199"/>
      <c r="H368" s="67" t="e">
        <f t="shared" si="17"/>
        <v>#DIV/0!</v>
      </c>
    </row>
    <row r="369" spans="1:8" ht="15" customHeight="1" thickBot="1">
      <c r="A369" s="115"/>
      <c r="B369" s="125"/>
      <c r="C369" s="125">
        <v>8901</v>
      </c>
      <c r="D369" s="175" t="s">
        <v>268</v>
      </c>
      <c r="E369" s="79">
        <v>0</v>
      </c>
      <c r="F369" s="200">
        <v>0</v>
      </c>
      <c r="G369" s="200">
        <v>0</v>
      </c>
      <c r="H369" s="79" t="e">
        <f t="shared" si="17"/>
        <v>#DIV/0!</v>
      </c>
    </row>
    <row r="370" spans="1:8" ht="15" customHeight="1" thickTop="1" thickBot="1">
      <c r="A370" s="88"/>
      <c r="B370" s="115"/>
      <c r="C370" s="115"/>
      <c r="D370" s="114"/>
      <c r="E370" s="116"/>
      <c r="F370" s="207"/>
      <c r="G370" s="207"/>
      <c r="H370" s="116"/>
    </row>
    <row r="371" spans="1:8" s="50" customFormat="1" ht="22.5" customHeight="1" thickTop="1" thickBot="1">
      <c r="A371" s="120"/>
      <c r="B371" s="120"/>
      <c r="C371" s="120"/>
      <c r="D371" s="177" t="s">
        <v>269</v>
      </c>
      <c r="E371" s="122">
        <f>SUM(E364:E369)</f>
        <v>99429</v>
      </c>
      <c r="F371" s="208">
        <f>SUM(F364:F369)</f>
        <v>109748</v>
      </c>
      <c r="G371" s="208">
        <f>SUM(G364:G369)</f>
        <v>-10924.4</v>
      </c>
      <c r="H371" s="95">
        <f>(G371/F371)*100</f>
        <v>-9.9540766118744752</v>
      </c>
    </row>
    <row r="372" spans="1:8" s="50" customFormat="1" ht="22.5" customHeight="1">
      <c r="A372" s="98"/>
      <c r="B372" s="98"/>
      <c r="C372" s="98"/>
      <c r="D372" s="46"/>
      <c r="E372" s="99"/>
      <c r="F372" s="223"/>
      <c r="G372" s="203"/>
      <c r="H372" s="99"/>
    </row>
    <row r="373" spans="1:8" ht="15" customHeight="1">
      <c r="A373" s="50" t="s">
        <v>270</v>
      </c>
      <c r="B373" s="50"/>
      <c r="C373" s="50"/>
      <c r="D373" s="46"/>
      <c r="E373" s="99"/>
      <c r="F373" s="223"/>
      <c r="G373" s="203"/>
      <c r="H373" s="99"/>
    </row>
    <row r="374" spans="1:8" ht="15">
      <c r="A374" s="98"/>
      <c r="B374" s="50"/>
      <c r="C374" s="98"/>
      <c r="D374" s="50"/>
      <c r="E374" s="51"/>
      <c r="F374" s="224"/>
      <c r="G374" s="193"/>
      <c r="H374" s="51"/>
    </row>
    <row r="375" spans="1:8" ht="15">
      <c r="A375" s="98"/>
      <c r="B375" s="98"/>
      <c r="C375" s="98"/>
      <c r="D375" s="50"/>
      <c r="E375" s="51"/>
      <c r="F375" s="193"/>
      <c r="G375" s="193"/>
      <c r="H375" s="51"/>
    </row>
    <row r="376" spans="1:8" ht="15" hidden="1">
      <c r="A376" s="180"/>
      <c r="B376" s="180"/>
      <c r="C376" s="180"/>
      <c r="D376" s="181" t="s">
        <v>271</v>
      </c>
      <c r="E376" s="182" t="e">
        <f>SUM(#REF!,#REF!,#REF!,#REF!,E238,E268,#REF!)</f>
        <v>#REF!</v>
      </c>
      <c r="F376" s="225"/>
      <c r="G376" s="225"/>
      <c r="H376" s="182"/>
    </row>
    <row r="377" spans="1:8" ht="15">
      <c r="A377" s="180"/>
      <c r="B377" s="180"/>
      <c r="C377" s="180"/>
      <c r="D377" s="183" t="s">
        <v>272</v>
      </c>
      <c r="E377" s="184">
        <f>E349+E371</f>
        <v>572536</v>
      </c>
      <c r="F377" s="226">
        <f>F349+F371</f>
        <v>585157</v>
      </c>
      <c r="G377" s="226">
        <f>G349+G371</f>
        <v>57471.1</v>
      </c>
      <c r="H377" s="67">
        <f t="shared" ref="H377" si="18">(G377/F377)*100</f>
        <v>9.8214838069099404</v>
      </c>
    </row>
    <row r="378" spans="1:8" ht="15" hidden="1">
      <c r="A378" s="180"/>
      <c r="B378" s="180"/>
      <c r="C378" s="180"/>
      <c r="D378" s="183" t="s">
        <v>273</v>
      </c>
      <c r="E378" s="184"/>
      <c r="F378" s="226"/>
      <c r="G378" s="226"/>
      <c r="H378" s="184"/>
    </row>
    <row r="379" spans="1:8" ht="15" hidden="1">
      <c r="A379" s="180"/>
      <c r="B379" s="180"/>
      <c r="C379" s="180"/>
      <c r="D379" s="180" t="s">
        <v>274</v>
      </c>
      <c r="E379" s="185" t="e">
        <f>SUM(E241,E294,E301,E318,#REF!)</f>
        <v>#REF!</v>
      </c>
      <c r="F379" s="227"/>
      <c r="G379" s="227"/>
      <c r="H379" s="185"/>
    </row>
    <row r="380" spans="1:8" ht="15" hidden="1">
      <c r="A380" s="181"/>
      <c r="B380" s="181"/>
      <c r="C380" s="181"/>
      <c r="D380" s="181" t="s">
        <v>275</v>
      </c>
      <c r="E380" s="182"/>
      <c r="F380" s="225"/>
      <c r="G380" s="225"/>
      <c r="H380" s="182"/>
    </row>
    <row r="381" spans="1:8" ht="15" hidden="1">
      <c r="A381" s="181"/>
      <c r="B381" s="181"/>
      <c r="C381" s="181"/>
      <c r="D381" s="181" t="s">
        <v>274</v>
      </c>
      <c r="E381" s="182"/>
      <c r="F381" s="225"/>
      <c r="G381" s="225"/>
      <c r="H381" s="182"/>
    </row>
    <row r="382" spans="1:8" ht="15" hidden="1">
      <c r="A382" s="181"/>
      <c r="B382" s="181"/>
      <c r="C382" s="181"/>
      <c r="D382" s="181"/>
      <c r="E382" s="182"/>
      <c r="F382" s="225"/>
      <c r="G382" s="225"/>
      <c r="H382" s="182"/>
    </row>
    <row r="383" spans="1:8" ht="15" hidden="1">
      <c r="A383" s="181"/>
      <c r="B383" s="181"/>
      <c r="C383" s="181"/>
      <c r="D383" s="181" t="s">
        <v>276</v>
      </c>
      <c r="E383" s="182"/>
      <c r="F383" s="225"/>
      <c r="G383" s="225"/>
      <c r="H383" s="182"/>
    </row>
    <row r="384" spans="1:8" ht="15" hidden="1">
      <c r="A384" s="181"/>
      <c r="B384" s="181"/>
      <c r="C384" s="181"/>
      <c r="D384" s="181" t="s">
        <v>277</v>
      </c>
      <c r="E384" s="182"/>
      <c r="F384" s="225"/>
      <c r="G384" s="225"/>
      <c r="H384" s="182"/>
    </row>
    <row r="385" spans="1:8" ht="15" hidden="1">
      <c r="A385" s="181"/>
      <c r="B385" s="181"/>
      <c r="C385" s="181"/>
      <c r="D385" s="181" t="s">
        <v>278</v>
      </c>
      <c r="E385" s="182" t="e">
        <f>SUM(#REF!,#REF!,#REF!,#REF!,#REF!,E98,E153,E154,E155,E156,E158,#REF!,E184,E186,E239,E253,E254,E255,E256,E257,E258,#REF!,#REF!,#REF!,#REF!,E264,E267)</f>
        <v>#REF!</v>
      </c>
      <c r="F385" s="225"/>
      <c r="G385" s="225"/>
      <c r="H385" s="182"/>
    </row>
    <row r="386" spans="1:8" ht="15.75" hidden="1">
      <c r="A386" s="181"/>
      <c r="B386" s="181"/>
      <c r="C386" s="181"/>
      <c r="D386" s="186" t="s">
        <v>279</v>
      </c>
      <c r="E386" s="187">
        <v>0</v>
      </c>
      <c r="F386" s="228"/>
      <c r="G386" s="228"/>
      <c r="H386" s="187"/>
    </row>
    <row r="387" spans="1:8" ht="15" hidden="1">
      <c r="A387" s="181"/>
      <c r="B387" s="181"/>
      <c r="C387" s="181"/>
      <c r="D387" s="181"/>
      <c r="E387" s="182"/>
      <c r="F387" s="225"/>
      <c r="G387" s="225"/>
      <c r="H387" s="182"/>
    </row>
    <row r="388" spans="1:8" ht="15" hidden="1">
      <c r="A388" s="181"/>
      <c r="B388" s="181"/>
      <c r="C388" s="181"/>
      <c r="D388" s="181"/>
      <c r="E388" s="182"/>
      <c r="F388" s="225"/>
      <c r="G388" s="225"/>
      <c r="H388" s="182"/>
    </row>
    <row r="389" spans="1:8" ht="15">
      <c r="A389" s="181"/>
      <c r="B389" s="181"/>
      <c r="C389" s="181"/>
      <c r="D389" s="181"/>
      <c r="E389" s="182"/>
      <c r="F389" s="225"/>
      <c r="G389" s="225"/>
      <c r="H389" s="182"/>
    </row>
    <row r="390" spans="1:8" ht="15">
      <c r="A390" s="181"/>
      <c r="B390" s="181"/>
      <c r="C390" s="181"/>
      <c r="D390" s="181"/>
      <c r="E390" s="182"/>
      <c r="F390" s="225"/>
      <c r="G390" s="225"/>
      <c r="H390" s="182"/>
    </row>
    <row r="391" spans="1:8" ht="15.75" hidden="1">
      <c r="A391" s="181"/>
      <c r="B391" s="181"/>
      <c r="C391" s="181"/>
      <c r="D391" s="181" t="s">
        <v>275</v>
      </c>
      <c r="E391" s="187" t="e">
        <f>SUM(#REF!,#REF!,#REF!,#REF!,#REF!,E52,E98,E153,E154,E155,E156,E158,#REF!,E184,E185,E186,E238,E253,E254,E255,E256,E257,E258,#REF!,#REF!,#REF!,#REF!,E264,E267)</f>
        <v>#REF!</v>
      </c>
      <c r="F391" s="228" t="e">
        <f>SUM(#REF!,#REF!,#REF!,#REF!,#REF!,F52,F98,F153,F154,F155,F156,F158,#REF!,F184,F185,F186,F238,F253,F254,F255,F256,F257,F258,#REF!,#REF!,#REF!,#REF!,F264,F267)</f>
        <v>#REF!</v>
      </c>
      <c r="G391" s="228" t="e">
        <f>SUM(#REF!,#REF!,#REF!,#REF!,#REF!,G52,G98,G153,G154,G155,G156,G158,#REF!,G184,G185,G186,G238,G253,G254,G255,G256,G257,G258,#REF!,#REF!,#REF!,#REF!,G264,G267)</f>
        <v>#REF!</v>
      </c>
      <c r="H391" s="187" t="e">
        <f>SUM(#REF!,#REF!,#REF!,#REF!,#REF!,H52,H98,H153,H154,H155,H156,H158,#REF!,H184,H185,H186,H238,H253,H254,H255,H256,H257,H258,#REF!,#REF!,#REF!,#REF!,H264,H267)</f>
        <v>#REF!</v>
      </c>
    </row>
    <row r="392" spans="1:8" ht="15" hidden="1">
      <c r="A392" s="181"/>
      <c r="B392" s="181"/>
      <c r="C392" s="181"/>
      <c r="D392" s="181" t="s">
        <v>280</v>
      </c>
      <c r="E392" s="182">
        <f>SUM(E253,E254,E255,E256,E258)</f>
        <v>285037</v>
      </c>
      <c r="F392" s="225">
        <f>SUM(F253,F254,F255,F256,F258)</f>
        <v>285037</v>
      </c>
      <c r="G392" s="225">
        <f>SUM(G253,G254,G255,G256,G258)</f>
        <v>44497.599999999999</v>
      </c>
      <c r="H392" s="182">
        <f>SUM(H253,H254,H255,H256,H258)</f>
        <v>92.594528324405644</v>
      </c>
    </row>
    <row r="393" spans="1:8" ht="15" hidden="1">
      <c r="A393" s="181"/>
      <c r="B393" s="181"/>
      <c r="C393" s="181"/>
      <c r="D393" s="181" t="s">
        <v>281</v>
      </c>
      <c r="E393" s="182" t="e">
        <f>SUM(#REF!,#REF!,#REF!,#REF!,#REF!,#REF!,#REF!)</f>
        <v>#REF!</v>
      </c>
      <c r="F393" s="225" t="e">
        <f>SUM(#REF!,#REF!,#REF!,#REF!,#REF!,#REF!,#REF!)</f>
        <v>#REF!</v>
      </c>
      <c r="G393" s="225" t="e">
        <f>SUM(#REF!,#REF!,#REF!,#REF!,#REF!,#REF!,#REF!)</f>
        <v>#REF!</v>
      </c>
      <c r="H393" s="182" t="e">
        <f>SUM(#REF!,#REF!,#REF!,#REF!,#REF!,#REF!,#REF!)</f>
        <v>#REF!</v>
      </c>
    </row>
    <row r="394" spans="1:8" ht="15" hidden="1">
      <c r="A394" s="181"/>
      <c r="B394" s="181"/>
      <c r="C394" s="181"/>
      <c r="D394" s="181" t="s">
        <v>282</v>
      </c>
      <c r="E394" s="182" t="e">
        <f>SUM(#REF!,E52,E98,E158,#REF!,E186,E238,E264)</f>
        <v>#REF!</v>
      </c>
      <c r="F394" s="225" t="e">
        <f>SUM(#REF!,F52,F98,F158,#REF!,F186,F238,F264)</f>
        <v>#REF!</v>
      </c>
      <c r="G394" s="225" t="e">
        <f>SUM(#REF!,G52,G98,G158,#REF!,G186,G238,G264)</f>
        <v>#REF!</v>
      </c>
      <c r="H394" s="182" t="e">
        <f>SUM(#REF!,H52,H98,H158,#REF!,H186,H238,H264)</f>
        <v>#REF!</v>
      </c>
    </row>
    <row r="395" spans="1:8" ht="15" hidden="1">
      <c r="A395" s="181"/>
      <c r="B395" s="181"/>
      <c r="C395" s="181"/>
      <c r="D395" s="181" t="s">
        <v>283</v>
      </c>
      <c r="E395" s="182"/>
      <c r="F395" s="225"/>
      <c r="G395" s="225"/>
      <c r="H395" s="182"/>
    </row>
    <row r="396" spans="1:8" ht="15" hidden="1">
      <c r="A396" s="181"/>
      <c r="B396" s="181"/>
      <c r="C396" s="181"/>
      <c r="D396" s="181" t="s">
        <v>284</v>
      </c>
      <c r="E396" s="182" t="e">
        <f>+E349-E391-E399-E400</f>
        <v>#REF!</v>
      </c>
      <c r="F396" s="225" t="e">
        <f>+F349-F391-F399-F400</f>
        <v>#REF!</v>
      </c>
      <c r="G396" s="225" t="e">
        <f>+G349-G391-G399-G400</f>
        <v>#REF!</v>
      </c>
      <c r="H396" s="182" t="e">
        <f>+H349-H391-H399-H400</f>
        <v>#REF!</v>
      </c>
    </row>
    <row r="397" spans="1:8" ht="15" hidden="1">
      <c r="A397" s="181"/>
      <c r="B397" s="181"/>
      <c r="C397" s="181"/>
      <c r="D397" s="181" t="s">
        <v>285</v>
      </c>
      <c r="E397" s="182" t="e">
        <f>SUM(#REF!,#REF!,#REF!,#REF!,#REF!,#REF!,#REF!,#REF!,#REF!,E79,E288,E296,E308,E312)</f>
        <v>#REF!</v>
      </c>
      <c r="F397" s="225" t="e">
        <f>SUM(#REF!,#REF!,#REF!,#REF!,#REF!,#REF!,#REF!,#REF!,#REF!,F79,F288,F296,F308,F312)</f>
        <v>#REF!</v>
      </c>
      <c r="G397" s="225" t="e">
        <f>SUM(#REF!,#REF!,#REF!,#REF!,#REF!,#REF!,#REF!,#REF!,#REF!,G79,G288,G296,G308,G312)</f>
        <v>#REF!</v>
      </c>
      <c r="H397" s="182" t="e">
        <f>SUM(#REF!,#REF!,#REF!,#REF!,#REF!,#REF!,#REF!,#REF!,#REF!,H79,H288,H296,H308,H312)</f>
        <v>#REF!</v>
      </c>
    </row>
    <row r="398" spans="1:8" ht="15" hidden="1">
      <c r="A398" s="181"/>
      <c r="B398" s="181"/>
      <c r="C398" s="181"/>
      <c r="D398" s="181" t="s">
        <v>286</v>
      </c>
      <c r="E398" s="182" t="e">
        <f>SUM(E35,#REF!,E138,E169,#REF!,E193,E216,E240)</f>
        <v>#REF!</v>
      </c>
      <c r="F398" s="225" t="e">
        <f>SUM(F35,#REF!,F138,F169,#REF!,F193,F216,F240)</f>
        <v>#REF!</v>
      </c>
      <c r="G398" s="225" t="e">
        <f>SUM(G35,#REF!,G138,G169,#REF!,G193,G216,G240)</f>
        <v>#REF!</v>
      </c>
      <c r="H398" s="182" t="e">
        <f>SUM(H35,#REF!,H138,H169,#REF!,H193,H216,H240)</f>
        <v>#REF!</v>
      </c>
    </row>
    <row r="399" spans="1:8" ht="15" hidden="1">
      <c r="A399" s="181"/>
      <c r="B399" s="181"/>
      <c r="C399" s="181"/>
      <c r="D399" s="181" t="s">
        <v>274</v>
      </c>
      <c r="E399" s="182" t="e">
        <f>SUM(#REF!,E241,E294,E301,E318,#REF!)</f>
        <v>#REF!</v>
      </c>
      <c r="F399" s="225" t="e">
        <f>SUM(#REF!,F241,F294,F301,F318,#REF!)</f>
        <v>#REF!</v>
      </c>
      <c r="G399" s="225" t="e">
        <f>SUM(#REF!,G241,G294,G301,G318,#REF!)</f>
        <v>#REF!</v>
      </c>
      <c r="H399" s="182" t="e">
        <f>SUM(#REF!,H241,H294,H301,H318,#REF!)</f>
        <v>#REF!</v>
      </c>
    </row>
    <row r="400" spans="1:8" ht="15" hidden="1">
      <c r="A400" s="181"/>
      <c r="B400" s="181"/>
      <c r="C400" s="181"/>
      <c r="D400" s="181" t="s">
        <v>276</v>
      </c>
      <c r="E400" s="182" t="e">
        <f>SUM(#REF!,#REF!,#REF!,E17,#REF!,#REF!,#REF!,#REF!,E41,#REF!,#REF!,#REF!,#REF!,#REF!,#REF!,#REF!,#REF!,#REF!,E60,#REF!,#REF!,E65,#REF!,#REF!,#REF!,E160,#REF!,E239,E268)</f>
        <v>#REF!</v>
      </c>
      <c r="F400" s="225" t="e">
        <f>SUM(#REF!,#REF!,#REF!,F17,#REF!,#REF!,#REF!,#REF!,F41,#REF!,#REF!,#REF!,#REF!,#REF!,#REF!,#REF!,#REF!,#REF!,F60,#REF!,#REF!,F65,#REF!,#REF!,#REF!,F160,#REF!,F239,F268)</f>
        <v>#REF!</v>
      </c>
      <c r="G400" s="225" t="e">
        <f>SUM(#REF!,#REF!,#REF!,G17,#REF!,#REF!,#REF!,#REF!,G41,#REF!,#REF!,#REF!,#REF!,#REF!,#REF!,#REF!,#REF!,#REF!,G60,#REF!,#REF!,G65,#REF!,#REF!,#REF!,G160,#REF!,G239,G268)</f>
        <v>#REF!</v>
      </c>
      <c r="H400" s="182" t="e">
        <f>SUM(#REF!,#REF!,#REF!,H17,#REF!,#REF!,#REF!,#REF!,H41,#REF!,#REF!,#REF!,#REF!,#REF!,#REF!,#REF!,#REF!,#REF!,H60,#REF!,#REF!,H65,#REF!,#REF!,#REF!,H160,#REF!,H239,H268)</f>
        <v>#REF!</v>
      </c>
    </row>
    <row r="401" spans="1:8" ht="15" hidden="1">
      <c r="A401" s="181"/>
      <c r="B401" s="181"/>
      <c r="C401" s="181"/>
      <c r="D401" s="181"/>
      <c r="E401" s="182"/>
      <c r="F401" s="225"/>
      <c r="G401" s="225"/>
      <c r="H401" s="182"/>
    </row>
    <row r="402" spans="1:8" ht="15" hidden="1">
      <c r="A402" s="181"/>
      <c r="B402" s="181"/>
      <c r="C402" s="181"/>
      <c r="D402" s="181"/>
      <c r="E402" s="182"/>
      <c r="F402" s="225"/>
      <c r="G402" s="225"/>
      <c r="H402" s="182"/>
    </row>
    <row r="403" spans="1:8" ht="15" hidden="1">
      <c r="A403" s="181"/>
      <c r="B403" s="181"/>
      <c r="C403" s="181"/>
      <c r="D403" s="181"/>
      <c r="E403" s="182" t="e">
        <f>SUM(E291,E294,E301,E318,#REF!)</f>
        <v>#REF!</v>
      </c>
      <c r="F403" s="225" t="e">
        <f>SUM(F291,F294,F301,F318,#REF!)</f>
        <v>#REF!</v>
      </c>
      <c r="G403" s="225" t="e">
        <f>SUM(G291,G294,G301,G318,#REF!)</f>
        <v>#REF!</v>
      </c>
      <c r="H403" s="182" t="e">
        <f>SUM(H291,H294,H301,H318,#REF!)</f>
        <v>#REF!</v>
      </c>
    </row>
    <row r="404" spans="1:8" ht="15" hidden="1">
      <c r="A404" s="181"/>
      <c r="B404" s="181"/>
      <c r="C404" s="181"/>
      <c r="D404" s="181"/>
      <c r="E404" s="182" t="e">
        <f>SUM(#REF!,#REF!,E41,#REF!,#REF!,#REF!,#REF!,#REF!,#REF!,E239)</f>
        <v>#REF!</v>
      </c>
      <c r="F404" s="225" t="e">
        <f>SUM(#REF!,#REF!,F41,#REF!,#REF!,#REF!,#REF!,#REF!,#REF!,F239)</f>
        <v>#REF!</v>
      </c>
      <c r="G404" s="225" t="e">
        <f>SUM(#REF!,#REF!,G41,#REF!,#REF!,#REF!,#REF!,#REF!,#REF!,G239)</f>
        <v>#REF!</v>
      </c>
      <c r="H404" s="182" t="e">
        <f>SUM(#REF!,#REF!,H41,#REF!,#REF!,#REF!,#REF!,#REF!,#REF!,H239)</f>
        <v>#REF!</v>
      </c>
    </row>
    <row r="405" spans="1:8" ht="15" hidden="1">
      <c r="A405" s="181"/>
      <c r="B405" s="181"/>
      <c r="C405" s="181"/>
      <c r="D405" s="181"/>
      <c r="E405" s="182"/>
      <c r="F405" s="225"/>
      <c r="G405" s="225"/>
      <c r="H405" s="182"/>
    </row>
    <row r="406" spans="1:8" ht="15" hidden="1">
      <c r="A406" s="181"/>
      <c r="B406" s="181"/>
      <c r="C406" s="181"/>
      <c r="D406" s="181"/>
      <c r="E406" s="182" t="e">
        <f t="shared" ref="E406:H406" si="19">SUM(E403:E405)</f>
        <v>#REF!</v>
      </c>
      <c r="F406" s="225" t="e">
        <f t="shared" si="19"/>
        <v>#REF!</v>
      </c>
      <c r="G406" s="225" t="e">
        <f t="shared" si="19"/>
        <v>#REF!</v>
      </c>
      <c r="H406" s="182" t="e">
        <f t="shared" si="19"/>
        <v>#REF!</v>
      </c>
    </row>
    <row r="407" spans="1:8" ht="15">
      <c r="A407" s="181"/>
      <c r="B407" s="181"/>
      <c r="C407" s="181"/>
      <c r="D407" s="181"/>
      <c r="E407" s="182"/>
      <c r="F407" s="225"/>
      <c r="G407" s="225"/>
      <c r="H407" s="182"/>
    </row>
    <row r="408" spans="1:8" ht="15">
      <c r="A408" s="181"/>
      <c r="B408" s="181"/>
      <c r="C408" s="181"/>
      <c r="D408" s="181"/>
      <c r="E408" s="182"/>
      <c r="F408" s="225"/>
      <c r="G408" s="225"/>
      <c r="H408" s="182"/>
    </row>
    <row r="409" spans="1:8" ht="15">
      <c r="A409" s="181"/>
      <c r="B409" s="181"/>
      <c r="C409" s="181"/>
      <c r="D409" s="181"/>
      <c r="E409" s="182"/>
      <c r="F409" s="225"/>
      <c r="G409" s="225"/>
      <c r="H409" s="182"/>
    </row>
    <row r="410" spans="1:8" ht="15">
      <c r="A410" s="181"/>
      <c r="B410" s="181"/>
      <c r="C410" s="181"/>
      <c r="D410" s="181"/>
      <c r="E410" s="182"/>
      <c r="F410" s="225"/>
      <c r="G410" s="225"/>
      <c r="H410" s="182"/>
    </row>
    <row r="411" spans="1:8" ht="15">
      <c r="A411" s="181"/>
      <c r="B411" s="181"/>
      <c r="C411" s="181"/>
      <c r="D411" s="181"/>
      <c r="E411" s="182"/>
      <c r="F411" s="225"/>
      <c r="G411" s="225"/>
      <c r="H411" s="182"/>
    </row>
    <row r="412" spans="1:8" ht="15">
      <c r="A412" s="181"/>
      <c r="B412" s="181"/>
      <c r="C412" s="181"/>
      <c r="D412" s="181"/>
      <c r="E412" s="182"/>
      <c r="F412" s="225"/>
      <c r="G412" s="225"/>
      <c r="H412" s="182"/>
    </row>
    <row r="413" spans="1:8" ht="15">
      <c r="A413" s="181"/>
      <c r="B413" s="181"/>
      <c r="C413" s="181"/>
      <c r="D413" s="181"/>
      <c r="E413" s="182"/>
      <c r="F413" s="225"/>
      <c r="G413" s="225"/>
      <c r="H413" s="182"/>
    </row>
    <row r="414" spans="1:8" ht="15">
      <c r="A414" s="181"/>
      <c r="B414" s="181"/>
      <c r="C414" s="181"/>
      <c r="D414" s="181"/>
      <c r="E414" s="182"/>
      <c r="F414" s="225"/>
      <c r="G414" s="225"/>
      <c r="H414" s="182"/>
    </row>
    <row r="415" spans="1:8" ht="15">
      <c r="A415" s="181"/>
      <c r="B415" s="181"/>
      <c r="C415" s="181"/>
      <c r="D415" s="181"/>
      <c r="E415" s="182"/>
      <c r="F415" s="225"/>
      <c r="G415" s="225"/>
      <c r="H415" s="182"/>
    </row>
    <row r="416" spans="1:8" ht="15">
      <c r="A416" s="181"/>
      <c r="B416" s="181"/>
      <c r="C416" s="181"/>
      <c r="D416" s="181"/>
      <c r="E416" s="182"/>
      <c r="F416" s="225"/>
      <c r="G416" s="225"/>
      <c r="H416" s="182"/>
    </row>
    <row r="417" spans="1:8" ht="15">
      <c r="A417" s="181"/>
      <c r="B417" s="181"/>
      <c r="C417" s="181"/>
      <c r="D417" s="181"/>
      <c r="E417" s="182"/>
      <c r="F417" s="225"/>
      <c r="G417" s="225"/>
      <c r="H417" s="182"/>
    </row>
    <row r="418" spans="1:8" ht="15">
      <c r="A418" s="181"/>
      <c r="B418" s="181"/>
      <c r="C418" s="181"/>
      <c r="D418" s="181"/>
      <c r="E418" s="182"/>
      <c r="F418" s="225"/>
      <c r="G418" s="225"/>
      <c r="H418" s="182"/>
    </row>
    <row r="419" spans="1:8" ht="15">
      <c r="A419" s="181"/>
      <c r="B419" s="181"/>
      <c r="C419" s="181"/>
      <c r="D419" s="181"/>
      <c r="E419" s="182"/>
      <c r="F419" s="225"/>
      <c r="G419" s="225"/>
      <c r="H419" s="182"/>
    </row>
    <row r="420" spans="1:8" ht="15">
      <c r="A420" s="181"/>
      <c r="B420" s="181"/>
      <c r="C420" s="181"/>
      <c r="D420" s="181"/>
      <c r="E420" s="182"/>
      <c r="F420" s="225"/>
      <c r="G420" s="225"/>
      <c r="H420" s="182"/>
    </row>
    <row r="421" spans="1:8" ht="15">
      <c r="A421" s="181"/>
      <c r="B421" s="181"/>
      <c r="C421" s="181"/>
      <c r="D421" s="181"/>
      <c r="E421" s="182"/>
      <c r="F421" s="225"/>
      <c r="G421" s="225"/>
      <c r="H421" s="182"/>
    </row>
    <row r="422" spans="1:8" ht="15">
      <c r="A422" s="181"/>
      <c r="B422" s="181"/>
      <c r="C422" s="181"/>
      <c r="D422" s="181"/>
      <c r="E422" s="182"/>
      <c r="F422" s="225"/>
      <c r="G422" s="225"/>
      <c r="H422" s="182"/>
    </row>
    <row r="423" spans="1:8" ht="15">
      <c r="A423" s="181"/>
      <c r="B423" s="181"/>
      <c r="C423" s="181"/>
      <c r="D423" s="181"/>
      <c r="E423" s="182"/>
      <c r="F423" s="225"/>
      <c r="G423" s="225"/>
      <c r="H423" s="182"/>
    </row>
    <row r="424" spans="1:8" ht="15">
      <c r="A424" s="181"/>
      <c r="B424" s="181"/>
      <c r="C424" s="181"/>
      <c r="D424" s="181"/>
      <c r="E424" s="182"/>
      <c r="F424" s="225"/>
      <c r="G424" s="225"/>
      <c r="H424" s="182"/>
    </row>
    <row r="425" spans="1:8" ht="15">
      <c r="A425" s="181"/>
      <c r="B425" s="181"/>
      <c r="C425" s="181"/>
      <c r="D425" s="181"/>
      <c r="E425" s="182"/>
      <c r="F425" s="225"/>
      <c r="G425" s="225"/>
      <c r="H425" s="182"/>
    </row>
    <row r="426" spans="1:8" ht="15">
      <c r="A426" s="181"/>
      <c r="B426" s="181"/>
      <c r="C426" s="181"/>
      <c r="D426" s="181"/>
      <c r="E426" s="182"/>
      <c r="F426" s="225"/>
      <c r="G426" s="225"/>
      <c r="H426" s="182"/>
    </row>
    <row r="427" spans="1:8" ht="15">
      <c r="A427" s="181"/>
      <c r="B427" s="181"/>
      <c r="C427" s="181"/>
      <c r="D427" s="181"/>
      <c r="E427" s="182"/>
      <c r="F427" s="225"/>
      <c r="G427" s="225"/>
      <c r="H427" s="182"/>
    </row>
    <row r="428" spans="1:8" ht="15">
      <c r="A428" s="181"/>
      <c r="B428" s="181"/>
      <c r="C428" s="181"/>
      <c r="D428" s="181"/>
      <c r="E428" s="182"/>
      <c r="F428" s="225"/>
      <c r="G428" s="225"/>
      <c r="H428" s="182"/>
    </row>
    <row r="429" spans="1:8" ht="15">
      <c r="A429" s="181"/>
      <c r="B429" s="181"/>
      <c r="C429" s="181"/>
      <c r="D429" s="181"/>
      <c r="E429" s="182"/>
      <c r="F429" s="225"/>
      <c r="G429" s="225"/>
      <c r="H429" s="182"/>
    </row>
    <row r="430" spans="1:8" ht="15">
      <c r="A430" s="181"/>
      <c r="B430" s="181"/>
      <c r="C430" s="181"/>
      <c r="D430" s="181"/>
      <c r="E430" s="182"/>
      <c r="F430" s="225"/>
      <c r="G430" s="225"/>
      <c r="H430" s="182"/>
    </row>
    <row r="431" spans="1:8" ht="15">
      <c r="A431" s="181"/>
      <c r="B431" s="181"/>
      <c r="C431" s="181"/>
      <c r="D431" s="181"/>
      <c r="E431" s="182"/>
      <c r="F431" s="225"/>
      <c r="G431" s="225"/>
      <c r="H431" s="182"/>
    </row>
    <row r="432" spans="1:8" ht="15">
      <c r="A432" s="181"/>
      <c r="B432" s="181"/>
      <c r="C432" s="181"/>
      <c r="D432" s="181"/>
      <c r="E432" s="182"/>
      <c r="F432" s="225"/>
      <c r="G432" s="225"/>
      <c r="H432" s="182"/>
    </row>
    <row r="433" spans="1:8" ht="15">
      <c r="A433" s="181"/>
      <c r="B433" s="181"/>
      <c r="C433" s="181"/>
      <c r="D433" s="181"/>
      <c r="E433" s="182"/>
      <c r="F433" s="225"/>
      <c r="G433" s="225"/>
      <c r="H433" s="182"/>
    </row>
    <row r="434" spans="1:8" ht="15">
      <c r="A434" s="181"/>
      <c r="B434" s="181"/>
      <c r="C434" s="181"/>
      <c r="D434" s="181"/>
      <c r="E434" s="182"/>
      <c r="F434" s="225"/>
      <c r="G434" s="225"/>
      <c r="H434" s="182"/>
    </row>
    <row r="435" spans="1:8" ht="15">
      <c r="A435" s="181"/>
      <c r="B435" s="181"/>
      <c r="C435" s="181"/>
      <c r="D435" s="181"/>
      <c r="E435" s="182"/>
      <c r="F435" s="225"/>
      <c r="G435" s="225"/>
      <c r="H435" s="182"/>
    </row>
    <row r="436" spans="1:8" ht="15">
      <c r="A436" s="181"/>
      <c r="B436" s="181"/>
      <c r="C436" s="181"/>
      <c r="D436" s="181"/>
      <c r="E436" s="182"/>
      <c r="F436" s="225"/>
      <c r="G436" s="225"/>
      <c r="H436" s="182"/>
    </row>
    <row r="437" spans="1:8" ht="15">
      <c r="A437" s="181"/>
      <c r="B437" s="181"/>
      <c r="C437" s="181"/>
      <c r="D437" s="181"/>
      <c r="E437" s="182"/>
      <c r="F437" s="225"/>
      <c r="G437" s="225"/>
      <c r="H437" s="182"/>
    </row>
    <row r="438" spans="1:8" ht="15">
      <c r="A438" s="181"/>
      <c r="B438" s="181"/>
      <c r="C438" s="181"/>
      <c r="D438" s="181"/>
      <c r="E438" s="182"/>
      <c r="F438" s="225"/>
      <c r="G438" s="225"/>
      <c r="H438" s="182"/>
    </row>
    <row r="439" spans="1:8" ht="15">
      <c r="A439" s="181"/>
      <c r="B439" s="181"/>
      <c r="C439" s="181"/>
      <c r="D439" s="181"/>
      <c r="E439" s="182"/>
      <c r="F439" s="225"/>
      <c r="G439" s="225"/>
      <c r="H439" s="182"/>
    </row>
    <row r="440" spans="1:8" ht="15">
      <c r="A440" s="181"/>
      <c r="B440" s="181"/>
      <c r="C440" s="181"/>
      <c r="D440" s="181"/>
      <c r="E440" s="182"/>
      <c r="F440" s="225"/>
      <c r="G440" s="225"/>
      <c r="H440" s="182"/>
    </row>
    <row r="441" spans="1:8" ht="15">
      <c r="A441" s="181"/>
      <c r="B441" s="181"/>
      <c r="C441" s="181"/>
      <c r="D441" s="181"/>
      <c r="E441" s="182"/>
      <c r="F441" s="225"/>
      <c r="G441" s="225"/>
      <c r="H441" s="182"/>
    </row>
    <row r="442" spans="1:8" ht="15">
      <c r="A442" s="181"/>
      <c r="B442" s="181"/>
      <c r="C442" s="181"/>
      <c r="D442" s="181"/>
      <c r="E442" s="182"/>
      <c r="F442" s="225"/>
      <c r="G442" s="225"/>
      <c r="H442" s="182"/>
    </row>
  </sheetData>
  <dataConsolidate/>
  <mergeCells count="2">
    <mergeCell ref="A1:C1"/>
    <mergeCell ref="A3:E3"/>
  </mergeCells>
  <pageMargins left="0.35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299"/>
  <sheetViews>
    <sheetView topLeftCell="B1" zoomScale="80" zoomScaleNormal="80" zoomScaleSheetLayoutView="100" workbookViewId="0">
      <selection activeCell="M22" sqref="M22"/>
    </sheetView>
  </sheetViews>
  <sheetFormatPr defaultRowHeight="12.75"/>
  <cols>
    <col min="1" max="1" width="13.7109375" style="240" customWidth="1"/>
    <col min="2" max="2" width="12.7109375" style="240" customWidth="1"/>
    <col min="3" max="3" width="79.7109375" style="240" customWidth="1"/>
    <col min="4" max="4" width="15.7109375" style="240" customWidth="1"/>
    <col min="5" max="6" width="15.85546875" style="356" customWidth="1"/>
    <col min="7" max="7" width="13.28515625" style="240" customWidth="1"/>
    <col min="8" max="8" width="9.140625" style="240"/>
    <col min="9" max="9" width="10.140625" style="240" bestFit="1" customWidth="1"/>
    <col min="10" max="16384" width="9.140625" style="240"/>
  </cols>
  <sheetData>
    <row r="1" spans="1:7" ht="21" customHeight="1">
      <c r="A1" s="44" t="s">
        <v>287</v>
      </c>
      <c r="B1" s="45"/>
      <c r="C1" s="237"/>
      <c r="D1" s="238"/>
      <c r="E1" s="334"/>
      <c r="F1" s="334"/>
      <c r="G1" s="239"/>
    </row>
    <row r="2" spans="1:7" ht="15.75" customHeight="1">
      <c r="A2" s="44"/>
      <c r="B2" s="45"/>
      <c r="C2" s="241"/>
      <c r="E2" s="335"/>
      <c r="F2" s="335"/>
    </row>
    <row r="3" spans="1:7" s="247" customFormat="1" ht="24" customHeight="1">
      <c r="A3" s="243" t="s">
        <v>288</v>
      </c>
      <c r="B3" s="243"/>
      <c r="C3" s="243"/>
      <c r="D3" s="244"/>
      <c r="E3" s="336"/>
      <c r="F3" s="337"/>
      <c r="G3" s="246"/>
    </row>
    <row r="4" spans="1:7" s="181" customFormat="1" ht="12.75" hidden="1" customHeight="1">
      <c r="A4" s="180"/>
      <c r="B4" s="183"/>
      <c r="C4" s="248"/>
      <c r="D4" s="249"/>
      <c r="E4" s="338"/>
      <c r="F4" s="338"/>
      <c r="G4" s="249"/>
    </row>
    <row r="5" spans="1:7" s="181" customFormat="1" ht="12.75" hidden="1" customHeight="1">
      <c r="A5" s="180"/>
      <c r="B5" s="183"/>
      <c r="C5" s="248"/>
      <c r="D5" s="249"/>
      <c r="E5" s="338"/>
      <c r="F5" s="338"/>
      <c r="G5" s="249"/>
    </row>
    <row r="6" spans="1:7" s="181" customFormat="1" ht="15.75" customHeight="1" thickBot="1">
      <c r="B6" s="250"/>
      <c r="E6" s="339"/>
      <c r="F6" s="357" t="s">
        <v>4</v>
      </c>
    </row>
    <row r="7" spans="1:7" s="181" customFormat="1" ht="15.75">
      <c r="A7" s="251" t="s">
        <v>27</v>
      </c>
      <c r="B7" s="252" t="s">
        <v>28</v>
      </c>
      <c r="C7" s="251" t="s">
        <v>30</v>
      </c>
      <c r="D7" s="251" t="s">
        <v>31</v>
      </c>
      <c r="E7" s="340" t="s">
        <v>31</v>
      </c>
      <c r="F7" s="195" t="s">
        <v>8</v>
      </c>
      <c r="G7" s="251" t="s">
        <v>289</v>
      </c>
    </row>
    <row r="8" spans="1:7" s="181" customFormat="1" ht="15.75" customHeight="1" thickBot="1">
      <c r="A8" s="253"/>
      <c r="B8" s="254"/>
      <c r="C8" s="255"/>
      <c r="D8" s="256" t="s">
        <v>33</v>
      </c>
      <c r="E8" s="341" t="s">
        <v>34</v>
      </c>
      <c r="F8" s="197" t="s">
        <v>35</v>
      </c>
      <c r="G8" s="256" t="s">
        <v>290</v>
      </c>
    </row>
    <row r="9" spans="1:7" s="181" customFormat="1" ht="16.5" customHeight="1" thickTop="1">
      <c r="A9" s="257">
        <v>20</v>
      </c>
      <c r="B9" s="258"/>
      <c r="C9" s="61" t="s">
        <v>291</v>
      </c>
      <c r="D9" s="113"/>
      <c r="E9" s="206"/>
      <c r="F9" s="206"/>
      <c r="G9" s="113"/>
    </row>
    <row r="10" spans="1:7" s="181" customFormat="1" ht="16.5" customHeight="1">
      <c r="A10" s="257"/>
      <c r="B10" s="258"/>
      <c r="C10" s="61"/>
      <c r="D10" s="113"/>
      <c r="E10" s="206"/>
      <c r="F10" s="206"/>
      <c r="G10" s="113"/>
    </row>
    <row r="11" spans="1:7" s="181" customFormat="1" ht="15" customHeight="1">
      <c r="A11" s="135"/>
      <c r="B11" s="259"/>
      <c r="C11" s="61" t="s">
        <v>292</v>
      </c>
      <c r="D11" s="139"/>
      <c r="E11" s="212"/>
      <c r="F11" s="212"/>
      <c r="G11" s="139"/>
    </row>
    <row r="12" spans="1:7" s="181" customFormat="1" ht="15">
      <c r="A12" s="66"/>
      <c r="B12" s="261">
        <v>2143</v>
      </c>
      <c r="C12" s="141" t="s">
        <v>293</v>
      </c>
      <c r="D12" s="74">
        <v>50</v>
      </c>
      <c r="E12" s="199">
        <v>50</v>
      </c>
      <c r="F12" s="199">
        <v>0</v>
      </c>
      <c r="G12" s="139">
        <f>(F12/E12)*100</f>
        <v>0</v>
      </c>
    </row>
    <row r="13" spans="1:7" s="181" customFormat="1" ht="15">
      <c r="A13" s="66"/>
      <c r="B13" s="261">
        <v>2212</v>
      </c>
      <c r="C13" s="141" t="s">
        <v>294</v>
      </c>
      <c r="D13" s="74">
        <v>34525</v>
      </c>
      <c r="E13" s="199">
        <v>34525</v>
      </c>
      <c r="F13" s="199">
        <v>1814</v>
      </c>
      <c r="G13" s="139">
        <f t="shared" ref="G13:G55" si="0">(F13/E13)*100</f>
        <v>5.2541636495293265</v>
      </c>
    </row>
    <row r="14" spans="1:7" s="181" customFormat="1" ht="15" customHeight="1">
      <c r="A14" s="66"/>
      <c r="B14" s="261">
        <v>2219</v>
      </c>
      <c r="C14" s="141" t="s">
        <v>295</v>
      </c>
      <c r="D14" s="74">
        <v>56140</v>
      </c>
      <c r="E14" s="199">
        <v>60673.7</v>
      </c>
      <c r="F14" s="199">
        <v>1402.8</v>
      </c>
      <c r="G14" s="139">
        <f t="shared" si="0"/>
        <v>2.3120396481506815</v>
      </c>
    </row>
    <row r="15" spans="1:7" s="181" customFormat="1" ht="15">
      <c r="A15" s="66"/>
      <c r="B15" s="261">
        <v>2221</v>
      </c>
      <c r="C15" s="141" t="s">
        <v>296</v>
      </c>
      <c r="D15" s="74">
        <v>400</v>
      </c>
      <c r="E15" s="199">
        <v>400</v>
      </c>
      <c r="F15" s="199">
        <v>33.9</v>
      </c>
      <c r="G15" s="139">
        <f t="shared" si="0"/>
        <v>8.4749999999999996</v>
      </c>
    </row>
    <row r="16" spans="1:7" s="181" customFormat="1" ht="15" hidden="1">
      <c r="A16" s="66"/>
      <c r="B16" s="261">
        <v>2229</v>
      </c>
      <c r="C16" s="141" t="s">
        <v>297</v>
      </c>
      <c r="D16" s="74"/>
      <c r="E16" s="199"/>
      <c r="F16" s="199">
        <v>0</v>
      </c>
      <c r="G16" s="139" t="e">
        <f t="shared" si="0"/>
        <v>#DIV/0!</v>
      </c>
    </row>
    <row r="17" spans="1:7" s="181" customFormat="1" ht="15" hidden="1">
      <c r="A17" s="66"/>
      <c r="B17" s="261">
        <v>2241</v>
      </c>
      <c r="C17" s="141" t="s">
        <v>298</v>
      </c>
      <c r="D17" s="74"/>
      <c r="E17" s="199"/>
      <c r="F17" s="199">
        <v>0</v>
      </c>
      <c r="G17" s="139" t="e">
        <f t="shared" si="0"/>
        <v>#DIV/0!</v>
      </c>
    </row>
    <row r="18" spans="1:7" s="186" customFormat="1" ht="15.75" hidden="1">
      <c r="A18" s="66"/>
      <c r="B18" s="261">
        <v>2249</v>
      </c>
      <c r="C18" s="141" t="s">
        <v>299</v>
      </c>
      <c r="D18" s="139"/>
      <c r="E18" s="212"/>
      <c r="F18" s="199">
        <v>0</v>
      </c>
      <c r="G18" s="139" t="e">
        <f t="shared" si="0"/>
        <v>#DIV/0!</v>
      </c>
    </row>
    <row r="19" spans="1:7" s="181" customFormat="1" ht="15" hidden="1">
      <c r="A19" s="66"/>
      <c r="B19" s="261">
        <v>2310</v>
      </c>
      <c r="C19" s="141" t="s">
        <v>300</v>
      </c>
      <c r="D19" s="74"/>
      <c r="E19" s="199"/>
      <c r="F19" s="199">
        <v>0</v>
      </c>
      <c r="G19" s="139" t="e">
        <f t="shared" si="0"/>
        <v>#DIV/0!</v>
      </c>
    </row>
    <row r="20" spans="1:7" s="181" customFormat="1" ht="15">
      <c r="A20" s="66"/>
      <c r="B20" s="261">
        <v>2321</v>
      </c>
      <c r="C20" s="141" t="s">
        <v>301</v>
      </c>
      <c r="D20" s="74">
        <v>2000</v>
      </c>
      <c r="E20" s="199">
        <v>2059.3000000000002</v>
      </c>
      <c r="F20" s="199">
        <v>59.3</v>
      </c>
      <c r="G20" s="139">
        <f t="shared" si="0"/>
        <v>2.8796192881076088</v>
      </c>
    </row>
    <row r="21" spans="1:7" s="186" customFormat="1" ht="15.75" hidden="1">
      <c r="A21" s="66"/>
      <c r="B21" s="261">
        <v>2331</v>
      </c>
      <c r="C21" s="141" t="s">
        <v>302</v>
      </c>
      <c r="D21" s="139"/>
      <c r="E21" s="212"/>
      <c r="F21" s="199">
        <v>0</v>
      </c>
      <c r="G21" s="139" t="e">
        <f t="shared" si="0"/>
        <v>#DIV/0!</v>
      </c>
    </row>
    <row r="22" spans="1:7" s="181" customFormat="1" ht="15">
      <c r="A22" s="66"/>
      <c r="B22" s="261">
        <v>3111</v>
      </c>
      <c r="C22" s="262" t="s">
        <v>303</v>
      </c>
      <c r="D22" s="74">
        <v>590</v>
      </c>
      <c r="E22" s="199">
        <v>590</v>
      </c>
      <c r="F22" s="199">
        <v>19.399999999999999</v>
      </c>
      <c r="G22" s="139">
        <f t="shared" si="0"/>
        <v>3.2881355932203387</v>
      </c>
    </row>
    <row r="23" spans="1:7" s="181" customFormat="1" ht="15">
      <c r="A23" s="66"/>
      <c r="B23" s="261">
        <v>3113</v>
      </c>
      <c r="C23" s="262" t="s">
        <v>304</v>
      </c>
      <c r="D23" s="74">
        <v>4350</v>
      </c>
      <c r="E23" s="199">
        <v>5375.1</v>
      </c>
      <c r="F23" s="199">
        <v>197.3</v>
      </c>
      <c r="G23" s="139">
        <f t="shared" si="0"/>
        <v>3.670629383639374</v>
      </c>
    </row>
    <row r="24" spans="1:7" s="186" customFormat="1" ht="15.75">
      <c r="A24" s="66"/>
      <c r="B24" s="261">
        <v>3231</v>
      </c>
      <c r="C24" s="141" t="s">
        <v>305</v>
      </c>
      <c r="D24" s="139">
        <v>0</v>
      </c>
      <c r="E24" s="212">
        <v>0</v>
      </c>
      <c r="F24" s="199">
        <v>6</v>
      </c>
      <c r="G24" s="139" t="e">
        <f t="shared" si="0"/>
        <v>#DIV/0!</v>
      </c>
    </row>
    <row r="25" spans="1:7" s="186" customFormat="1" ht="15.75">
      <c r="A25" s="66"/>
      <c r="B25" s="261">
        <v>3313</v>
      </c>
      <c r="C25" s="141" t="s">
        <v>306</v>
      </c>
      <c r="D25" s="139">
        <v>100</v>
      </c>
      <c r="E25" s="212">
        <v>165</v>
      </c>
      <c r="F25" s="199">
        <v>0</v>
      </c>
      <c r="G25" s="139">
        <f t="shared" si="0"/>
        <v>0</v>
      </c>
    </row>
    <row r="26" spans="1:7" s="181" customFormat="1" ht="15">
      <c r="A26" s="71"/>
      <c r="B26" s="261">
        <v>3314</v>
      </c>
      <c r="C26" s="262" t="s">
        <v>307</v>
      </c>
      <c r="D26" s="108">
        <v>300</v>
      </c>
      <c r="E26" s="198">
        <v>300</v>
      </c>
      <c r="F26" s="199">
        <v>0</v>
      </c>
      <c r="G26" s="139">
        <f t="shared" si="0"/>
        <v>0</v>
      </c>
    </row>
    <row r="27" spans="1:7" s="186" customFormat="1" ht="15.75" hidden="1">
      <c r="A27" s="66"/>
      <c r="B27" s="261">
        <v>3319</v>
      </c>
      <c r="C27" s="262" t="s">
        <v>308</v>
      </c>
      <c r="D27" s="139"/>
      <c r="E27" s="212"/>
      <c r="F27" s="199">
        <v>0</v>
      </c>
      <c r="G27" s="139" t="e">
        <f t="shared" si="0"/>
        <v>#DIV/0!</v>
      </c>
    </row>
    <row r="28" spans="1:7" s="181" customFormat="1" ht="15">
      <c r="A28" s="66"/>
      <c r="B28" s="261">
        <v>3322</v>
      </c>
      <c r="C28" s="262" t="s">
        <v>309</v>
      </c>
      <c r="D28" s="74">
        <v>8250</v>
      </c>
      <c r="E28" s="199">
        <v>8390</v>
      </c>
      <c r="F28" s="199">
        <v>0</v>
      </c>
      <c r="G28" s="139">
        <f t="shared" si="0"/>
        <v>0</v>
      </c>
    </row>
    <row r="29" spans="1:7" s="181" customFormat="1" ht="15">
      <c r="A29" s="66"/>
      <c r="B29" s="261">
        <v>3326</v>
      </c>
      <c r="C29" s="262" t="s">
        <v>310</v>
      </c>
      <c r="D29" s="74">
        <v>50</v>
      </c>
      <c r="E29" s="199">
        <v>50</v>
      </c>
      <c r="F29" s="199">
        <v>38.5</v>
      </c>
      <c r="G29" s="139">
        <f t="shared" si="0"/>
        <v>77</v>
      </c>
    </row>
    <row r="30" spans="1:7" s="186" customFormat="1" ht="15.75">
      <c r="A30" s="66"/>
      <c r="B30" s="261">
        <v>3392</v>
      </c>
      <c r="C30" s="141" t="s">
        <v>311</v>
      </c>
      <c r="D30" s="139">
        <v>2000</v>
      </c>
      <c r="E30" s="212">
        <v>2000</v>
      </c>
      <c r="F30" s="199">
        <v>0</v>
      </c>
      <c r="G30" s="139">
        <f t="shared" si="0"/>
        <v>0</v>
      </c>
    </row>
    <row r="31" spans="1:7" s="181" customFormat="1" ht="15">
      <c r="A31" s="66"/>
      <c r="B31" s="261">
        <v>3412</v>
      </c>
      <c r="C31" s="262" t="s">
        <v>312</v>
      </c>
      <c r="D31" s="74">
        <v>6000</v>
      </c>
      <c r="E31" s="199">
        <v>6027</v>
      </c>
      <c r="F31" s="199">
        <v>170.1</v>
      </c>
      <c r="G31" s="139">
        <f t="shared" si="0"/>
        <v>2.8222996515679442</v>
      </c>
    </row>
    <row r="32" spans="1:7" s="181" customFormat="1" ht="15">
      <c r="A32" s="66"/>
      <c r="B32" s="261">
        <v>3421</v>
      </c>
      <c r="C32" s="262" t="s">
        <v>313</v>
      </c>
      <c r="D32" s="74">
        <v>491</v>
      </c>
      <c r="E32" s="199">
        <v>1892.9</v>
      </c>
      <c r="F32" s="199">
        <v>0</v>
      </c>
      <c r="G32" s="139">
        <f t="shared" si="0"/>
        <v>0</v>
      </c>
    </row>
    <row r="33" spans="1:7" s="181" customFormat="1" ht="15">
      <c r="A33" s="66"/>
      <c r="B33" s="261">
        <v>3612</v>
      </c>
      <c r="C33" s="262" t="s">
        <v>314</v>
      </c>
      <c r="D33" s="74">
        <v>150</v>
      </c>
      <c r="E33" s="199">
        <v>250</v>
      </c>
      <c r="F33" s="199">
        <v>0</v>
      </c>
      <c r="G33" s="139">
        <f t="shared" si="0"/>
        <v>0</v>
      </c>
    </row>
    <row r="34" spans="1:7" s="181" customFormat="1" ht="15">
      <c r="A34" s="66"/>
      <c r="B34" s="261">
        <v>3613</v>
      </c>
      <c r="C34" s="262" t="s">
        <v>315</v>
      </c>
      <c r="D34" s="74">
        <v>0</v>
      </c>
      <c r="E34" s="199">
        <v>157.19999999999999</v>
      </c>
      <c r="F34" s="199">
        <v>157.19999999999999</v>
      </c>
      <c r="G34" s="139">
        <f t="shared" si="0"/>
        <v>100</v>
      </c>
    </row>
    <row r="35" spans="1:7" s="181" customFormat="1" ht="15">
      <c r="A35" s="66"/>
      <c r="B35" s="261">
        <v>3631</v>
      </c>
      <c r="C35" s="262" t="s">
        <v>316</v>
      </c>
      <c r="D35" s="74">
        <v>11010</v>
      </c>
      <c r="E35" s="199">
        <v>11010</v>
      </c>
      <c r="F35" s="199">
        <v>588.1</v>
      </c>
      <c r="G35" s="139">
        <f t="shared" si="0"/>
        <v>5.3415077202543149</v>
      </c>
    </row>
    <row r="36" spans="1:7" s="186" customFormat="1" ht="15.75">
      <c r="A36" s="66"/>
      <c r="B36" s="261">
        <v>3632</v>
      </c>
      <c r="C36" s="141" t="s">
        <v>317</v>
      </c>
      <c r="D36" s="139">
        <v>8100</v>
      </c>
      <c r="E36" s="212">
        <v>11069</v>
      </c>
      <c r="F36" s="199">
        <v>0</v>
      </c>
      <c r="G36" s="139">
        <f t="shared" si="0"/>
        <v>0</v>
      </c>
    </row>
    <row r="37" spans="1:7" s="181" customFormat="1" ht="15">
      <c r="A37" s="66"/>
      <c r="B37" s="261">
        <v>3635</v>
      </c>
      <c r="C37" s="262" t="s">
        <v>318</v>
      </c>
      <c r="D37" s="74">
        <v>3370</v>
      </c>
      <c r="E37" s="199">
        <v>3370</v>
      </c>
      <c r="F37" s="199">
        <v>33.6</v>
      </c>
      <c r="G37" s="139">
        <f t="shared" si="0"/>
        <v>0.99703264094955502</v>
      </c>
    </row>
    <row r="38" spans="1:7" s="186" customFormat="1" ht="15.75" hidden="1">
      <c r="A38" s="66"/>
      <c r="B38" s="261">
        <v>3639</v>
      </c>
      <c r="C38" s="141" t="s">
        <v>319</v>
      </c>
      <c r="D38" s="139"/>
      <c r="E38" s="212"/>
      <c r="F38" s="199">
        <v>0</v>
      </c>
      <c r="G38" s="139" t="e">
        <f t="shared" si="0"/>
        <v>#DIV/0!</v>
      </c>
    </row>
    <row r="39" spans="1:7" s="181" customFormat="1" ht="15">
      <c r="A39" s="66"/>
      <c r="B39" s="261">
        <v>3699</v>
      </c>
      <c r="C39" s="262" t="s">
        <v>320</v>
      </c>
      <c r="D39" s="108">
        <v>205</v>
      </c>
      <c r="E39" s="198">
        <v>205</v>
      </c>
      <c r="F39" s="199">
        <v>61.7</v>
      </c>
      <c r="G39" s="139">
        <f t="shared" si="0"/>
        <v>30.097560975609756</v>
      </c>
    </row>
    <row r="40" spans="1:7" s="181" customFormat="1" ht="15">
      <c r="A40" s="66"/>
      <c r="B40" s="261">
        <v>3722</v>
      </c>
      <c r="C40" s="262" t="s">
        <v>321</v>
      </c>
      <c r="D40" s="74">
        <v>20470</v>
      </c>
      <c r="E40" s="199">
        <v>20470</v>
      </c>
      <c r="F40" s="199">
        <v>3586.4</v>
      </c>
      <c r="G40" s="139">
        <f t="shared" si="0"/>
        <v>17.520273571079628</v>
      </c>
    </row>
    <row r="41" spans="1:7" s="186" customFormat="1" ht="15.75">
      <c r="A41" s="66"/>
      <c r="B41" s="261">
        <v>3725</v>
      </c>
      <c r="C41" s="141" t="s">
        <v>322</v>
      </c>
      <c r="D41" s="139">
        <v>500</v>
      </c>
      <c r="E41" s="212">
        <v>500</v>
      </c>
      <c r="F41" s="199">
        <v>0</v>
      </c>
      <c r="G41" s="139">
        <f t="shared" si="0"/>
        <v>0</v>
      </c>
    </row>
    <row r="42" spans="1:7" s="186" customFormat="1" ht="15.75">
      <c r="A42" s="66"/>
      <c r="B42" s="261">
        <v>3726</v>
      </c>
      <c r="C42" s="141" t="s">
        <v>323</v>
      </c>
      <c r="D42" s="139">
        <v>230</v>
      </c>
      <c r="E42" s="212">
        <v>230</v>
      </c>
      <c r="F42" s="199">
        <v>0</v>
      </c>
      <c r="G42" s="139">
        <f t="shared" si="0"/>
        <v>0</v>
      </c>
    </row>
    <row r="43" spans="1:7" s="186" customFormat="1" ht="15.75">
      <c r="A43" s="66"/>
      <c r="B43" s="261">
        <v>3733</v>
      </c>
      <c r="C43" s="141" t="s">
        <v>324</v>
      </c>
      <c r="D43" s="139">
        <v>40</v>
      </c>
      <c r="E43" s="212">
        <v>40</v>
      </c>
      <c r="F43" s="199">
        <v>30.8</v>
      </c>
      <c r="G43" s="139">
        <f t="shared" si="0"/>
        <v>77</v>
      </c>
    </row>
    <row r="44" spans="1:7" s="186" customFormat="1" ht="15.75">
      <c r="A44" s="66"/>
      <c r="B44" s="261">
        <v>3744</v>
      </c>
      <c r="C44" s="141" t="s">
        <v>325</v>
      </c>
      <c r="D44" s="139">
        <v>4000</v>
      </c>
      <c r="E44" s="212">
        <v>4000</v>
      </c>
      <c r="F44" s="199">
        <v>105.3</v>
      </c>
      <c r="G44" s="139">
        <f t="shared" si="0"/>
        <v>2.6324999999999998</v>
      </c>
    </row>
    <row r="45" spans="1:7" s="186" customFormat="1" ht="15.75">
      <c r="A45" s="66"/>
      <c r="B45" s="261">
        <v>3745</v>
      </c>
      <c r="C45" s="141" t="s">
        <v>326</v>
      </c>
      <c r="D45" s="263">
        <v>24947</v>
      </c>
      <c r="E45" s="212">
        <v>24987</v>
      </c>
      <c r="F45" s="199">
        <v>2318.5</v>
      </c>
      <c r="G45" s="139">
        <f t="shared" si="0"/>
        <v>9.2788249889942769</v>
      </c>
    </row>
    <row r="46" spans="1:7" s="186" customFormat="1" ht="15.75" hidden="1">
      <c r="A46" s="66"/>
      <c r="B46" s="261">
        <v>4349</v>
      </c>
      <c r="C46" s="141" t="s">
        <v>327</v>
      </c>
      <c r="D46" s="108"/>
      <c r="E46" s="198"/>
      <c r="F46" s="199">
        <v>0</v>
      </c>
      <c r="G46" s="139" t="e">
        <f t="shared" si="0"/>
        <v>#DIV/0!</v>
      </c>
    </row>
    <row r="47" spans="1:7" s="186" customFormat="1" ht="15.75">
      <c r="A47" s="71"/>
      <c r="B47" s="261">
        <v>4351</v>
      </c>
      <c r="C47" s="262" t="s">
        <v>328</v>
      </c>
      <c r="D47" s="108">
        <v>1000</v>
      </c>
      <c r="E47" s="198">
        <v>1000</v>
      </c>
      <c r="F47" s="199">
        <v>0</v>
      </c>
      <c r="G47" s="139">
        <f t="shared" si="0"/>
        <v>0</v>
      </c>
    </row>
    <row r="48" spans="1:7" s="186" customFormat="1" ht="15.75">
      <c r="A48" s="71"/>
      <c r="B48" s="261">
        <v>4357</v>
      </c>
      <c r="C48" s="262" t="s">
        <v>329</v>
      </c>
      <c r="D48" s="108">
        <v>2950</v>
      </c>
      <c r="E48" s="198">
        <v>3340.7</v>
      </c>
      <c r="F48" s="199">
        <v>420.3</v>
      </c>
      <c r="G48" s="139">
        <f t="shared" si="0"/>
        <v>12.581195557817226</v>
      </c>
    </row>
    <row r="49" spans="1:7" s="186" customFormat="1" ht="15.75" hidden="1">
      <c r="A49" s="71"/>
      <c r="B49" s="261">
        <v>4374</v>
      </c>
      <c r="C49" s="262" t="s">
        <v>330</v>
      </c>
      <c r="D49" s="108"/>
      <c r="E49" s="198"/>
      <c r="F49" s="199">
        <v>0</v>
      </c>
      <c r="G49" s="139" t="e">
        <f t="shared" si="0"/>
        <v>#DIV/0!</v>
      </c>
    </row>
    <row r="50" spans="1:7" s="181" customFormat="1" ht="15">
      <c r="A50" s="71"/>
      <c r="B50" s="261">
        <v>5311</v>
      </c>
      <c r="C50" s="262" t="s">
        <v>331</v>
      </c>
      <c r="D50" s="108">
        <v>4500</v>
      </c>
      <c r="E50" s="198">
        <v>4500</v>
      </c>
      <c r="F50" s="199">
        <v>0</v>
      </c>
      <c r="G50" s="139">
        <f t="shared" si="0"/>
        <v>0</v>
      </c>
    </row>
    <row r="51" spans="1:7" s="181" customFormat="1" ht="15">
      <c r="A51" s="71"/>
      <c r="B51" s="261">
        <v>5512</v>
      </c>
      <c r="C51" s="262" t="s">
        <v>332</v>
      </c>
      <c r="D51" s="108">
        <v>500</v>
      </c>
      <c r="E51" s="198">
        <v>587</v>
      </c>
      <c r="F51" s="199">
        <v>0</v>
      </c>
      <c r="G51" s="139">
        <f t="shared" si="0"/>
        <v>0</v>
      </c>
    </row>
    <row r="52" spans="1:7" s="181" customFormat="1" ht="15">
      <c r="A52" s="71"/>
      <c r="B52" s="261">
        <v>6171</v>
      </c>
      <c r="C52" s="262" t="s">
        <v>333</v>
      </c>
      <c r="D52" s="108">
        <v>3500</v>
      </c>
      <c r="E52" s="198">
        <v>3500</v>
      </c>
      <c r="F52" s="199">
        <v>0</v>
      </c>
      <c r="G52" s="139">
        <f t="shared" si="0"/>
        <v>0</v>
      </c>
    </row>
    <row r="53" spans="1:7" s="181" customFormat="1" ht="15" hidden="1">
      <c r="A53" s="71"/>
      <c r="B53" s="261">
        <v>6399</v>
      </c>
      <c r="C53" s="262" t="s">
        <v>334</v>
      </c>
      <c r="D53" s="108"/>
      <c r="E53" s="198"/>
      <c r="F53" s="199">
        <v>0</v>
      </c>
      <c r="G53" s="139" t="e">
        <f t="shared" si="0"/>
        <v>#DIV/0!</v>
      </c>
    </row>
    <row r="54" spans="1:7" s="181" customFormat="1" ht="15">
      <c r="A54" s="71"/>
      <c r="B54" s="261">
        <v>6402</v>
      </c>
      <c r="C54" s="262" t="s">
        <v>335</v>
      </c>
      <c r="D54" s="108">
        <v>3437</v>
      </c>
      <c r="E54" s="198">
        <v>3437</v>
      </c>
      <c r="F54" s="199">
        <v>0</v>
      </c>
      <c r="G54" s="139">
        <f t="shared" si="0"/>
        <v>0</v>
      </c>
    </row>
    <row r="55" spans="1:7" s="181" customFormat="1" ht="15">
      <c r="A55" s="71">
        <v>6409</v>
      </c>
      <c r="B55" s="261">
        <v>6409</v>
      </c>
      <c r="C55" s="262" t="s">
        <v>336</v>
      </c>
      <c r="D55" s="108">
        <v>2400</v>
      </c>
      <c r="E55" s="198">
        <v>2400</v>
      </c>
      <c r="F55" s="199">
        <v>0</v>
      </c>
      <c r="G55" s="139">
        <f t="shared" si="0"/>
        <v>0</v>
      </c>
    </row>
    <row r="56" spans="1:7" s="186" customFormat="1" ht="16.5" thickBot="1">
      <c r="A56" s="66"/>
      <c r="B56" s="261"/>
      <c r="C56" s="141"/>
      <c r="D56" s="139"/>
      <c r="E56" s="212"/>
      <c r="F56" s="212"/>
      <c r="G56" s="139"/>
    </row>
    <row r="57" spans="1:7" s="241" customFormat="1" ht="16.5" hidden="1" customHeight="1">
      <c r="A57" s="104"/>
      <c r="B57" s="264"/>
      <c r="C57" s="103" t="s">
        <v>337</v>
      </c>
      <c r="D57" s="265" t="e">
        <f>SUM(#REF!+#REF!+#REF!+#REF!)</f>
        <v>#REF!</v>
      </c>
      <c r="E57" s="342" t="e">
        <f>SUM(#REF!+92+#REF!+#REF!)</f>
        <v>#REF!</v>
      </c>
      <c r="F57" s="342" t="e">
        <f>SUM(#REF!+#REF!+#REF!+#REF!)</f>
        <v>#REF!</v>
      </c>
      <c r="G57" s="139" t="e">
        <f>(#REF!/E57)*100</f>
        <v>#REF!</v>
      </c>
    </row>
    <row r="58" spans="1:7" s="186" customFormat="1" ht="15.75" hidden="1" customHeight="1">
      <c r="A58" s="66"/>
      <c r="B58" s="261"/>
      <c r="C58" s="141"/>
      <c r="D58" s="139"/>
      <c r="E58" s="212"/>
      <c r="F58" s="212"/>
      <c r="G58" s="139"/>
    </row>
    <row r="59" spans="1:7" s="186" customFormat="1" ht="12.75" hidden="1" customHeight="1" thickBot="1">
      <c r="A59" s="268"/>
      <c r="B59" s="269"/>
      <c r="C59" s="270"/>
      <c r="D59" s="271"/>
      <c r="E59" s="343"/>
      <c r="F59" s="343"/>
      <c r="G59" s="271"/>
    </row>
    <row r="60" spans="1:7" s="181" customFormat="1" ht="18.75" customHeight="1" thickTop="1" thickBot="1">
      <c r="A60" s="274"/>
      <c r="B60" s="275"/>
      <c r="C60" s="276" t="s">
        <v>338</v>
      </c>
      <c r="D60" s="277">
        <f>SUM(D12:D56)</f>
        <v>206555</v>
      </c>
      <c r="E60" s="344">
        <f>SUM(E12:E56)</f>
        <v>217550.90000000002</v>
      </c>
      <c r="F60" s="344">
        <f>SUM(F12:F56)</f>
        <v>11043.199999999999</v>
      </c>
      <c r="G60" s="277">
        <f>(F60/E60)*100</f>
        <v>5.0761453986170579</v>
      </c>
    </row>
    <row r="61" spans="1:7" s="186" customFormat="1" ht="16.5" customHeight="1">
      <c r="A61" s="248"/>
      <c r="B61" s="280"/>
      <c r="C61" s="248"/>
      <c r="D61" s="249"/>
      <c r="E61" s="345"/>
      <c r="F61" s="334"/>
      <c r="G61" s="239"/>
    </row>
    <row r="62" spans="1:7" s="181" customFormat="1" ht="12.75" hidden="1" customHeight="1">
      <c r="A62" s="180"/>
      <c r="B62" s="183"/>
      <c r="C62" s="248"/>
      <c r="D62" s="249"/>
      <c r="E62" s="338"/>
      <c r="F62" s="338"/>
      <c r="G62" s="249"/>
    </row>
    <row r="63" spans="1:7" s="181" customFormat="1" ht="12.75" hidden="1" customHeight="1">
      <c r="A63" s="180"/>
      <c r="B63" s="183"/>
      <c r="C63" s="248"/>
      <c r="D63" s="249"/>
      <c r="E63" s="338"/>
      <c r="F63" s="338"/>
      <c r="G63" s="249"/>
    </row>
    <row r="64" spans="1:7" s="181" customFormat="1" ht="12.75" hidden="1" customHeight="1">
      <c r="A64" s="180"/>
      <c r="B64" s="183"/>
      <c r="C64" s="248"/>
      <c r="D64" s="249"/>
      <c r="E64" s="338"/>
      <c r="F64" s="338"/>
      <c r="G64" s="249"/>
    </row>
    <row r="65" spans="1:7" s="181" customFormat="1" ht="12.75" hidden="1" customHeight="1">
      <c r="A65" s="180"/>
      <c r="B65" s="183"/>
      <c r="C65" s="248"/>
      <c r="D65" s="249"/>
      <c r="E65" s="338"/>
      <c r="F65" s="338"/>
      <c r="G65" s="249"/>
    </row>
    <row r="66" spans="1:7" s="181" customFormat="1" ht="12.75" hidden="1" customHeight="1">
      <c r="A66" s="180"/>
      <c r="B66" s="183"/>
      <c r="C66" s="248"/>
      <c r="D66" s="249"/>
      <c r="E66" s="338"/>
      <c r="F66" s="338"/>
      <c r="G66" s="249"/>
    </row>
    <row r="67" spans="1:7" s="181" customFormat="1" ht="12.75" hidden="1" customHeight="1">
      <c r="A67" s="180"/>
      <c r="B67" s="183"/>
      <c r="C67" s="248"/>
      <c r="D67" s="249"/>
      <c r="E67" s="338"/>
      <c r="F67" s="338"/>
      <c r="G67" s="249"/>
    </row>
    <row r="68" spans="1:7" s="181" customFormat="1" ht="15.75" customHeight="1" thickBot="1">
      <c r="A68" s="180"/>
      <c r="B68" s="183"/>
      <c r="C68" s="248"/>
      <c r="D68" s="249"/>
      <c r="E68" s="337"/>
      <c r="F68" s="337"/>
      <c r="G68" s="246"/>
    </row>
    <row r="69" spans="1:7" s="181" customFormat="1" ht="15.75">
      <c r="A69" s="251" t="s">
        <v>27</v>
      </c>
      <c r="B69" s="252" t="s">
        <v>28</v>
      </c>
      <c r="C69" s="251" t="s">
        <v>30</v>
      </c>
      <c r="D69" s="251" t="s">
        <v>31</v>
      </c>
      <c r="E69" s="340" t="s">
        <v>31</v>
      </c>
      <c r="F69" s="195" t="s">
        <v>8</v>
      </c>
      <c r="G69" s="251" t="s">
        <v>289</v>
      </c>
    </row>
    <row r="70" spans="1:7" s="181" customFormat="1" ht="15.75" customHeight="1" thickBot="1">
      <c r="A70" s="253"/>
      <c r="B70" s="254"/>
      <c r="C70" s="255"/>
      <c r="D70" s="256" t="s">
        <v>33</v>
      </c>
      <c r="E70" s="341" t="s">
        <v>34</v>
      </c>
      <c r="F70" s="197" t="s">
        <v>35</v>
      </c>
      <c r="G70" s="256" t="s">
        <v>290</v>
      </c>
    </row>
    <row r="71" spans="1:7" s="181" customFormat="1" ht="16.5" customHeight="1" thickTop="1">
      <c r="A71" s="257">
        <v>30</v>
      </c>
      <c r="B71" s="257"/>
      <c r="C71" s="104" t="s">
        <v>65</v>
      </c>
      <c r="D71" s="113"/>
      <c r="E71" s="206"/>
      <c r="F71" s="206"/>
      <c r="G71" s="113"/>
    </row>
    <row r="72" spans="1:7" s="181" customFormat="1" ht="16.5" customHeight="1">
      <c r="A72" s="282">
        <v>31</v>
      </c>
      <c r="B72" s="282"/>
      <c r="C72" s="104"/>
      <c r="D72" s="139"/>
      <c r="E72" s="212"/>
      <c r="F72" s="212"/>
      <c r="G72" s="139"/>
    </row>
    <row r="73" spans="1:7" s="181" customFormat="1" ht="15">
      <c r="A73" s="66"/>
      <c r="B73" s="283">
        <v>3341</v>
      </c>
      <c r="C73" s="180" t="s">
        <v>339</v>
      </c>
      <c r="D73" s="139">
        <v>30</v>
      </c>
      <c r="E73" s="212">
        <v>30</v>
      </c>
      <c r="F73" s="212">
        <v>0</v>
      </c>
      <c r="G73" s="139">
        <f t="shared" ref="G73:G86" si="1">(F73/E73)*100</f>
        <v>0</v>
      </c>
    </row>
    <row r="74" spans="1:7" s="181" customFormat="1" ht="15.75" customHeight="1">
      <c r="A74" s="66"/>
      <c r="B74" s="283">
        <v>3349</v>
      </c>
      <c r="C74" s="141" t="s">
        <v>340</v>
      </c>
      <c r="D74" s="139">
        <v>720</v>
      </c>
      <c r="E74" s="212">
        <v>720</v>
      </c>
      <c r="F74" s="212">
        <v>62.7</v>
      </c>
      <c r="G74" s="139">
        <f t="shared" si="1"/>
        <v>8.7083333333333339</v>
      </c>
    </row>
    <row r="75" spans="1:7" s="181" customFormat="1" ht="15.75" customHeight="1">
      <c r="A75" s="66"/>
      <c r="B75" s="283">
        <v>5212</v>
      </c>
      <c r="C75" s="66" t="s">
        <v>341</v>
      </c>
      <c r="D75" s="284">
        <v>20</v>
      </c>
      <c r="E75" s="346">
        <v>20</v>
      </c>
      <c r="F75" s="212">
        <v>0</v>
      </c>
      <c r="G75" s="139">
        <f t="shared" si="1"/>
        <v>0</v>
      </c>
    </row>
    <row r="76" spans="1:7" s="181" customFormat="1" ht="15.75" customHeight="1">
      <c r="A76" s="66"/>
      <c r="B76" s="283">
        <v>5272</v>
      </c>
      <c r="C76" s="66" t="s">
        <v>342</v>
      </c>
      <c r="D76" s="284">
        <v>50</v>
      </c>
      <c r="E76" s="346">
        <v>50</v>
      </c>
      <c r="F76" s="212">
        <v>0</v>
      </c>
      <c r="G76" s="139">
        <f t="shared" si="1"/>
        <v>0</v>
      </c>
    </row>
    <row r="77" spans="1:7" s="181" customFormat="1" ht="15.75" customHeight="1">
      <c r="A77" s="66"/>
      <c r="B77" s="283">
        <v>5279</v>
      </c>
      <c r="C77" s="66" t="s">
        <v>343</v>
      </c>
      <c r="D77" s="284">
        <v>50</v>
      </c>
      <c r="E77" s="346">
        <v>50</v>
      </c>
      <c r="F77" s="212">
        <v>0</v>
      </c>
      <c r="G77" s="139">
        <f t="shared" si="1"/>
        <v>0</v>
      </c>
    </row>
    <row r="78" spans="1:7" s="181" customFormat="1" ht="15">
      <c r="A78" s="66"/>
      <c r="B78" s="283">
        <v>5512</v>
      </c>
      <c r="C78" s="180" t="s">
        <v>344</v>
      </c>
      <c r="D78" s="139">
        <v>1423</v>
      </c>
      <c r="E78" s="212">
        <v>1423</v>
      </c>
      <c r="F78" s="212">
        <v>82.7</v>
      </c>
      <c r="G78" s="139">
        <f t="shared" si="1"/>
        <v>5.8116654954321856</v>
      </c>
    </row>
    <row r="79" spans="1:7" s="181" customFormat="1" ht="15.75" customHeight="1">
      <c r="A79" s="66"/>
      <c r="B79" s="283">
        <v>6112</v>
      </c>
      <c r="C79" s="141" t="s">
        <v>345</v>
      </c>
      <c r="D79" s="139">
        <v>5535</v>
      </c>
      <c r="E79" s="212">
        <v>5535</v>
      </c>
      <c r="F79" s="212">
        <v>929.5</v>
      </c>
      <c r="G79" s="139">
        <f t="shared" si="1"/>
        <v>16.793134598012646</v>
      </c>
    </row>
    <row r="80" spans="1:7" s="181" customFormat="1" ht="15.75" hidden="1" customHeight="1">
      <c r="A80" s="66"/>
      <c r="B80" s="283">
        <v>6114</v>
      </c>
      <c r="C80" s="141" t="s">
        <v>346</v>
      </c>
      <c r="D80" s="139"/>
      <c r="E80" s="212"/>
      <c r="F80" s="212">
        <v>0</v>
      </c>
      <c r="G80" s="139" t="e">
        <f t="shared" si="1"/>
        <v>#DIV/0!</v>
      </c>
    </row>
    <row r="81" spans="1:7" s="181" customFormat="1" ht="15.75" hidden="1" customHeight="1">
      <c r="A81" s="66"/>
      <c r="B81" s="283">
        <v>6115</v>
      </c>
      <c r="C81" s="141" t="s">
        <v>347</v>
      </c>
      <c r="D81" s="139"/>
      <c r="E81" s="212"/>
      <c r="F81" s="212">
        <v>0</v>
      </c>
      <c r="G81" s="139" t="e">
        <f t="shared" si="1"/>
        <v>#DIV/0!</v>
      </c>
    </row>
    <row r="82" spans="1:7" s="181" customFormat="1" ht="15.75" hidden="1" customHeight="1">
      <c r="A82" s="66"/>
      <c r="B82" s="283">
        <v>6117</v>
      </c>
      <c r="C82" s="141" t="s">
        <v>348</v>
      </c>
      <c r="D82" s="139"/>
      <c r="E82" s="212"/>
      <c r="F82" s="212">
        <v>0</v>
      </c>
      <c r="G82" s="139" t="e">
        <f t="shared" si="1"/>
        <v>#DIV/0!</v>
      </c>
    </row>
    <row r="83" spans="1:7" s="181" customFormat="1" ht="15.75" hidden="1" customHeight="1">
      <c r="A83" s="66"/>
      <c r="B83" s="283">
        <v>6118</v>
      </c>
      <c r="C83" s="141" t="s">
        <v>349</v>
      </c>
      <c r="D83" s="284"/>
      <c r="E83" s="346"/>
      <c r="F83" s="212">
        <v>0</v>
      </c>
      <c r="G83" s="139" t="e">
        <f t="shared" si="1"/>
        <v>#DIV/0!</v>
      </c>
    </row>
    <row r="84" spans="1:7" s="181" customFormat="1" ht="15.75" hidden="1" customHeight="1">
      <c r="A84" s="66"/>
      <c r="B84" s="283">
        <v>6149</v>
      </c>
      <c r="C84" s="141" t="s">
        <v>350</v>
      </c>
      <c r="D84" s="284"/>
      <c r="E84" s="346"/>
      <c r="F84" s="212">
        <v>0</v>
      </c>
      <c r="G84" s="139" t="e">
        <f t="shared" si="1"/>
        <v>#DIV/0!</v>
      </c>
    </row>
    <row r="85" spans="1:7" s="181" customFormat="1" ht="17.25" customHeight="1">
      <c r="A85" s="283" t="s">
        <v>351</v>
      </c>
      <c r="B85" s="283">
        <v>6171</v>
      </c>
      <c r="C85" s="141" t="s">
        <v>352</v>
      </c>
      <c r="D85" s="139">
        <v>110341</v>
      </c>
      <c r="E85" s="212">
        <v>110341</v>
      </c>
      <c r="F85" s="212">
        <v>14646.3</v>
      </c>
      <c r="G85" s="139">
        <f t="shared" si="1"/>
        <v>13.273669805421376</v>
      </c>
    </row>
    <row r="86" spans="1:7" s="181" customFormat="1" ht="17.25" customHeight="1">
      <c r="A86" s="283"/>
      <c r="B86" s="283">
        <v>6402</v>
      </c>
      <c r="C86" s="141" t="s">
        <v>353</v>
      </c>
      <c r="D86" s="139">
        <v>0</v>
      </c>
      <c r="E86" s="212">
        <v>216.9</v>
      </c>
      <c r="F86" s="212">
        <v>216.9</v>
      </c>
      <c r="G86" s="139">
        <f t="shared" si="1"/>
        <v>100</v>
      </c>
    </row>
    <row r="87" spans="1:7" s="181" customFormat="1" ht="15.75" customHeight="1" thickBot="1">
      <c r="A87" s="286"/>
      <c r="B87" s="287"/>
      <c r="C87" s="288"/>
      <c r="D87" s="284"/>
      <c r="E87" s="346"/>
      <c r="F87" s="346"/>
      <c r="G87" s="284"/>
    </row>
    <row r="88" spans="1:7" s="181" customFormat="1" ht="18.75" customHeight="1" thickTop="1" thickBot="1">
      <c r="A88" s="274"/>
      <c r="B88" s="290"/>
      <c r="C88" s="291" t="s">
        <v>354</v>
      </c>
      <c r="D88" s="277">
        <f t="shared" ref="D88:F88" si="2">SUM(D73:D87)</f>
        <v>118169</v>
      </c>
      <c r="E88" s="344">
        <f t="shared" si="2"/>
        <v>118385.9</v>
      </c>
      <c r="F88" s="344">
        <f t="shared" si="2"/>
        <v>15938.099999999999</v>
      </c>
      <c r="G88" s="277">
        <f>(F88/E88)*100</f>
        <v>13.46283636818236</v>
      </c>
    </row>
    <row r="89" spans="1:7" s="181" customFormat="1" ht="15.75" customHeight="1">
      <c r="A89" s="180"/>
      <c r="B89" s="183"/>
      <c r="C89" s="248"/>
      <c r="D89" s="249"/>
      <c r="E89" s="347"/>
      <c r="F89" s="338"/>
      <c r="G89" s="249"/>
    </row>
    <row r="90" spans="1:7" s="181" customFormat="1" ht="12.75" hidden="1" customHeight="1">
      <c r="A90" s="180"/>
      <c r="B90" s="183"/>
      <c r="C90" s="248"/>
      <c r="D90" s="249"/>
      <c r="E90" s="338"/>
      <c r="F90" s="338"/>
      <c r="G90" s="249"/>
    </row>
    <row r="91" spans="1:7" s="181" customFormat="1" ht="12.75" hidden="1" customHeight="1">
      <c r="A91" s="180"/>
      <c r="B91" s="183"/>
      <c r="C91" s="248"/>
      <c r="D91" s="249"/>
      <c r="E91" s="338"/>
      <c r="F91" s="338"/>
      <c r="G91" s="249"/>
    </row>
    <row r="92" spans="1:7" s="181" customFormat="1" ht="12.75" hidden="1" customHeight="1">
      <c r="A92" s="180"/>
      <c r="B92" s="183"/>
      <c r="C92" s="248"/>
      <c r="D92" s="249"/>
      <c r="E92" s="338"/>
      <c r="F92" s="338"/>
      <c r="G92" s="249"/>
    </row>
    <row r="93" spans="1:7" s="181" customFormat="1" ht="12.75" hidden="1" customHeight="1">
      <c r="A93" s="180"/>
      <c r="B93" s="183"/>
      <c r="C93" s="248"/>
      <c r="D93" s="249"/>
      <c r="E93" s="338"/>
      <c r="F93" s="338"/>
      <c r="G93" s="249"/>
    </row>
    <row r="94" spans="1:7" s="181" customFormat="1" ht="15.75" customHeight="1" thickBot="1">
      <c r="A94" s="180"/>
      <c r="B94" s="183"/>
      <c r="C94" s="248"/>
      <c r="D94" s="249"/>
      <c r="E94" s="338"/>
      <c r="F94" s="338"/>
      <c r="G94" s="249"/>
    </row>
    <row r="95" spans="1:7" s="181" customFormat="1" ht="15.75">
      <c r="A95" s="251" t="s">
        <v>27</v>
      </c>
      <c r="B95" s="252" t="s">
        <v>28</v>
      </c>
      <c r="C95" s="251" t="s">
        <v>30</v>
      </c>
      <c r="D95" s="251" t="s">
        <v>31</v>
      </c>
      <c r="E95" s="340" t="s">
        <v>31</v>
      </c>
      <c r="F95" s="195" t="s">
        <v>8</v>
      </c>
      <c r="G95" s="251" t="s">
        <v>289</v>
      </c>
    </row>
    <row r="96" spans="1:7" s="181" customFormat="1" ht="15.75" customHeight="1" thickBot="1">
      <c r="A96" s="253"/>
      <c r="B96" s="254"/>
      <c r="C96" s="255"/>
      <c r="D96" s="256" t="s">
        <v>33</v>
      </c>
      <c r="E96" s="341" t="s">
        <v>34</v>
      </c>
      <c r="F96" s="197" t="s">
        <v>35</v>
      </c>
      <c r="G96" s="256" t="s">
        <v>290</v>
      </c>
    </row>
    <row r="97" spans="1:7" s="181" customFormat="1" ht="16.5" thickTop="1">
      <c r="A97" s="257">
        <v>50</v>
      </c>
      <c r="B97" s="258"/>
      <c r="C97" s="293" t="s">
        <v>102</v>
      </c>
      <c r="D97" s="113"/>
      <c r="E97" s="206"/>
      <c r="F97" s="206"/>
      <c r="G97" s="113"/>
    </row>
    <row r="98" spans="1:7" s="181" customFormat="1" ht="14.25" customHeight="1">
      <c r="A98" s="257"/>
      <c r="B98" s="258"/>
      <c r="C98" s="293"/>
      <c r="D98" s="113"/>
      <c r="E98" s="206"/>
      <c r="F98" s="206"/>
      <c r="G98" s="113"/>
    </row>
    <row r="99" spans="1:7" s="181" customFormat="1" ht="15">
      <c r="A99" s="66"/>
      <c r="B99" s="261">
        <v>2143</v>
      </c>
      <c r="C99" s="66" t="s">
        <v>355</v>
      </c>
      <c r="D99" s="74">
        <v>665</v>
      </c>
      <c r="E99" s="199">
        <v>663.5</v>
      </c>
      <c r="F99" s="199">
        <v>0</v>
      </c>
      <c r="G99" s="139">
        <f t="shared" ref="G99:G140" si="3">(F99/E99)*100</f>
        <v>0</v>
      </c>
    </row>
    <row r="100" spans="1:7" s="181" customFormat="1" ht="15">
      <c r="A100" s="66"/>
      <c r="B100" s="261">
        <v>3111</v>
      </c>
      <c r="C100" s="66" t="s">
        <v>356</v>
      </c>
      <c r="D100" s="74">
        <v>8150</v>
      </c>
      <c r="E100" s="199">
        <v>8151.5</v>
      </c>
      <c r="F100" s="199">
        <v>1330.1</v>
      </c>
      <c r="G100" s="139">
        <f t="shared" si="3"/>
        <v>16.317242225357294</v>
      </c>
    </row>
    <row r="101" spans="1:7" s="181" customFormat="1" ht="15">
      <c r="A101" s="66"/>
      <c r="B101" s="261">
        <v>3113</v>
      </c>
      <c r="C101" s="66" t="s">
        <v>357</v>
      </c>
      <c r="D101" s="74">
        <v>30850</v>
      </c>
      <c r="E101" s="199">
        <v>30850</v>
      </c>
      <c r="F101" s="199">
        <v>6577.4</v>
      </c>
      <c r="G101" s="139">
        <f t="shared" si="3"/>
        <v>21.320583468395458</v>
      </c>
    </row>
    <row r="102" spans="1:7" s="181" customFormat="1" ht="15" hidden="1">
      <c r="A102" s="66"/>
      <c r="B102" s="261">
        <v>3114</v>
      </c>
      <c r="C102" s="66" t="s">
        <v>358</v>
      </c>
      <c r="D102" s="74"/>
      <c r="E102" s="199"/>
      <c r="F102" s="199">
        <v>0</v>
      </c>
      <c r="G102" s="139" t="e">
        <f t="shared" si="3"/>
        <v>#DIV/0!</v>
      </c>
    </row>
    <row r="103" spans="1:7" s="181" customFormat="1" ht="15" hidden="1">
      <c r="A103" s="66"/>
      <c r="B103" s="261">
        <v>3122</v>
      </c>
      <c r="C103" s="66" t="s">
        <v>359</v>
      </c>
      <c r="D103" s="74"/>
      <c r="E103" s="199"/>
      <c r="F103" s="199">
        <v>0</v>
      </c>
      <c r="G103" s="139" t="e">
        <f t="shared" si="3"/>
        <v>#DIV/0!</v>
      </c>
    </row>
    <row r="104" spans="1:7" s="181" customFormat="1" ht="15">
      <c r="A104" s="66"/>
      <c r="B104" s="261">
        <v>3231</v>
      </c>
      <c r="C104" s="66" t="s">
        <v>360</v>
      </c>
      <c r="D104" s="74">
        <v>600</v>
      </c>
      <c r="E104" s="199">
        <v>600</v>
      </c>
      <c r="F104" s="199">
        <v>100</v>
      </c>
      <c r="G104" s="139">
        <f t="shared" si="3"/>
        <v>16.666666666666664</v>
      </c>
    </row>
    <row r="105" spans="1:7" s="181" customFormat="1" ht="15">
      <c r="A105" s="66"/>
      <c r="B105" s="261">
        <v>3313</v>
      </c>
      <c r="C105" s="66" t="s">
        <v>446</v>
      </c>
      <c r="D105" s="74">
        <v>1200</v>
      </c>
      <c r="E105" s="199">
        <v>1200</v>
      </c>
      <c r="F105" s="199">
        <v>0</v>
      </c>
      <c r="G105" s="139">
        <f t="shared" si="3"/>
        <v>0</v>
      </c>
    </row>
    <row r="106" spans="1:7" s="181" customFormat="1" ht="15">
      <c r="A106" s="66"/>
      <c r="B106" s="261">
        <v>3314</v>
      </c>
      <c r="C106" s="66" t="s">
        <v>362</v>
      </c>
      <c r="D106" s="74">
        <v>10259</v>
      </c>
      <c r="E106" s="199">
        <v>10259</v>
      </c>
      <c r="F106" s="199">
        <v>1700</v>
      </c>
      <c r="G106" s="139">
        <f t="shared" si="3"/>
        <v>16.57081586899308</v>
      </c>
    </row>
    <row r="107" spans="1:7" s="181" customFormat="1" ht="15">
      <c r="A107" s="66"/>
      <c r="B107" s="261">
        <v>3315</v>
      </c>
      <c r="C107" s="66" t="s">
        <v>363</v>
      </c>
      <c r="D107" s="74">
        <v>15984</v>
      </c>
      <c r="E107" s="199">
        <v>15984</v>
      </c>
      <c r="F107" s="199">
        <v>2707</v>
      </c>
      <c r="G107" s="139">
        <f t="shared" si="3"/>
        <v>16.935685685685687</v>
      </c>
    </row>
    <row r="108" spans="1:7" s="181" customFormat="1" ht="15">
      <c r="A108" s="66"/>
      <c r="B108" s="261">
        <v>3319</v>
      </c>
      <c r="C108" s="66" t="s">
        <v>364</v>
      </c>
      <c r="D108" s="74">
        <v>260</v>
      </c>
      <c r="E108" s="199">
        <v>260</v>
      </c>
      <c r="F108" s="199">
        <v>53.1</v>
      </c>
      <c r="G108" s="139">
        <f t="shared" si="3"/>
        <v>20.423076923076923</v>
      </c>
    </row>
    <row r="109" spans="1:7" s="181" customFormat="1" ht="15">
      <c r="A109" s="66"/>
      <c r="B109" s="261">
        <v>3322</v>
      </c>
      <c r="C109" s="66" t="s">
        <v>365</v>
      </c>
      <c r="D109" s="74">
        <v>20</v>
      </c>
      <c r="E109" s="199">
        <v>20</v>
      </c>
      <c r="F109" s="199">
        <v>0</v>
      </c>
      <c r="G109" s="139">
        <f t="shared" si="3"/>
        <v>0</v>
      </c>
    </row>
    <row r="110" spans="1:7" s="181" customFormat="1" ht="15">
      <c r="A110" s="66"/>
      <c r="B110" s="261">
        <v>3326</v>
      </c>
      <c r="C110" s="66" t="s">
        <v>366</v>
      </c>
      <c r="D110" s="74">
        <v>20</v>
      </c>
      <c r="E110" s="199">
        <v>20</v>
      </c>
      <c r="F110" s="199">
        <v>0</v>
      </c>
      <c r="G110" s="139">
        <f t="shared" si="3"/>
        <v>0</v>
      </c>
    </row>
    <row r="111" spans="1:7" s="181" customFormat="1" ht="15">
      <c r="A111" s="66"/>
      <c r="B111" s="261">
        <v>3330</v>
      </c>
      <c r="C111" s="66" t="s">
        <v>367</v>
      </c>
      <c r="D111" s="74">
        <v>140</v>
      </c>
      <c r="E111" s="199">
        <v>140</v>
      </c>
      <c r="F111" s="199">
        <v>0</v>
      </c>
      <c r="G111" s="139">
        <f t="shared" si="3"/>
        <v>0</v>
      </c>
    </row>
    <row r="112" spans="1:7" s="181" customFormat="1" ht="15">
      <c r="A112" s="66"/>
      <c r="B112" s="261">
        <v>3392</v>
      </c>
      <c r="C112" s="66" t="s">
        <v>368</v>
      </c>
      <c r="D112" s="74">
        <v>800</v>
      </c>
      <c r="E112" s="199">
        <v>800</v>
      </c>
      <c r="F112" s="199">
        <v>200</v>
      </c>
      <c r="G112" s="139">
        <f t="shared" si="3"/>
        <v>25</v>
      </c>
    </row>
    <row r="113" spans="1:7" s="181" customFormat="1" ht="15">
      <c r="A113" s="66"/>
      <c r="B113" s="261">
        <v>3412</v>
      </c>
      <c r="C113" s="66" t="s">
        <v>369</v>
      </c>
      <c r="D113" s="74">
        <v>17853</v>
      </c>
      <c r="E113" s="199">
        <v>17853</v>
      </c>
      <c r="F113" s="199">
        <v>3009</v>
      </c>
      <c r="G113" s="139">
        <f t="shared" si="3"/>
        <v>16.854310199966392</v>
      </c>
    </row>
    <row r="114" spans="1:7" s="181" customFormat="1" ht="15">
      <c r="A114" s="66"/>
      <c r="B114" s="261">
        <v>3412</v>
      </c>
      <c r="C114" s="66" t="s">
        <v>447</v>
      </c>
      <c r="D114" s="74">
        <f>18003-17853</f>
        <v>150</v>
      </c>
      <c r="E114" s="199">
        <f>18003-17853</f>
        <v>150</v>
      </c>
      <c r="F114" s="199">
        <f>3026.4-3009</f>
        <v>17.400000000000091</v>
      </c>
      <c r="G114" s="139">
        <f t="shared" si="3"/>
        <v>11.60000000000006</v>
      </c>
    </row>
    <row r="115" spans="1:7" s="181" customFormat="1" ht="15">
      <c r="A115" s="66"/>
      <c r="B115" s="261">
        <v>3419</v>
      </c>
      <c r="C115" s="66" t="s">
        <v>371</v>
      </c>
      <c r="D115" s="74">
        <v>6000</v>
      </c>
      <c r="E115" s="199">
        <v>6000</v>
      </c>
      <c r="F115" s="199">
        <v>0</v>
      </c>
      <c r="G115" s="139">
        <f t="shared" si="3"/>
        <v>0</v>
      </c>
    </row>
    <row r="116" spans="1:7" s="181" customFormat="1" ht="15">
      <c r="A116" s="66"/>
      <c r="B116" s="261">
        <v>3421</v>
      </c>
      <c r="C116" s="66" t="s">
        <v>372</v>
      </c>
      <c r="D116" s="74">
        <v>9000</v>
      </c>
      <c r="E116" s="199">
        <v>9000</v>
      </c>
      <c r="F116" s="199">
        <v>0</v>
      </c>
      <c r="G116" s="139">
        <f t="shared" si="3"/>
        <v>0</v>
      </c>
    </row>
    <row r="117" spans="1:7" s="181" customFormat="1" ht="15">
      <c r="A117" s="66"/>
      <c r="B117" s="261">
        <v>3429</v>
      </c>
      <c r="C117" s="66" t="s">
        <v>373</v>
      </c>
      <c r="D117" s="74">
        <v>2000</v>
      </c>
      <c r="E117" s="199">
        <v>2000</v>
      </c>
      <c r="F117" s="199">
        <v>0</v>
      </c>
      <c r="G117" s="139">
        <f t="shared" si="3"/>
        <v>0</v>
      </c>
    </row>
    <row r="118" spans="1:7" s="181" customFormat="1" ht="15">
      <c r="A118" s="66"/>
      <c r="B118" s="261">
        <v>3541</v>
      </c>
      <c r="C118" s="66" t="s">
        <v>374</v>
      </c>
      <c r="D118" s="74">
        <v>198</v>
      </c>
      <c r="E118" s="199">
        <v>198</v>
      </c>
      <c r="F118" s="199">
        <v>0</v>
      </c>
      <c r="G118" s="139">
        <f t="shared" si="3"/>
        <v>0</v>
      </c>
    </row>
    <row r="119" spans="1:7" s="181" customFormat="1" ht="15">
      <c r="A119" s="66"/>
      <c r="B119" s="261">
        <v>3599</v>
      </c>
      <c r="C119" s="66" t="s">
        <v>375</v>
      </c>
      <c r="D119" s="74">
        <v>5</v>
      </c>
      <c r="E119" s="199">
        <v>5</v>
      </c>
      <c r="F119" s="199">
        <v>0</v>
      </c>
      <c r="G119" s="139">
        <f t="shared" si="3"/>
        <v>0</v>
      </c>
    </row>
    <row r="120" spans="1:7" s="181" customFormat="1" ht="15">
      <c r="A120" s="66"/>
      <c r="B120" s="261">
        <v>3639</v>
      </c>
      <c r="C120" s="66" t="s">
        <v>376</v>
      </c>
      <c r="D120" s="74">
        <v>8047</v>
      </c>
      <c r="E120" s="199">
        <v>8047</v>
      </c>
      <c r="F120" s="199">
        <v>1340</v>
      </c>
      <c r="G120" s="139">
        <f t="shared" si="3"/>
        <v>16.65216851000373</v>
      </c>
    </row>
    <row r="121" spans="1:7" s="181" customFormat="1" ht="15" hidden="1">
      <c r="A121" s="66"/>
      <c r="B121" s="261">
        <v>4193</v>
      </c>
      <c r="C121" s="66" t="s">
        <v>377</v>
      </c>
      <c r="D121" s="74"/>
      <c r="E121" s="199"/>
      <c r="F121" s="199">
        <v>0</v>
      </c>
      <c r="G121" s="139" t="e">
        <f t="shared" si="3"/>
        <v>#DIV/0!</v>
      </c>
    </row>
    <row r="122" spans="1:7" s="181" customFormat="1" ht="15">
      <c r="A122" s="294"/>
      <c r="B122" s="261">
        <v>4312</v>
      </c>
      <c r="C122" s="66" t="s">
        <v>378</v>
      </c>
      <c r="D122" s="74">
        <v>520</v>
      </c>
      <c r="E122" s="199">
        <v>520</v>
      </c>
      <c r="F122" s="199">
        <v>0</v>
      </c>
      <c r="G122" s="139">
        <f t="shared" si="3"/>
        <v>0</v>
      </c>
    </row>
    <row r="123" spans="1:7" s="181" customFormat="1" ht="15">
      <c r="A123" s="294"/>
      <c r="B123" s="261">
        <v>4329</v>
      </c>
      <c r="C123" s="66" t="s">
        <v>379</v>
      </c>
      <c r="D123" s="74">
        <v>40</v>
      </c>
      <c r="E123" s="199">
        <v>40</v>
      </c>
      <c r="F123" s="199">
        <v>20</v>
      </c>
      <c r="G123" s="139">
        <f t="shared" si="3"/>
        <v>50</v>
      </c>
    </row>
    <row r="124" spans="1:7" s="181" customFormat="1" ht="15" hidden="1">
      <c r="A124" s="66"/>
      <c r="B124" s="261">
        <v>4333</v>
      </c>
      <c r="C124" s="66" t="s">
        <v>380</v>
      </c>
      <c r="D124" s="74"/>
      <c r="E124" s="199"/>
      <c r="F124" s="199">
        <v>0</v>
      </c>
      <c r="G124" s="139" t="e">
        <f t="shared" si="3"/>
        <v>#DIV/0!</v>
      </c>
    </row>
    <row r="125" spans="1:7" s="181" customFormat="1" ht="15" hidden="1" customHeight="1">
      <c r="A125" s="66"/>
      <c r="B125" s="261">
        <v>4339</v>
      </c>
      <c r="C125" s="66" t="s">
        <v>381</v>
      </c>
      <c r="D125" s="74"/>
      <c r="E125" s="199"/>
      <c r="F125" s="199">
        <v>0</v>
      </c>
      <c r="G125" s="139" t="e">
        <f t="shared" si="3"/>
        <v>#DIV/0!</v>
      </c>
    </row>
    <row r="126" spans="1:7" s="181" customFormat="1" ht="15">
      <c r="A126" s="66"/>
      <c r="B126" s="261">
        <v>4342</v>
      </c>
      <c r="C126" s="66" t="s">
        <v>382</v>
      </c>
      <c r="D126" s="74">
        <v>20</v>
      </c>
      <c r="E126" s="199">
        <v>20</v>
      </c>
      <c r="F126" s="199">
        <v>0</v>
      </c>
      <c r="G126" s="139">
        <f t="shared" si="3"/>
        <v>0</v>
      </c>
    </row>
    <row r="127" spans="1:7" s="181" customFormat="1" ht="15">
      <c r="A127" s="66"/>
      <c r="B127" s="261">
        <v>4343</v>
      </c>
      <c r="C127" s="66" t="s">
        <v>383</v>
      </c>
      <c r="D127" s="74">
        <v>50</v>
      </c>
      <c r="E127" s="199">
        <v>50</v>
      </c>
      <c r="F127" s="199">
        <v>0</v>
      </c>
      <c r="G127" s="139">
        <f t="shared" si="3"/>
        <v>0</v>
      </c>
    </row>
    <row r="128" spans="1:7" s="181" customFormat="1" ht="15">
      <c r="A128" s="66"/>
      <c r="B128" s="261">
        <v>4349</v>
      </c>
      <c r="C128" s="66" t="s">
        <v>384</v>
      </c>
      <c r="D128" s="74">
        <v>7500</v>
      </c>
      <c r="E128" s="199">
        <v>7497</v>
      </c>
      <c r="F128" s="199">
        <v>10</v>
      </c>
      <c r="G128" s="139">
        <f t="shared" si="3"/>
        <v>0.13338668800853673</v>
      </c>
    </row>
    <row r="129" spans="1:7" s="181" customFormat="1" ht="15">
      <c r="A129" s="294"/>
      <c r="B129" s="295">
        <v>4351</v>
      </c>
      <c r="C129" s="294" t="s">
        <v>385</v>
      </c>
      <c r="D129" s="74">
        <v>2552</v>
      </c>
      <c r="E129" s="199">
        <v>2555</v>
      </c>
      <c r="F129" s="199">
        <v>3</v>
      </c>
      <c r="G129" s="139">
        <f t="shared" si="3"/>
        <v>0.11741682974559686</v>
      </c>
    </row>
    <row r="130" spans="1:7" s="181" customFormat="1" ht="15">
      <c r="A130" s="294"/>
      <c r="B130" s="295">
        <v>4356</v>
      </c>
      <c r="C130" s="294" t="s">
        <v>386</v>
      </c>
      <c r="D130" s="74">
        <v>1201</v>
      </c>
      <c r="E130" s="199">
        <v>1201</v>
      </c>
      <c r="F130" s="199">
        <v>0</v>
      </c>
      <c r="G130" s="139">
        <f t="shared" si="3"/>
        <v>0</v>
      </c>
    </row>
    <row r="131" spans="1:7" s="181" customFormat="1" ht="15">
      <c r="A131" s="294"/>
      <c r="B131" s="295">
        <v>4357</v>
      </c>
      <c r="C131" s="294" t="s">
        <v>387</v>
      </c>
      <c r="D131" s="74">
        <v>16536</v>
      </c>
      <c r="E131" s="199">
        <v>16536</v>
      </c>
      <c r="F131" s="199">
        <v>0</v>
      </c>
      <c r="G131" s="139">
        <f t="shared" si="3"/>
        <v>0</v>
      </c>
    </row>
    <row r="132" spans="1:7" s="181" customFormat="1" ht="15">
      <c r="A132" s="294"/>
      <c r="B132" s="295">
        <v>4358</v>
      </c>
      <c r="C132" s="294" t="s">
        <v>388</v>
      </c>
      <c r="D132" s="74">
        <v>298</v>
      </c>
      <c r="E132" s="199">
        <v>298</v>
      </c>
      <c r="F132" s="199">
        <v>0</v>
      </c>
      <c r="G132" s="139">
        <f t="shared" si="3"/>
        <v>0</v>
      </c>
    </row>
    <row r="133" spans="1:7" s="181" customFormat="1" ht="15">
      <c r="A133" s="294"/>
      <c r="B133" s="295">
        <v>4359</v>
      </c>
      <c r="C133" s="296" t="s">
        <v>389</v>
      </c>
      <c r="D133" s="74">
        <v>485</v>
      </c>
      <c r="E133" s="199">
        <v>485</v>
      </c>
      <c r="F133" s="199">
        <v>0</v>
      </c>
      <c r="G133" s="139">
        <f t="shared" si="3"/>
        <v>0</v>
      </c>
    </row>
    <row r="134" spans="1:7" s="181" customFormat="1" ht="15" hidden="1">
      <c r="A134" s="66"/>
      <c r="B134" s="261">
        <v>4371</v>
      </c>
      <c r="C134" s="297" t="s">
        <v>390</v>
      </c>
      <c r="D134" s="74"/>
      <c r="E134" s="199"/>
      <c r="F134" s="199">
        <v>0</v>
      </c>
      <c r="G134" s="139" t="e">
        <f t="shared" si="3"/>
        <v>#DIV/0!</v>
      </c>
    </row>
    <row r="135" spans="1:7" s="181" customFormat="1" ht="15" hidden="1">
      <c r="A135" s="66"/>
      <c r="B135" s="261">
        <v>4374</v>
      </c>
      <c r="C135" s="66" t="s">
        <v>391</v>
      </c>
      <c r="D135" s="74"/>
      <c r="E135" s="199"/>
      <c r="F135" s="199">
        <v>0</v>
      </c>
      <c r="G135" s="139" t="e">
        <f t="shared" si="3"/>
        <v>#DIV/0!</v>
      </c>
    </row>
    <row r="136" spans="1:7" s="181" customFormat="1" ht="15">
      <c r="A136" s="294"/>
      <c r="B136" s="295">
        <v>4379</v>
      </c>
      <c r="C136" s="294" t="s">
        <v>392</v>
      </c>
      <c r="D136" s="298">
        <v>248</v>
      </c>
      <c r="E136" s="200">
        <v>248</v>
      </c>
      <c r="F136" s="199">
        <v>0</v>
      </c>
      <c r="G136" s="139">
        <f t="shared" si="3"/>
        <v>0</v>
      </c>
    </row>
    <row r="137" spans="1:7" s="181" customFormat="1" ht="15">
      <c r="A137" s="294"/>
      <c r="B137" s="295">
        <v>4399</v>
      </c>
      <c r="C137" s="294" t="s">
        <v>448</v>
      </c>
      <c r="D137" s="298">
        <v>55</v>
      </c>
      <c r="E137" s="200">
        <v>55</v>
      </c>
      <c r="F137" s="199">
        <v>0</v>
      </c>
      <c r="G137" s="139">
        <f t="shared" si="3"/>
        <v>0</v>
      </c>
    </row>
    <row r="138" spans="1:7" s="181" customFormat="1" ht="15" hidden="1">
      <c r="A138" s="294"/>
      <c r="B138" s="295">
        <v>6402</v>
      </c>
      <c r="C138" s="294" t="s">
        <v>394</v>
      </c>
      <c r="D138" s="284"/>
      <c r="E138" s="346"/>
      <c r="F138" s="199">
        <v>0</v>
      </c>
      <c r="G138" s="139" t="e">
        <f t="shared" si="3"/>
        <v>#DIV/0!</v>
      </c>
    </row>
    <row r="139" spans="1:7" s="181" customFormat="1" ht="15" hidden="1" customHeight="1">
      <c r="A139" s="294"/>
      <c r="B139" s="295">
        <v>6409</v>
      </c>
      <c r="C139" s="294" t="s">
        <v>395</v>
      </c>
      <c r="D139" s="284"/>
      <c r="E139" s="346"/>
      <c r="F139" s="199">
        <v>0</v>
      </c>
      <c r="G139" s="139" t="e">
        <f t="shared" si="3"/>
        <v>#DIV/0!</v>
      </c>
    </row>
    <row r="140" spans="1:7" s="181" customFormat="1" ht="15">
      <c r="A140" s="66"/>
      <c r="B140" s="261">
        <v>6223</v>
      </c>
      <c r="C140" s="66" t="s">
        <v>396</v>
      </c>
      <c r="D140" s="74">
        <v>70</v>
      </c>
      <c r="E140" s="199">
        <v>70</v>
      </c>
      <c r="F140" s="199">
        <v>2</v>
      </c>
      <c r="G140" s="139">
        <f t="shared" si="3"/>
        <v>2.8571428571428572</v>
      </c>
    </row>
    <row r="141" spans="1:7" s="181" customFormat="1" ht="15" hidden="1">
      <c r="A141" s="66"/>
      <c r="B141" s="261">
        <v>6409</v>
      </c>
      <c r="C141" s="66" t="s">
        <v>397</v>
      </c>
      <c r="D141" s="74"/>
      <c r="E141" s="199"/>
      <c r="F141" s="199">
        <v>0</v>
      </c>
      <c r="G141" s="139" t="e">
        <f>(#REF!/E141)*100</f>
        <v>#REF!</v>
      </c>
    </row>
    <row r="142" spans="1:7" s="181" customFormat="1" ht="15" customHeight="1" thickBot="1">
      <c r="A142" s="294"/>
      <c r="B142" s="295"/>
      <c r="C142" s="294"/>
      <c r="D142" s="284"/>
      <c r="E142" s="346"/>
      <c r="F142" s="346"/>
      <c r="G142" s="139"/>
    </row>
    <row r="143" spans="1:7" s="181" customFormat="1" ht="18.75" customHeight="1" thickTop="1" thickBot="1">
      <c r="A143" s="274"/>
      <c r="B143" s="275"/>
      <c r="C143" s="299" t="s">
        <v>398</v>
      </c>
      <c r="D143" s="277">
        <f t="shared" ref="D143:F143" si="4">SUM(D99:D142)</f>
        <v>141776</v>
      </c>
      <c r="E143" s="344">
        <f t="shared" si="4"/>
        <v>141776</v>
      </c>
      <c r="F143" s="344">
        <f t="shared" si="4"/>
        <v>17069</v>
      </c>
      <c r="G143" s="277">
        <f>(F143/E143)*100</f>
        <v>12.039414287326487</v>
      </c>
    </row>
    <row r="144" spans="1:7" s="181" customFormat="1" ht="15.75" customHeight="1">
      <c r="A144" s="180"/>
      <c r="B144" s="183"/>
      <c r="C144" s="248"/>
      <c r="D144" s="300"/>
      <c r="E144" s="348"/>
      <c r="F144" s="348"/>
      <c r="G144" s="300"/>
    </row>
    <row r="145" spans="1:7" s="181" customFormat="1" ht="15.75" customHeight="1">
      <c r="A145" s="180"/>
      <c r="B145" s="183"/>
      <c r="C145" s="248"/>
      <c r="D145" s="249"/>
      <c r="E145" s="338"/>
      <c r="F145" s="338"/>
      <c r="G145" s="249"/>
    </row>
    <row r="146" spans="1:7" s="181" customFormat="1" ht="12.75" hidden="1" customHeight="1">
      <c r="A146" s="180"/>
      <c r="C146" s="183"/>
      <c r="D146" s="249"/>
      <c r="E146" s="338"/>
      <c r="F146" s="338"/>
      <c r="G146" s="249"/>
    </row>
    <row r="147" spans="1:7" s="181" customFormat="1" ht="12.75" hidden="1" customHeight="1">
      <c r="A147" s="180"/>
      <c r="B147" s="183"/>
      <c r="C147" s="248"/>
      <c r="D147" s="249"/>
      <c r="E147" s="338"/>
      <c r="F147" s="338"/>
      <c r="G147" s="249"/>
    </row>
    <row r="148" spans="1:7" s="181" customFormat="1" ht="12.75" hidden="1" customHeight="1">
      <c r="A148" s="180"/>
      <c r="B148" s="183"/>
      <c r="C148" s="248"/>
      <c r="D148" s="249"/>
      <c r="E148" s="338"/>
      <c r="F148" s="338"/>
      <c r="G148" s="249"/>
    </row>
    <row r="149" spans="1:7" s="181" customFormat="1" ht="12.75" hidden="1" customHeight="1">
      <c r="A149" s="180"/>
      <c r="B149" s="183"/>
      <c r="C149" s="248"/>
      <c r="D149" s="249"/>
      <c r="E149" s="338"/>
      <c r="F149" s="338"/>
      <c r="G149" s="249"/>
    </row>
    <row r="150" spans="1:7" s="181" customFormat="1" ht="12.75" hidden="1" customHeight="1">
      <c r="A150" s="180"/>
      <c r="B150" s="183"/>
      <c r="C150" s="248"/>
      <c r="D150" s="249"/>
      <c r="E150" s="338"/>
      <c r="F150" s="338"/>
      <c r="G150" s="249"/>
    </row>
    <row r="151" spans="1:7" s="181" customFormat="1" ht="12.75" hidden="1" customHeight="1">
      <c r="A151" s="180"/>
      <c r="B151" s="183"/>
      <c r="C151" s="248"/>
      <c r="D151" s="249"/>
      <c r="E151" s="338"/>
      <c r="F151" s="338"/>
      <c r="G151" s="249"/>
    </row>
    <row r="152" spans="1:7" s="181" customFormat="1" ht="12.75" hidden="1" customHeight="1">
      <c r="A152" s="180"/>
      <c r="B152" s="183"/>
      <c r="C152" s="248"/>
      <c r="D152" s="249"/>
      <c r="E152" s="334"/>
      <c r="F152" s="334"/>
      <c r="G152" s="239"/>
    </row>
    <row r="153" spans="1:7" s="181" customFormat="1" ht="12.75" hidden="1" customHeight="1">
      <c r="A153" s="180"/>
      <c r="B153" s="183"/>
      <c r="C153" s="248"/>
      <c r="D153" s="249"/>
      <c r="E153" s="338"/>
      <c r="F153" s="338"/>
      <c r="G153" s="249"/>
    </row>
    <row r="154" spans="1:7" s="181" customFormat="1" ht="12.75" hidden="1" customHeight="1">
      <c r="A154" s="180"/>
      <c r="B154" s="183"/>
      <c r="C154" s="248"/>
      <c r="D154" s="249"/>
      <c r="E154" s="338"/>
      <c r="F154" s="338"/>
      <c r="G154" s="249"/>
    </row>
    <row r="155" spans="1:7" s="181" customFormat="1" ht="18" hidden="1" customHeight="1">
      <c r="A155" s="180"/>
      <c r="B155" s="183"/>
      <c r="C155" s="248"/>
      <c r="D155" s="249"/>
      <c r="E155" s="334"/>
      <c r="F155" s="334"/>
      <c r="G155" s="239"/>
    </row>
    <row r="156" spans="1:7" s="181" customFormat="1" ht="15.75" customHeight="1" thickBot="1">
      <c r="A156" s="180"/>
      <c r="B156" s="183"/>
      <c r="C156" s="248"/>
      <c r="D156" s="249"/>
      <c r="E156" s="337"/>
      <c r="F156" s="337"/>
      <c r="G156" s="246"/>
    </row>
    <row r="157" spans="1:7" s="181" customFormat="1" ht="15.75">
      <c r="A157" s="251" t="s">
        <v>27</v>
      </c>
      <c r="B157" s="252" t="s">
        <v>28</v>
      </c>
      <c r="C157" s="251" t="s">
        <v>30</v>
      </c>
      <c r="D157" s="251" t="s">
        <v>31</v>
      </c>
      <c r="E157" s="340" t="s">
        <v>31</v>
      </c>
      <c r="F157" s="195" t="s">
        <v>8</v>
      </c>
      <c r="G157" s="251" t="s">
        <v>289</v>
      </c>
    </row>
    <row r="158" spans="1:7" s="181" customFormat="1" ht="15.75" customHeight="1" thickBot="1">
      <c r="A158" s="253"/>
      <c r="B158" s="254"/>
      <c r="C158" s="255"/>
      <c r="D158" s="256" t="s">
        <v>33</v>
      </c>
      <c r="E158" s="341" t="s">
        <v>34</v>
      </c>
      <c r="F158" s="197" t="s">
        <v>35</v>
      </c>
      <c r="G158" s="256" t="s">
        <v>290</v>
      </c>
    </row>
    <row r="159" spans="1:7" s="181" customFormat="1" ht="16.5" thickTop="1">
      <c r="A159" s="257">
        <v>60</v>
      </c>
      <c r="B159" s="258"/>
      <c r="C159" s="293" t="s">
        <v>138</v>
      </c>
      <c r="D159" s="113"/>
      <c r="E159" s="206"/>
      <c r="F159" s="206"/>
      <c r="G159" s="113"/>
    </row>
    <row r="160" spans="1:7" s="181" customFormat="1" ht="15.75">
      <c r="A160" s="135"/>
      <c r="B160" s="259"/>
      <c r="C160" s="135"/>
      <c r="D160" s="139"/>
      <c r="E160" s="212"/>
      <c r="F160" s="212"/>
      <c r="G160" s="139"/>
    </row>
    <row r="161" spans="1:7" s="181" customFormat="1" ht="15">
      <c r="A161" s="66"/>
      <c r="B161" s="261">
        <v>1014</v>
      </c>
      <c r="C161" s="66" t="s">
        <v>399</v>
      </c>
      <c r="D161" s="67">
        <v>625</v>
      </c>
      <c r="E161" s="199">
        <v>625</v>
      </c>
      <c r="F161" s="199">
        <v>77.2</v>
      </c>
      <c r="G161" s="139">
        <f t="shared" ref="G161:G172" si="5">(F161/E161)*100</f>
        <v>12.352</v>
      </c>
    </row>
    <row r="162" spans="1:7" s="181" customFormat="1" ht="15" hidden="1" customHeight="1">
      <c r="A162" s="294"/>
      <c r="B162" s="295">
        <v>1031</v>
      </c>
      <c r="C162" s="294" t="s">
        <v>400</v>
      </c>
      <c r="D162" s="79"/>
      <c r="E162" s="200"/>
      <c r="F162" s="200"/>
      <c r="G162" s="139" t="e">
        <f t="shared" si="5"/>
        <v>#DIV/0!</v>
      </c>
    </row>
    <row r="163" spans="1:7" s="181" customFormat="1" ht="15" hidden="1">
      <c r="A163" s="66"/>
      <c r="B163" s="261">
        <v>1036</v>
      </c>
      <c r="C163" s="66" t="s">
        <v>401</v>
      </c>
      <c r="D163" s="67"/>
      <c r="E163" s="199"/>
      <c r="F163" s="199">
        <v>0</v>
      </c>
      <c r="G163" s="139" t="e">
        <f t="shared" si="5"/>
        <v>#DIV/0!</v>
      </c>
    </row>
    <row r="164" spans="1:7" s="181" customFormat="1" ht="15" hidden="1" customHeight="1">
      <c r="A164" s="294"/>
      <c r="B164" s="295">
        <v>1037</v>
      </c>
      <c r="C164" s="294" t="s">
        <v>402</v>
      </c>
      <c r="D164" s="79"/>
      <c r="E164" s="200"/>
      <c r="F164" s="199">
        <v>0</v>
      </c>
      <c r="G164" s="139" t="e">
        <f t="shared" si="5"/>
        <v>#DIV/0!</v>
      </c>
    </row>
    <row r="165" spans="1:7" s="181" customFormat="1" ht="15" hidden="1">
      <c r="A165" s="294"/>
      <c r="B165" s="295">
        <v>1039</v>
      </c>
      <c r="C165" s="294" t="s">
        <v>403</v>
      </c>
      <c r="D165" s="79"/>
      <c r="E165" s="200"/>
      <c r="F165" s="199">
        <v>0</v>
      </c>
      <c r="G165" s="139" t="e">
        <f t="shared" si="5"/>
        <v>#DIV/0!</v>
      </c>
    </row>
    <row r="166" spans="1:7" s="181" customFormat="1" ht="15">
      <c r="A166" s="294"/>
      <c r="B166" s="295">
        <v>1070</v>
      </c>
      <c r="C166" s="294" t="s">
        <v>404</v>
      </c>
      <c r="D166" s="79">
        <v>7</v>
      </c>
      <c r="E166" s="200">
        <v>7</v>
      </c>
      <c r="F166" s="199">
        <v>0</v>
      </c>
      <c r="G166" s="139">
        <f t="shared" si="5"/>
        <v>0</v>
      </c>
    </row>
    <row r="167" spans="1:7" s="181" customFormat="1" ht="15" hidden="1">
      <c r="A167" s="294"/>
      <c r="B167" s="295">
        <v>2331</v>
      </c>
      <c r="C167" s="294" t="s">
        <v>405</v>
      </c>
      <c r="D167" s="79"/>
      <c r="E167" s="200"/>
      <c r="F167" s="199">
        <v>0</v>
      </c>
      <c r="G167" s="139" t="e">
        <f t="shared" si="5"/>
        <v>#DIV/0!</v>
      </c>
    </row>
    <row r="168" spans="1:7" s="181" customFormat="1" ht="15">
      <c r="A168" s="66"/>
      <c r="B168" s="283">
        <v>3322</v>
      </c>
      <c r="C168" s="66" t="s">
        <v>406</v>
      </c>
      <c r="D168" s="143">
        <v>30</v>
      </c>
      <c r="E168" s="199">
        <v>30</v>
      </c>
      <c r="F168" s="199">
        <v>0</v>
      </c>
      <c r="G168" s="139">
        <f t="shared" si="5"/>
        <v>0</v>
      </c>
    </row>
    <row r="169" spans="1:7" s="181" customFormat="1" ht="15">
      <c r="A169" s="294"/>
      <c r="B169" s="295">
        <v>3739</v>
      </c>
      <c r="C169" s="294" t="s">
        <v>407</v>
      </c>
      <c r="D169" s="67">
        <v>50</v>
      </c>
      <c r="E169" s="199">
        <v>50</v>
      </c>
      <c r="F169" s="199">
        <v>0</v>
      </c>
      <c r="G169" s="139">
        <f t="shared" si="5"/>
        <v>0</v>
      </c>
    </row>
    <row r="170" spans="1:7" s="181" customFormat="1" ht="15">
      <c r="A170" s="66"/>
      <c r="B170" s="261">
        <v>3749</v>
      </c>
      <c r="C170" s="66" t="s">
        <v>408</v>
      </c>
      <c r="D170" s="67">
        <v>70</v>
      </c>
      <c r="E170" s="199">
        <v>70</v>
      </c>
      <c r="F170" s="199">
        <v>0</v>
      </c>
      <c r="G170" s="139">
        <f t="shared" si="5"/>
        <v>0</v>
      </c>
    </row>
    <row r="171" spans="1:7" s="181" customFormat="1" ht="15" hidden="1">
      <c r="A171" s="66"/>
      <c r="B171" s="261">
        <v>5272</v>
      </c>
      <c r="C171" s="66" t="s">
        <v>409</v>
      </c>
      <c r="D171" s="67"/>
      <c r="E171" s="199"/>
      <c r="F171" s="199">
        <v>0</v>
      </c>
      <c r="G171" s="139" t="e">
        <f t="shared" si="5"/>
        <v>#DIV/0!</v>
      </c>
    </row>
    <row r="172" spans="1:7" s="181" customFormat="1" ht="15">
      <c r="A172" s="66"/>
      <c r="B172" s="261">
        <v>6171</v>
      </c>
      <c r="C172" s="66" t="s">
        <v>449</v>
      </c>
      <c r="D172" s="67">
        <v>10</v>
      </c>
      <c r="E172" s="199">
        <v>10</v>
      </c>
      <c r="F172" s="199">
        <v>1.3</v>
      </c>
      <c r="G172" s="139">
        <f t="shared" si="5"/>
        <v>13</v>
      </c>
    </row>
    <row r="173" spans="1:7" s="181" customFormat="1" ht="15.75" thickBot="1">
      <c r="A173" s="301"/>
      <c r="B173" s="302"/>
      <c r="C173" s="301"/>
      <c r="D173" s="284"/>
      <c r="E173" s="346"/>
      <c r="F173" s="346"/>
      <c r="G173" s="284"/>
    </row>
    <row r="174" spans="1:7" s="181" customFormat="1" ht="18.75" customHeight="1" thickTop="1" thickBot="1">
      <c r="A174" s="303"/>
      <c r="B174" s="304"/>
      <c r="C174" s="305" t="s">
        <v>411</v>
      </c>
      <c r="D174" s="277">
        <f>SUM(D159:D173)</f>
        <v>792</v>
      </c>
      <c r="E174" s="344">
        <f>SUM(E160:E173)</f>
        <v>792</v>
      </c>
      <c r="F174" s="344">
        <f t="shared" ref="F174" si="6">SUM(F159:F173)</f>
        <v>78.5</v>
      </c>
      <c r="G174" s="277">
        <f>(F174/E174)*100</f>
        <v>9.9116161616161609</v>
      </c>
    </row>
    <row r="175" spans="1:7" s="181" customFormat="1" ht="12.75" customHeight="1">
      <c r="A175" s="180"/>
      <c r="B175" s="183"/>
      <c r="C175" s="248"/>
      <c r="D175" s="249"/>
      <c r="E175" s="338"/>
      <c r="F175" s="338"/>
      <c r="G175" s="249"/>
    </row>
    <row r="176" spans="1:7" s="181" customFormat="1" ht="12.75" hidden="1" customHeight="1">
      <c r="A176" s="180"/>
      <c r="B176" s="183"/>
      <c r="C176" s="248"/>
      <c r="D176" s="249"/>
      <c r="E176" s="338"/>
      <c r="F176" s="338"/>
      <c r="G176" s="249"/>
    </row>
    <row r="177" spans="1:82" s="181" customFormat="1" ht="12.75" hidden="1" customHeight="1">
      <c r="A177" s="180"/>
      <c r="B177" s="183"/>
      <c r="C177" s="248"/>
      <c r="D177" s="249"/>
      <c r="E177" s="338"/>
      <c r="F177" s="338"/>
      <c r="G177" s="249"/>
    </row>
    <row r="178" spans="1:82" s="181" customFormat="1" ht="12.75" hidden="1" customHeight="1">
      <c r="A178" s="180"/>
      <c r="B178" s="183"/>
      <c r="C178" s="248"/>
      <c r="D178" s="249"/>
      <c r="E178" s="338"/>
      <c r="F178" s="338"/>
      <c r="G178" s="249"/>
    </row>
    <row r="179" spans="1:82" s="181" customFormat="1" ht="12.75" hidden="1" customHeight="1">
      <c r="B179" s="250"/>
      <c r="E179" s="339"/>
      <c r="F179" s="339"/>
    </row>
    <row r="180" spans="1:82" s="181" customFormat="1" ht="12.75" customHeight="1">
      <c r="B180" s="250"/>
      <c r="E180" s="339"/>
      <c r="F180" s="339"/>
    </row>
    <row r="181" spans="1:82" s="181" customFormat="1" ht="12.75" customHeight="1" thickBot="1">
      <c r="B181" s="250"/>
      <c r="E181" s="339"/>
      <c r="F181" s="339"/>
    </row>
    <row r="182" spans="1:82" s="181" customFormat="1" ht="15.75">
      <c r="A182" s="251" t="s">
        <v>27</v>
      </c>
      <c r="B182" s="252" t="s">
        <v>28</v>
      </c>
      <c r="C182" s="251" t="s">
        <v>30</v>
      </c>
      <c r="D182" s="251" t="s">
        <v>31</v>
      </c>
      <c r="E182" s="340" t="s">
        <v>31</v>
      </c>
      <c r="F182" s="195" t="s">
        <v>8</v>
      </c>
      <c r="G182" s="251" t="s">
        <v>289</v>
      </c>
    </row>
    <row r="183" spans="1:82" s="181" customFormat="1" ht="15.75" customHeight="1" thickBot="1">
      <c r="A183" s="253"/>
      <c r="B183" s="254"/>
      <c r="C183" s="255"/>
      <c r="D183" s="256" t="s">
        <v>33</v>
      </c>
      <c r="E183" s="341" t="s">
        <v>34</v>
      </c>
      <c r="F183" s="197" t="s">
        <v>35</v>
      </c>
      <c r="G183" s="256" t="s">
        <v>290</v>
      </c>
    </row>
    <row r="184" spans="1:82" s="181" customFormat="1" ht="16.5" thickTop="1">
      <c r="A184" s="257">
        <v>80</v>
      </c>
      <c r="B184" s="257"/>
      <c r="C184" s="293" t="s">
        <v>158</v>
      </c>
      <c r="D184" s="113"/>
      <c r="E184" s="206"/>
      <c r="F184" s="206"/>
      <c r="G184" s="113"/>
    </row>
    <row r="185" spans="1:82" s="181" customFormat="1" ht="15.75">
      <c r="A185" s="135"/>
      <c r="B185" s="282"/>
      <c r="C185" s="135"/>
      <c r="D185" s="139"/>
      <c r="E185" s="212"/>
      <c r="F185" s="212"/>
      <c r="G185" s="139"/>
    </row>
    <row r="186" spans="1:82" s="181" customFormat="1" ht="15">
      <c r="A186" s="66"/>
      <c r="B186" s="283">
        <v>2219</v>
      </c>
      <c r="C186" s="66" t="s">
        <v>412</v>
      </c>
      <c r="D186" s="143">
        <v>400</v>
      </c>
      <c r="E186" s="199">
        <v>400</v>
      </c>
      <c r="F186" s="199">
        <v>3.5</v>
      </c>
      <c r="G186" s="139">
        <f t="shared" ref="G186:G191" si="7">(F186/E186)*100</f>
        <v>0.87500000000000011</v>
      </c>
    </row>
    <row r="187" spans="1:82" s="180" customFormat="1" ht="15">
      <c r="A187" s="66"/>
      <c r="B187" s="283">
        <v>2229</v>
      </c>
      <c r="C187" s="66" t="s">
        <v>413</v>
      </c>
      <c r="D187" s="143">
        <v>0</v>
      </c>
      <c r="E187" s="199">
        <v>146</v>
      </c>
      <c r="F187" s="199">
        <v>145</v>
      </c>
      <c r="G187" s="139">
        <f t="shared" si="7"/>
        <v>99.315068493150676</v>
      </c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</row>
    <row r="188" spans="1:82" s="180" customFormat="1" ht="15">
      <c r="A188" s="66"/>
      <c r="B188" s="283">
        <v>2292</v>
      </c>
      <c r="C188" s="66" t="s">
        <v>414</v>
      </c>
      <c r="D188" s="67">
        <v>23873</v>
      </c>
      <c r="E188" s="199">
        <v>23873</v>
      </c>
      <c r="F188" s="199">
        <v>3003.4</v>
      </c>
      <c r="G188" s="139">
        <f t="shared" si="7"/>
        <v>12.580739747832279</v>
      </c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</row>
    <row r="189" spans="1:82" s="180" customFormat="1" ht="15" hidden="1">
      <c r="A189" s="66"/>
      <c r="B189" s="283">
        <v>2299</v>
      </c>
      <c r="C189" s="66" t="s">
        <v>413</v>
      </c>
      <c r="D189" s="67"/>
      <c r="E189" s="199"/>
      <c r="F189" s="199">
        <v>0</v>
      </c>
      <c r="G189" s="139" t="e">
        <f t="shared" si="7"/>
        <v>#DIV/0!</v>
      </c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</row>
    <row r="190" spans="1:82" s="180" customFormat="1" ht="15">
      <c r="A190" s="294"/>
      <c r="B190" s="306">
        <v>3399</v>
      </c>
      <c r="C190" s="294" t="s">
        <v>415</v>
      </c>
      <c r="D190" s="139">
        <v>150</v>
      </c>
      <c r="E190" s="212">
        <v>150</v>
      </c>
      <c r="F190" s="199">
        <v>9</v>
      </c>
      <c r="G190" s="139">
        <f t="shared" si="7"/>
        <v>6</v>
      </c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1"/>
      <c r="BX190" s="181"/>
      <c r="BY190" s="181"/>
      <c r="BZ190" s="181"/>
      <c r="CA190" s="181"/>
      <c r="CB190" s="181"/>
      <c r="CC190" s="181"/>
      <c r="CD190" s="181"/>
    </row>
    <row r="191" spans="1:82" s="180" customFormat="1" ht="15">
      <c r="A191" s="294"/>
      <c r="B191" s="306">
        <v>6171</v>
      </c>
      <c r="C191" s="294" t="s">
        <v>416</v>
      </c>
      <c r="D191" s="139">
        <v>0</v>
      </c>
      <c r="E191" s="212">
        <v>0</v>
      </c>
      <c r="F191" s="199">
        <v>27</v>
      </c>
      <c r="G191" s="139" t="e">
        <f t="shared" si="7"/>
        <v>#DIV/0!</v>
      </c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1"/>
      <c r="CD191" s="181"/>
    </row>
    <row r="192" spans="1:82" s="180" customFormat="1" ht="15" hidden="1">
      <c r="A192" s="294"/>
      <c r="B192" s="306">
        <v>6402</v>
      </c>
      <c r="C192" s="294" t="s">
        <v>417</v>
      </c>
      <c r="D192" s="139"/>
      <c r="E192" s="212"/>
      <c r="F192" s="199">
        <v>0</v>
      </c>
      <c r="G192" s="139" t="e">
        <f>(#REF!/E192)*100</f>
        <v>#REF!</v>
      </c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  <c r="BZ192" s="181"/>
      <c r="CA192" s="181"/>
      <c r="CB192" s="181"/>
      <c r="CC192" s="181"/>
      <c r="CD192" s="181"/>
    </row>
    <row r="193" spans="1:82" s="180" customFormat="1" ht="15" hidden="1">
      <c r="A193" s="294"/>
      <c r="B193" s="306">
        <v>6409</v>
      </c>
      <c r="C193" s="294" t="s">
        <v>418</v>
      </c>
      <c r="D193" s="139">
        <v>0</v>
      </c>
      <c r="E193" s="212"/>
      <c r="F193" s="212"/>
      <c r="G193" s="139" t="e">
        <f>(#REF!/E193)*100</f>
        <v>#REF!</v>
      </c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</row>
    <row r="194" spans="1:82" s="180" customFormat="1" ht="15.75" thickBot="1">
      <c r="A194" s="288"/>
      <c r="B194" s="287"/>
      <c r="C194" s="288"/>
      <c r="D194" s="307"/>
      <c r="E194" s="349"/>
      <c r="F194" s="349"/>
      <c r="G194" s="307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  <c r="BZ194" s="181"/>
      <c r="CA194" s="181"/>
      <c r="CB194" s="181"/>
      <c r="CC194" s="181"/>
      <c r="CD194" s="181"/>
    </row>
    <row r="195" spans="1:82" s="180" customFormat="1" ht="18.75" customHeight="1" thickTop="1" thickBot="1">
      <c r="A195" s="303"/>
      <c r="B195" s="310"/>
      <c r="C195" s="305" t="s">
        <v>419</v>
      </c>
      <c r="D195" s="277">
        <f t="shared" ref="D195:F195" si="8">SUM(D186:D193)</f>
        <v>24423</v>
      </c>
      <c r="E195" s="344">
        <f t="shared" si="8"/>
        <v>24569</v>
      </c>
      <c r="F195" s="344">
        <f t="shared" si="8"/>
        <v>3187.9</v>
      </c>
      <c r="G195" s="277">
        <f>(F195/E195)*100</f>
        <v>12.975294069762711</v>
      </c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1"/>
      <c r="BX195" s="181"/>
      <c r="BY195" s="181"/>
      <c r="BZ195" s="181"/>
      <c r="CA195" s="181"/>
      <c r="CB195" s="181"/>
      <c r="CC195" s="181"/>
      <c r="CD195" s="181"/>
    </row>
    <row r="196" spans="1:82" s="180" customFormat="1" ht="15.75" customHeight="1">
      <c r="B196" s="183"/>
      <c r="C196" s="248"/>
      <c r="D196" s="249"/>
      <c r="E196" s="338"/>
      <c r="F196" s="338"/>
      <c r="G196" s="249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1"/>
      <c r="BX196" s="181"/>
      <c r="BY196" s="181"/>
      <c r="BZ196" s="181"/>
      <c r="CA196" s="181"/>
      <c r="CB196" s="181"/>
      <c r="CC196" s="181"/>
      <c r="CD196" s="181"/>
    </row>
    <row r="197" spans="1:82" s="180" customFormat="1" ht="12.75" hidden="1" customHeight="1">
      <c r="B197" s="183"/>
      <c r="C197" s="248"/>
      <c r="D197" s="249"/>
      <c r="E197" s="338"/>
      <c r="F197" s="338"/>
      <c r="G197" s="249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  <c r="BZ197" s="181"/>
      <c r="CA197" s="181"/>
      <c r="CB197" s="181"/>
      <c r="CC197" s="181"/>
      <c r="CD197" s="181"/>
    </row>
    <row r="198" spans="1:82" s="180" customFormat="1" ht="12.75" hidden="1" customHeight="1">
      <c r="B198" s="183"/>
      <c r="C198" s="248"/>
      <c r="D198" s="249"/>
      <c r="E198" s="338"/>
      <c r="F198" s="338"/>
      <c r="G198" s="249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  <c r="BP198" s="181"/>
      <c r="BQ198" s="181"/>
      <c r="BR198" s="181"/>
      <c r="BS198" s="181"/>
      <c r="BT198" s="181"/>
      <c r="BU198" s="181"/>
      <c r="BV198" s="181"/>
      <c r="BW198" s="181"/>
      <c r="BX198" s="181"/>
      <c r="BY198" s="181"/>
      <c r="BZ198" s="181"/>
      <c r="CA198" s="181"/>
      <c r="CB198" s="181"/>
      <c r="CC198" s="181"/>
      <c r="CD198" s="181"/>
    </row>
    <row r="199" spans="1:82" s="180" customFormat="1" ht="12.75" hidden="1" customHeight="1">
      <c r="B199" s="183"/>
      <c r="C199" s="248"/>
      <c r="D199" s="249"/>
      <c r="E199" s="338"/>
      <c r="F199" s="338"/>
      <c r="G199" s="249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1"/>
      <c r="BX199" s="181"/>
      <c r="BY199" s="181"/>
      <c r="BZ199" s="181"/>
      <c r="CA199" s="181"/>
      <c r="CB199" s="181"/>
      <c r="CC199" s="181"/>
      <c r="CD199" s="181"/>
    </row>
    <row r="200" spans="1:82" s="180" customFormat="1" ht="12.75" hidden="1" customHeight="1">
      <c r="B200" s="183"/>
      <c r="C200" s="248"/>
      <c r="D200" s="249"/>
      <c r="E200" s="338"/>
      <c r="F200" s="338"/>
      <c r="G200" s="249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</row>
    <row r="201" spans="1:82" s="180" customFormat="1" ht="12.75" hidden="1" customHeight="1">
      <c r="B201" s="183"/>
      <c r="C201" s="248"/>
      <c r="D201" s="249"/>
      <c r="E201" s="338"/>
      <c r="F201" s="338"/>
      <c r="G201" s="249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1"/>
      <c r="BX201" s="181"/>
      <c r="BY201" s="181"/>
      <c r="BZ201" s="181"/>
      <c r="CA201" s="181"/>
      <c r="CB201" s="181"/>
      <c r="CC201" s="181"/>
      <c r="CD201" s="181"/>
    </row>
    <row r="202" spans="1:82" s="180" customFormat="1" ht="12.75" hidden="1" customHeight="1">
      <c r="B202" s="183"/>
      <c r="C202" s="248"/>
      <c r="D202" s="249"/>
      <c r="E202" s="338"/>
      <c r="F202" s="338"/>
      <c r="G202" s="249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81"/>
      <c r="BU202" s="181"/>
      <c r="BV202" s="181"/>
      <c r="BW202" s="181"/>
      <c r="BX202" s="181"/>
      <c r="BY202" s="181"/>
      <c r="BZ202" s="181"/>
      <c r="CA202" s="181"/>
      <c r="CB202" s="181"/>
      <c r="CC202" s="181"/>
      <c r="CD202" s="181"/>
    </row>
    <row r="203" spans="1:82" s="180" customFormat="1" ht="12.75" hidden="1" customHeight="1">
      <c r="B203" s="183"/>
      <c r="C203" s="248"/>
      <c r="D203" s="249"/>
      <c r="E203" s="338"/>
      <c r="F203" s="338"/>
      <c r="G203" s="249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1"/>
      <c r="BX203" s="181"/>
      <c r="BY203" s="181"/>
      <c r="BZ203" s="181"/>
      <c r="CA203" s="181"/>
      <c r="CB203" s="181"/>
      <c r="CC203" s="181"/>
      <c r="CD203" s="181"/>
    </row>
    <row r="204" spans="1:82" s="180" customFormat="1" ht="15.75" customHeight="1">
      <c r="B204" s="183"/>
      <c r="C204" s="248"/>
      <c r="D204" s="249"/>
      <c r="E204" s="334"/>
      <c r="F204" s="334"/>
      <c r="G204" s="239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  <c r="BS204" s="181"/>
      <c r="BT204" s="181"/>
      <c r="BU204" s="181"/>
      <c r="BV204" s="181"/>
      <c r="BW204" s="181"/>
      <c r="BX204" s="181"/>
      <c r="BY204" s="181"/>
      <c r="BZ204" s="181"/>
      <c r="CA204" s="181"/>
      <c r="CB204" s="181"/>
      <c r="CC204" s="181"/>
      <c r="CD204" s="181"/>
    </row>
    <row r="205" spans="1:82" s="180" customFormat="1" ht="15.75" customHeight="1">
      <c r="B205" s="183"/>
      <c r="C205" s="248"/>
      <c r="D205" s="249"/>
      <c r="E205" s="338"/>
      <c r="F205" s="338"/>
      <c r="G205" s="249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</row>
    <row r="206" spans="1:82" s="180" customFormat="1" ht="15.75" customHeight="1" thickBot="1">
      <c r="B206" s="183"/>
      <c r="C206" s="248"/>
      <c r="D206" s="249"/>
      <c r="E206" s="337"/>
      <c r="F206" s="337"/>
      <c r="G206" s="246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</row>
    <row r="207" spans="1:82" s="180" customFormat="1" ht="15.75" customHeight="1">
      <c r="A207" s="251" t="s">
        <v>27</v>
      </c>
      <c r="B207" s="252" t="s">
        <v>28</v>
      </c>
      <c r="C207" s="251" t="s">
        <v>30</v>
      </c>
      <c r="D207" s="251" t="s">
        <v>31</v>
      </c>
      <c r="E207" s="340" t="s">
        <v>31</v>
      </c>
      <c r="F207" s="195" t="s">
        <v>8</v>
      </c>
      <c r="G207" s="251" t="s">
        <v>289</v>
      </c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1"/>
      <c r="BQ207" s="181"/>
      <c r="BR207" s="181"/>
      <c r="BS207" s="181"/>
      <c r="BT207" s="181"/>
      <c r="BU207" s="181"/>
      <c r="BV207" s="181"/>
      <c r="BW207" s="181"/>
      <c r="BX207" s="181"/>
      <c r="BY207" s="181"/>
      <c r="BZ207" s="181"/>
      <c r="CA207" s="181"/>
      <c r="CB207" s="181"/>
      <c r="CC207" s="181"/>
      <c r="CD207" s="181"/>
    </row>
    <row r="208" spans="1:82" s="181" customFormat="1" ht="15.75" customHeight="1" thickBot="1">
      <c r="A208" s="253"/>
      <c r="B208" s="254"/>
      <c r="C208" s="255"/>
      <c r="D208" s="256" t="s">
        <v>33</v>
      </c>
      <c r="E208" s="341" t="s">
        <v>34</v>
      </c>
      <c r="F208" s="197" t="s">
        <v>35</v>
      </c>
      <c r="G208" s="256" t="s">
        <v>290</v>
      </c>
    </row>
    <row r="209" spans="1:82" s="181" customFormat="1" ht="16.5" thickTop="1">
      <c r="A209" s="257">
        <v>90</v>
      </c>
      <c r="B209" s="257"/>
      <c r="C209" s="293" t="s">
        <v>172</v>
      </c>
      <c r="D209" s="113"/>
      <c r="E209" s="206"/>
      <c r="F209" s="206"/>
      <c r="G209" s="113"/>
    </row>
    <row r="210" spans="1:82" s="181" customFormat="1" ht="15.75">
      <c r="A210" s="135"/>
      <c r="B210" s="282"/>
      <c r="C210" s="135"/>
      <c r="D210" s="139"/>
      <c r="E210" s="212"/>
      <c r="F210" s="212"/>
      <c r="G210" s="139"/>
    </row>
    <row r="211" spans="1:82" s="181" customFormat="1" ht="15">
      <c r="A211" s="66"/>
      <c r="B211" s="283">
        <v>2219</v>
      </c>
      <c r="C211" s="66" t="s">
        <v>295</v>
      </c>
      <c r="D211" s="139">
        <v>2574</v>
      </c>
      <c r="E211" s="212">
        <v>2574</v>
      </c>
      <c r="F211" s="212">
        <v>515.4</v>
      </c>
      <c r="G211" s="139">
        <f t="shared" ref="G211:G214" si="9">(F211/E211)*100</f>
        <v>20.023310023310025</v>
      </c>
    </row>
    <row r="212" spans="1:82" s="181" customFormat="1" ht="15">
      <c r="A212" s="66"/>
      <c r="B212" s="283">
        <v>4349</v>
      </c>
      <c r="C212" s="66" t="s">
        <v>420</v>
      </c>
      <c r="D212" s="139">
        <v>2092</v>
      </c>
      <c r="E212" s="212">
        <v>2091.9</v>
      </c>
      <c r="F212" s="212">
        <v>184.1</v>
      </c>
      <c r="G212" s="139">
        <f t="shared" si="9"/>
        <v>8.8006118839332661</v>
      </c>
    </row>
    <row r="213" spans="1:82" s="181" customFormat="1" ht="15">
      <c r="A213" s="66"/>
      <c r="B213" s="283">
        <v>5311</v>
      </c>
      <c r="C213" s="66" t="s">
        <v>421</v>
      </c>
      <c r="D213" s="139">
        <v>23645</v>
      </c>
      <c r="E213" s="212">
        <v>23645</v>
      </c>
      <c r="F213" s="212">
        <v>4222.6000000000004</v>
      </c>
      <c r="G213" s="139">
        <f t="shared" si="9"/>
        <v>17.85832099809685</v>
      </c>
    </row>
    <row r="214" spans="1:82" s="181" customFormat="1" ht="15.75">
      <c r="A214" s="282"/>
      <c r="B214" s="311">
        <v>6402</v>
      </c>
      <c r="C214" s="312" t="s">
        <v>417</v>
      </c>
      <c r="D214" s="74">
        <v>0</v>
      </c>
      <c r="E214" s="199">
        <v>0.1</v>
      </c>
      <c r="F214" s="212">
        <v>0.1</v>
      </c>
      <c r="G214" s="139">
        <f t="shared" si="9"/>
        <v>100</v>
      </c>
    </row>
    <row r="215" spans="1:82" s="181" customFormat="1" ht="16.5" thickBot="1">
      <c r="A215" s="286"/>
      <c r="B215" s="286"/>
      <c r="C215" s="313"/>
      <c r="D215" s="314"/>
      <c r="E215" s="350"/>
      <c r="F215" s="350"/>
      <c r="G215" s="314"/>
    </row>
    <row r="216" spans="1:82" s="181" customFormat="1" ht="18.75" customHeight="1" thickTop="1" thickBot="1">
      <c r="A216" s="303"/>
      <c r="B216" s="310"/>
      <c r="C216" s="305" t="s">
        <v>422</v>
      </c>
      <c r="D216" s="277">
        <f t="shared" ref="D216:F216" si="10">SUM(D209:D215)</f>
        <v>28311</v>
      </c>
      <c r="E216" s="344">
        <f t="shared" si="10"/>
        <v>28311</v>
      </c>
      <c r="F216" s="344">
        <f t="shared" si="10"/>
        <v>4922.2000000000007</v>
      </c>
      <c r="G216" s="277">
        <f>(F216/E216)*100</f>
        <v>17.38617498498817</v>
      </c>
    </row>
    <row r="217" spans="1:82" s="181" customFormat="1" ht="15.75" customHeight="1">
      <c r="A217" s="180"/>
      <c r="B217" s="183"/>
      <c r="C217" s="248"/>
      <c r="D217" s="249"/>
      <c r="E217" s="338"/>
      <c r="F217" s="338"/>
      <c r="G217" s="249"/>
    </row>
    <row r="218" spans="1:82" s="181" customFormat="1" ht="15.75" customHeight="1" thickBot="1">
      <c r="A218" s="180"/>
      <c r="B218" s="183"/>
      <c r="C218" s="248"/>
      <c r="D218" s="249"/>
      <c r="E218" s="338"/>
      <c r="F218" s="338"/>
      <c r="G218" s="249"/>
    </row>
    <row r="219" spans="1:82" s="180" customFormat="1" ht="15.75" customHeight="1">
      <c r="A219" s="251" t="s">
        <v>27</v>
      </c>
      <c r="B219" s="252" t="s">
        <v>28</v>
      </c>
      <c r="C219" s="251" t="s">
        <v>30</v>
      </c>
      <c r="D219" s="251" t="s">
        <v>31</v>
      </c>
      <c r="E219" s="340" t="s">
        <v>31</v>
      </c>
      <c r="F219" s="195" t="s">
        <v>8</v>
      </c>
      <c r="G219" s="251" t="s">
        <v>289</v>
      </c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  <c r="BE219" s="181"/>
      <c r="BF219" s="181"/>
      <c r="BG219" s="181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  <c r="BZ219" s="181"/>
      <c r="CA219" s="181"/>
      <c r="CB219" s="181"/>
      <c r="CC219" s="181"/>
      <c r="CD219" s="181"/>
    </row>
    <row r="220" spans="1:82" s="181" customFormat="1" ht="15.75" customHeight="1" thickBot="1">
      <c r="A220" s="253"/>
      <c r="B220" s="254"/>
      <c r="C220" s="255"/>
      <c r="D220" s="256" t="s">
        <v>33</v>
      </c>
      <c r="E220" s="341" t="s">
        <v>34</v>
      </c>
      <c r="F220" s="197" t="s">
        <v>35</v>
      </c>
      <c r="G220" s="256" t="s">
        <v>290</v>
      </c>
    </row>
    <row r="221" spans="1:82" s="181" customFormat="1" ht="16.5" thickTop="1">
      <c r="A221" s="257">
        <v>100</v>
      </c>
      <c r="B221" s="257"/>
      <c r="C221" s="135" t="s">
        <v>191</v>
      </c>
      <c r="D221" s="113"/>
      <c r="E221" s="206"/>
      <c r="F221" s="206"/>
      <c r="G221" s="113"/>
    </row>
    <row r="222" spans="1:82" s="181" customFormat="1" ht="15.75">
      <c r="A222" s="135"/>
      <c r="B222" s="282"/>
      <c r="C222" s="135"/>
      <c r="D222" s="139"/>
      <c r="E222" s="212"/>
      <c r="F222" s="212"/>
      <c r="G222" s="139"/>
    </row>
    <row r="223" spans="1:82" s="181" customFormat="1" ht="15.75">
      <c r="A223" s="135"/>
      <c r="B223" s="282"/>
      <c r="C223" s="135"/>
      <c r="D223" s="139"/>
      <c r="E223" s="212"/>
      <c r="F223" s="212"/>
      <c r="G223" s="139"/>
    </row>
    <row r="224" spans="1:82" s="181" customFormat="1" ht="15.75">
      <c r="A224" s="282"/>
      <c r="B224" s="311">
        <v>2169</v>
      </c>
      <c r="C224" s="312" t="s">
        <v>423</v>
      </c>
      <c r="D224" s="74">
        <v>300</v>
      </c>
      <c r="E224" s="199">
        <v>300</v>
      </c>
      <c r="F224" s="199">
        <v>1</v>
      </c>
      <c r="G224" s="139">
        <f t="shared" ref="G224" si="11">(F224/E224)*100</f>
        <v>0.33333333333333337</v>
      </c>
    </row>
    <row r="225" spans="1:7" s="181" customFormat="1" ht="15.75" hidden="1">
      <c r="A225" s="282"/>
      <c r="B225" s="311">
        <v>6171</v>
      </c>
      <c r="C225" s="312" t="s">
        <v>333</v>
      </c>
      <c r="D225" s="74"/>
      <c r="E225" s="199"/>
      <c r="F225" s="199">
        <v>0</v>
      </c>
      <c r="G225" s="139" t="e">
        <f>(#REF!/E225)*100</f>
        <v>#REF!</v>
      </c>
    </row>
    <row r="226" spans="1:7" s="181" customFormat="1" ht="16.5" thickBot="1">
      <c r="A226" s="286"/>
      <c r="B226" s="317"/>
      <c r="C226" s="318"/>
      <c r="D226" s="319"/>
      <c r="E226" s="217"/>
      <c r="F226" s="217"/>
      <c r="G226" s="139"/>
    </row>
    <row r="227" spans="1:7" s="181" customFormat="1" ht="18.75" customHeight="1" thickTop="1" thickBot="1">
      <c r="A227" s="303"/>
      <c r="B227" s="310"/>
      <c r="C227" s="305" t="s">
        <v>424</v>
      </c>
      <c r="D227" s="277">
        <f t="shared" ref="D227:F227" si="12">SUM(D221:D226)</f>
        <v>300</v>
      </c>
      <c r="E227" s="344">
        <f t="shared" si="12"/>
        <v>300</v>
      </c>
      <c r="F227" s="344">
        <f t="shared" si="12"/>
        <v>1</v>
      </c>
      <c r="G227" s="277">
        <f>(F227/E227)*100</f>
        <v>0.33333333333333337</v>
      </c>
    </row>
    <row r="228" spans="1:7" s="181" customFormat="1" ht="15.75" customHeight="1">
      <c r="A228" s="180"/>
      <c r="B228" s="183"/>
      <c r="C228" s="248"/>
      <c r="D228" s="249"/>
      <c r="E228" s="338"/>
      <c r="F228" s="338"/>
      <c r="G228" s="249"/>
    </row>
    <row r="229" spans="1:7" s="181" customFormat="1" ht="15.75" customHeight="1">
      <c r="A229" s="180"/>
      <c r="B229" s="183"/>
      <c r="C229" s="248"/>
      <c r="D229" s="249"/>
      <c r="E229" s="338"/>
      <c r="F229" s="338"/>
      <c r="G229" s="249"/>
    </row>
    <row r="230" spans="1:7" s="181" customFormat="1" ht="15.75" customHeight="1" thickBot="1">
      <c r="B230" s="250"/>
      <c r="E230" s="339"/>
      <c r="F230" s="339"/>
    </row>
    <row r="231" spans="1:7" s="181" customFormat="1" ht="15.75">
      <c r="A231" s="251" t="s">
        <v>27</v>
      </c>
      <c r="B231" s="252" t="s">
        <v>28</v>
      </c>
      <c r="C231" s="251" t="s">
        <v>30</v>
      </c>
      <c r="D231" s="251" t="s">
        <v>31</v>
      </c>
      <c r="E231" s="340" t="s">
        <v>31</v>
      </c>
      <c r="F231" s="195" t="s">
        <v>8</v>
      </c>
      <c r="G231" s="251" t="s">
        <v>289</v>
      </c>
    </row>
    <row r="232" spans="1:7" s="181" customFormat="1" ht="15.75" customHeight="1" thickBot="1">
      <c r="A232" s="253"/>
      <c r="B232" s="254"/>
      <c r="C232" s="255"/>
      <c r="D232" s="256" t="s">
        <v>33</v>
      </c>
      <c r="E232" s="341" t="s">
        <v>34</v>
      </c>
      <c r="F232" s="197" t="s">
        <v>35</v>
      </c>
      <c r="G232" s="256" t="s">
        <v>290</v>
      </c>
    </row>
    <row r="233" spans="1:7" s="181" customFormat="1" ht="16.5" thickTop="1">
      <c r="A233" s="257">
        <v>110</v>
      </c>
      <c r="B233" s="257"/>
      <c r="C233" s="293" t="s">
        <v>197</v>
      </c>
      <c r="D233" s="113"/>
      <c r="E233" s="206"/>
      <c r="F233" s="206"/>
      <c r="G233" s="113"/>
    </row>
    <row r="234" spans="1:7" s="181" customFormat="1" ht="15" customHeight="1">
      <c r="A234" s="135"/>
      <c r="B234" s="282"/>
      <c r="C234" s="135"/>
      <c r="D234" s="139"/>
      <c r="E234" s="212"/>
      <c r="F234" s="212"/>
      <c r="G234" s="139"/>
    </row>
    <row r="235" spans="1:7" s="181" customFormat="1" ht="15" customHeight="1">
      <c r="A235" s="66"/>
      <c r="B235" s="283">
        <v>6171</v>
      </c>
      <c r="C235" s="66" t="s">
        <v>425</v>
      </c>
      <c r="D235" s="139">
        <v>5</v>
      </c>
      <c r="E235" s="212">
        <v>5</v>
      </c>
      <c r="F235" s="212">
        <v>54</v>
      </c>
      <c r="G235" s="139">
        <f t="shared" ref="G235:G240" si="13">(F235/E235)*100</f>
        <v>1080</v>
      </c>
    </row>
    <row r="236" spans="1:7" s="181" customFormat="1" ht="15">
      <c r="A236" s="66"/>
      <c r="B236" s="283">
        <v>6310</v>
      </c>
      <c r="C236" s="66" t="s">
        <v>426</v>
      </c>
      <c r="D236" s="139">
        <v>760</v>
      </c>
      <c r="E236" s="212">
        <v>1066.3</v>
      </c>
      <c r="F236" s="212">
        <v>386.9</v>
      </c>
      <c r="G236" s="139">
        <f t="shared" si="13"/>
        <v>36.284347744537179</v>
      </c>
    </row>
    <row r="237" spans="1:7" s="181" customFormat="1" ht="15">
      <c r="A237" s="66"/>
      <c r="B237" s="283">
        <v>6399</v>
      </c>
      <c r="C237" s="66" t="s">
        <v>427</v>
      </c>
      <c r="D237" s="139">
        <v>12311</v>
      </c>
      <c r="E237" s="212">
        <v>12311</v>
      </c>
      <c r="F237" s="212">
        <v>1205</v>
      </c>
      <c r="G237" s="139">
        <f t="shared" si="13"/>
        <v>9.7879944764844442</v>
      </c>
    </row>
    <row r="238" spans="1:7" s="181" customFormat="1" ht="15" hidden="1">
      <c r="A238" s="66"/>
      <c r="B238" s="283">
        <v>6402</v>
      </c>
      <c r="C238" s="66" t="s">
        <v>428</v>
      </c>
      <c r="D238" s="139"/>
      <c r="E238" s="212"/>
      <c r="F238" s="212"/>
      <c r="G238" s="139" t="e">
        <f t="shared" si="13"/>
        <v>#DIV/0!</v>
      </c>
    </row>
    <row r="239" spans="1:7" s="181" customFormat="1" ht="15">
      <c r="A239" s="66"/>
      <c r="B239" s="283">
        <v>6409</v>
      </c>
      <c r="C239" s="66" t="s">
        <v>429</v>
      </c>
      <c r="D239" s="139">
        <v>0</v>
      </c>
      <c r="E239" s="212">
        <v>0</v>
      </c>
      <c r="F239" s="212">
        <v>0.5</v>
      </c>
      <c r="G239" s="139" t="e">
        <f t="shared" si="13"/>
        <v>#DIV/0!</v>
      </c>
    </row>
    <row r="240" spans="1:7" s="186" customFormat="1" ht="15.75" customHeight="1">
      <c r="A240" s="293"/>
      <c r="B240" s="257">
        <v>6409</v>
      </c>
      <c r="C240" s="293" t="s">
        <v>430</v>
      </c>
      <c r="D240" s="320">
        <v>5000</v>
      </c>
      <c r="E240" s="351">
        <v>5000</v>
      </c>
      <c r="F240" s="206">
        <v>0</v>
      </c>
      <c r="G240" s="139">
        <f t="shared" si="13"/>
        <v>0</v>
      </c>
    </row>
    <row r="241" spans="1:7" s="181" customFormat="1" ht="15.75" thickBot="1">
      <c r="A241" s="288"/>
      <c r="B241" s="287"/>
      <c r="C241" s="288"/>
      <c r="D241" s="322"/>
      <c r="E241" s="352"/>
      <c r="F241" s="352"/>
      <c r="G241" s="322"/>
    </row>
    <row r="242" spans="1:7" s="181" customFormat="1" ht="18.75" customHeight="1" thickTop="1" thickBot="1">
      <c r="A242" s="303"/>
      <c r="B242" s="310"/>
      <c r="C242" s="305" t="s">
        <v>431</v>
      </c>
      <c r="D242" s="325">
        <f t="shared" ref="D242:F242" si="14">SUM(D234:D240)</f>
        <v>18076</v>
      </c>
      <c r="E242" s="353">
        <f t="shared" si="14"/>
        <v>18382.3</v>
      </c>
      <c r="F242" s="353">
        <f t="shared" si="14"/>
        <v>1646.4</v>
      </c>
      <c r="G242" s="277">
        <f>(F242/E242)*100</f>
        <v>8.9564417945523687</v>
      </c>
    </row>
    <row r="243" spans="1:7" s="181" customFormat="1" ht="18.75" customHeight="1">
      <c r="A243" s="180"/>
      <c r="B243" s="183"/>
      <c r="C243" s="248"/>
      <c r="D243" s="249"/>
      <c r="E243" s="338"/>
      <c r="F243" s="338"/>
      <c r="G243" s="249"/>
    </row>
    <row r="244" spans="1:7" s="181" customFormat="1" ht="13.5" hidden="1" customHeight="1">
      <c r="A244" s="180"/>
      <c r="B244" s="183"/>
      <c r="C244" s="248"/>
      <c r="D244" s="249"/>
      <c r="E244" s="338"/>
      <c r="F244" s="338"/>
      <c r="G244" s="249"/>
    </row>
    <row r="245" spans="1:7" s="181" customFormat="1" ht="13.5" hidden="1" customHeight="1">
      <c r="A245" s="180"/>
      <c r="B245" s="183"/>
      <c r="C245" s="248"/>
      <c r="D245" s="249"/>
      <c r="E245" s="338"/>
      <c r="F245" s="338"/>
      <c r="G245" s="249"/>
    </row>
    <row r="246" spans="1:7" s="181" customFormat="1" ht="13.5" hidden="1" customHeight="1">
      <c r="A246" s="180"/>
      <c r="B246" s="183"/>
      <c r="C246" s="248"/>
      <c r="D246" s="249"/>
      <c r="E246" s="338"/>
      <c r="F246" s="338"/>
      <c r="G246" s="249"/>
    </row>
    <row r="247" spans="1:7" s="181" customFormat="1" ht="13.5" hidden="1" customHeight="1">
      <c r="A247" s="180"/>
      <c r="B247" s="183"/>
      <c r="C247" s="248"/>
      <c r="D247" s="249"/>
      <c r="E247" s="338"/>
      <c r="F247" s="338"/>
      <c r="G247" s="249"/>
    </row>
    <row r="248" spans="1:7" s="181" customFormat="1" ht="13.5" hidden="1" customHeight="1">
      <c r="A248" s="180"/>
      <c r="B248" s="183"/>
      <c r="C248" s="248"/>
      <c r="D248" s="249"/>
      <c r="E248" s="338"/>
      <c r="F248" s="338"/>
      <c r="G248" s="249"/>
    </row>
    <row r="249" spans="1:7" s="181" customFormat="1" ht="16.5" customHeight="1">
      <c r="A249" s="180"/>
      <c r="B249" s="183"/>
      <c r="C249" s="248"/>
      <c r="D249" s="249"/>
      <c r="E249" s="338"/>
      <c r="F249" s="338"/>
      <c r="G249" s="249"/>
    </row>
    <row r="250" spans="1:7" s="181" customFormat="1" ht="15.75" customHeight="1" thickBot="1">
      <c r="A250" s="180"/>
      <c r="B250" s="183"/>
      <c r="C250" s="248"/>
      <c r="D250" s="249"/>
      <c r="E250" s="338"/>
      <c r="F250" s="338"/>
      <c r="G250" s="249"/>
    </row>
    <row r="251" spans="1:7" s="181" customFormat="1" ht="15.75">
      <c r="A251" s="251" t="s">
        <v>27</v>
      </c>
      <c r="B251" s="252" t="s">
        <v>28</v>
      </c>
      <c r="C251" s="251" t="s">
        <v>30</v>
      </c>
      <c r="D251" s="251" t="s">
        <v>31</v>
      </c>
      <c r="E251" s="340" t="s">
        <v>31</v>
      </c>
      <c r="F251" s="195" t="s">
        <v>8</v>
      </c>
      <c r="G251" s="251" t="s">
        <v>289</v>
      </c>
    </row>
    <row r="252" spans="1:7" s="181" customFormat="1" ht="15.75" customHeight="1" thickBot="1">
      <c r="A252" s="253"/>
      <c r="B252" s="254"/>
      <c r="C252" s="255"/>
      <c r="D252" s="256" t="s">
        <v>33</v>
      </c>
      <c r="E252" s="341" t="s">
        <v>34</v>
      </c>
      <c r="F252" s="197" t="s">
        <v>35</v>
      </c>
      <c r="G252" s="256" t="s">
        <v>290</v>
      </c>
    </row>
    <row r="253" spans="1:7" s="181" customFormat="1" ht="16.5" thickTop="1">
      <c r="A253" s="257">
        <v>120</v>
      </c>
      <c r="B253" s="257"/>
      <c r="C253" s="104" t="s">
        <v>223</v>
      </c>
      <c r="D253" s="113"/>
      <c r="E253" s="206"/>
      <c r="F253" s="206"/>
      <c r="G253" s="113"/>
    </row>
    <row r="254" spans="1:7" s="181" customFormat="1" ht="15" customHeight="1">
      <c r="A254" s="135"/>
      <c r="B254" s="282"/>
      <c r="C254" s="104"/>
      <c r="D254" s="139"/>
      <c r="E254" s="212"/>
      <c r="F254" s="212"/>
      <c r="G254" s="139"/>
    </row>
    <row r="255" spans="1:7" s="181" customFormat="1" ht="15" customHeight="1">
      <c r="A255" s="135"/>
      <c r="B255" s="282"/>
      <c r="C255" s="104"/>
      <c r="D255" s="284"/>
      <c r="E255" s="346"/>
      <c r="F255" s="346"/>
      <c r="G255" s="139"/>
    </row>
    <row r="256" spans="1:7" s="181" customFormat="1" ht="15.75">
      <c r="A256" s="135"/>
      <c r="B256" s="283">
        <v>1014</v>
      </c>
      <c r="C256" s="66" t="s">
        <v>432</v>
      </c>
      <c r="D256" s="284">
        <v>120</v>
      </c>
      <c r="E256" s="346">
        <v>120</v>
      </c>
      <c r="F256" s="346">
        <v>0</v>
      </c>
      <c r="G256" s="139">
        <f t="shared" ref="G256:G269" si="15">(F256/E256)*100</f>
        <v>0</v>
      </c>
    </row>
    <row r="257" spans="1:7" s="181" customFormat="1" ht="15.75">
      <c r="A257" s="135"/>
      <c r="B257" s="283">
        <v>2310</v>
      </c>
      <c r="C257" s="66" t="s">
        <v>433</v>
      </c>
      <c r="D257" s="284">
        <v>20</v>
      </c>
      <c r="E257" s="346">
        <v>20</v>
      </c>
      <c r="F257" s="346">
        <v>0</v>
      </c>
      <c r="G257" s="139">
        <f t="shared" si="15"/>
        <v>0</v>
      </c>
    </row>
    <row r="258" spans="1:7" s="181" customFormat="1" ht="15">
      <c r="A258" s="66"/>
      <c r="B258" s="283">
        <v>3313</v>
      </c>
      <c r="C258" s="66" t="s">
        <v>434</v>
      </c>
      <c r="D258" s="139">
        <v>95</v>
      </c>
      <c r="E258" s="212">
        <v>95</v>
      </c>
      <c r="F258" s="346">
        <v>0</v>
      </c>
      <c r="G258" s="139">
        <f t="shared" si="15"/>
        <v>0</v>
      </c>
    </row>
    <row r="259" spans="1:7" s="181" customFormat="1" ht="15">
      <c r="A259" s="66"/>
      <c r="B259" s="283">
        <v>3412</v>
      </c>
      <c r="C259" s="66" t="s">
        <v>312</v>
      </c>
      <c r="D259" s="139">
        <v>9</v>
      </c>
      <c r="E259" s="212">
        <v>9</v>
      </c>
      <c r="F259" s="346">
        <v>0</v>
      </c>
      <c r="G259" s="139">
        <f t="shared" si="15"/>
        <v>0</v>
      </c>
    </row>
    <row r="260" spans="1:7" s="181" customFormat="1" ht="15">
      <c r="A260" s="66"/>
      <c r="B260" s="283">
        <v>3612</v>
      </c>
      <c r="C260" s="66" t="s">
        <v>435</v>
      </c>
      <c r="D260" s="139">
        <v>8730</v>
      </c>
      <c r="E260" s="212">
        <v>8730</v>
      </c>
      <c r="F260" s="346">
        <v>903.7</v>
      </c>
      <c r="G260" s="139">
        <f t="shared" si="15"/>
        <v>10.351660939289806</v>
      </c>
    </row>
    <row r="261" spans="1:7" s="181" customFormat="1" ht="15">
      <c r="A261" s="66"/>
      <c r="B261" s="283">
        <v>3613</v>
      </c>
      <c r="C261" s="66" t="s">
        <v>436</v>
      </c>
      <c r="D261" s="139">
        <v>7549</v>
      </c>
      <c r="E261" s="212">
        <v>8220.5</v>
      </c>
      <c r="F261" s="346">
        <v>1982.2</v>
      </c>
      <c r="G261" s="139">
        <f t="shared" si="15"/>
        <v>24.11288851043124</v>
      </c>
    </row>
    <row r="262" spans="1:7" s="181" customFormat="1" ht="15">
      <c r="A262" s="66"/>
      <c r="B262" s="283">
        <v>3632</v>
      </c>
      <c r="C262" s="66" t="s">
        <v>317</v>
      </c>
      <c r="D262" s="139">
        <v>1618</v>
      </c>
      <c r="E262" s="212">
        <v>1618</v>
      </c>
      <c r="F262" s="346">
        <v>115.7</v>
      </c>
      <c r="G262" s="139">
        <f t="shared" si="15"/>
        <v>7.1508034610630409</v>
      </c>
    </row>
    <row r="263" spans="1:7" s="181" customFormat="1" ht="15">
      <c r="A263" s="66"/>
      <c r="B263" s="283">
        <v>3634</v>
      </c>
      <c r="C263" s="66" t="s">
        <v>437</v>
      </c>
      <c r="D263" s="139">
        <v>1000</v>
      </c>
      <c r="E263" s="212">
        <v>1955.9</v>
      </c>
      <c r="F263" s="346">
        <v>0</v>
      </c>
      <c r="G263" s="139">
        <f t="shared" si="15"/>
        <v>0</v>
      </c>
    </row>
    <row r="264" spans="1:7" s="181" customFormat="1" ht="15">
      <c r="A264" s="66"/>
      <c r="B264" s="283">
        <v>3639</v>
      </c>
      <c r="C264" s="66" t="s">
        <v>438</v>
      </c>
      <c r="D264" s="139">
        <f>14518-11920</f>
        <v>2598</v>
      </c>
      <c r="E264" s="212">
        <f>13846.5-11920</f>
        <v>1926.5</v>
      </c>
      <c r="F264" s="346">
        <f>545.3-439.5</f>
        <v>105.79999999999995</v>
      </c>
      <c r="G264" s="139">
        <f t="shared" si="15"/>
        <v>5.4918245522969089</v>
      </c>
    </row>
    <row r="265" spans="1:7" s="181" customFormat="1" ht="15" hidden="1" customHeight="1">
      <c r="A265" s="66"/>
      <c r="B265" s="283">
        <v>3639</v>
      </c>
      <c r="C265" s="66" t="s">
        <v>439</v>
      </c>
      <c r="D265" s="139"/>
      <c r="E265" s="212"/>
      <c r="F265" s="346">
        <v>0</v>
      </c>
      <c r="G265" s="139" t="e">
        <f t="shared" si="15"/>
        <v>#DIV/0!</v>
      </c>
    </row>
    <row r="266" spans="1:7" s="181" customFormat="1" ht="15">
      <c r="A266" s="66"/>
      <c r="B266" s="283">
        <v>3639</v>
      </c>
      <c r="C266" s="66" t="s">
        <v>440</v>
      </c>
      <c r="D266" s="139">
        <v>11920</v>
      </c>
      <c r="E266" s="212">
        <v>11920</v>
      </c>
      <c r="F266" s="346">
        <v>439.5</v>
      </c>
      <c r="G266" s="139">
        <f t="shared" si="15"/>
        <v>3.6870805369127519</v>
      </c>
    </row>
    <row r="267" spans="1:7" s="181" customFormat="1" ht="15">
      <c r="A267" s="66"/>
      <c r="B267" s="283">
        <v>3729</v>
      </c>
      <c r="C267" s="66" t="s">
        <v>441</v>
      </c>
      <c r="D267" s="139">
        <v>1</v>
      </c>
      <c r="E267" s="212">
        <v>1</v>
      </c>
      <c r="F267" s="346">
        <v>0</v>
      </c>
      <c r="G267" s="139">
        <f t="shared" si="15"/>
        <v>0</v>
      </c>
    </row>
    <row r="268" spans="1:7" s="181" customFormat="1" ht="15">
      <c r="A268" s="294"/>
      <c r="B268" s="306">
        <v>4349</v>
      </c>
      <c r="C268" s="294" t="s">
        <v>442</v>
      </c>
      <c r="D268" s="284">
        <v>8</v>
      </c>
      <c r="E268" s="346">
        <v>8</v>
      </c>
      <c r="F268" s="346">
        <v>1.2</v>
      </c>
      <c r="G268" s="139">
        <f t="shared" si="15"/>
        <v>15</v>
      </c>
    </row>
    <row r="269" spans="1:7" s="181" customFormat="1" ht="15">
      <c r="A269" s="294"/>
      <c r="B269" s="306">
        <v>5512</v>
      </c>
      <c r="C269" s="294" t="s">
        <v>332</v>
      </c>
      <c r="D269" s="284">
        <v>466</v>
      </c>
      <c r="E269" s="346">
        <v>466</v>
      </c>
      <c r="F269" s="346">
        <v>36.700000000000003</v>
      </c>
      <c r="G269" s="139">
        <f t="shared" si="15"/>
        <v>7.8755364806866961</v>
      </c>
    </row>
    <row r="270" spans="1:7" s="181" customFormat="1" ht="15" hidden="1">
      <c r="A270" s="294"/>
      <c r="B270" s="306">
        <v>6409</v>
      </c>
      <c r="C270" s="294" t="s">
        <v>443</v>
      </c>
      <c r="D270" s="284"/>
      <c r="E270" s="346"/>
      <c r="F270" s="346">
        <v>0</v>
      </c>
      <c r="G270" s="139" t="e">
        <f>(#REF!/E270)*100</f>
        <v>#REF!</v>
      </c>
    </row>
    <row r="271" spans="1:7" s="181" customFormat="1" ht="15" customHeight="1" thickBot="1">
      <c r="A271" s="286"/>
      <c r="B271" s="286"/>
      <c r="C271" s="313"/>
      <c r="D271" s="322"/>
      <c r="E271" s="352"/>
      <c r="F271" s="352"/>
      <c r="G271" s="322"/>
    </row>
    <row r="272" spans="1:7" s="181" customFormat="1" ht="18.75" customHeight="1" thickTop="1" thickBot="1">
      <c r="A272" s="274"/>
      <c r="B272" s="310"/>
      <c r="C272" s="305" t="s">
        <v>444</v>
      </c>
      <c r="D272" s="325">
        <f t="shared" ref="D272:F272" si="16">SUM(D256:D270)</f>
        <v>34134</v>
      </c>
      <c r="E272" s="353">
        <f t="shared" si="16"/>
        <v>35089.9</v>
      </c>
      <c r="F272" s="353">
        <f t="shared" si="16"/>
        <v>3584.7999999999993</v>
      </c>
      <c r="G272" s="277">
        <f>(F272/E272)*100</f>
        <v>10.216045072798723</v>
      </c>
    </row>
    <row r="273" spans="1:7" s="181" customFormat="1" ht="15.75" customHeight="1">
      <c r="A273" s="180"/>
      <c r="B273" s="183"/>
      <c r="C273" s="248"/>
      <c r="D273" s="249"/>
      <c r="E273" s="338"/>
      <c r="F273" s="338"/>
      <c r="G273" s="249"/>
    </row>
    <row r="274" spans="1:7" s="181" customFormat="1" ht="15.75" customHeight="1">
      <c r="A274" s="180"/>
      <c r="B274" s="183"/>
      <c r="C274" s="248"/>
      <c r="D274" s="249"/>
      <c r="E274" s="338"/>
      <c r="F274" s="338"/>
      <c r="G274" s="249"/>
    </row>
    <row r="275" spans="1:7" s="181" customFormat="1" ht="15.75" customHeight="1" thickBot="1">
      <c r="E275" s="339"/>
      <c r="F275" s="339"/>
    </row>
    <row r="276" spans="1:7" s="181" customFormat="1" ht="15.75">
      <c r="A276" s="251" t="s">
        <v>27</v>
      </c>
      <c r="B276" s="252" t="s">
        <v>28</v>
      </c>
      <c r="C276" s="251" t="s">
        <v>30</v>
      </c>
      <c r="D276" s="251" t="s">
        <v>31</v>
      </c>
      <c r="E276" s="340" t="s">
        <v>31</v>
      </c>
      <c r="F276" s="195" t="s">
        <v>8</v>
      </c>
      <c r="G276" s="251" t="s">
        <v>289</v>
      </c>
    </row>
    <row r="277" spans="1:7" s="181" customFormat="1" ht="15.75" customHeight="1" thickBot="1">
      <c r="A277" s="253"/>
      <c r="B277" s="254"/>
      <c r="C277" s="255"/>
      <c r="D277" s="256" t="s">
        <v>33</v>
      </c>
      <c r="E277" s="341" t="s">
        <v>34</v>
      </c>
      <c r="F277" s="197" t="s">
        <v>35</v>
      </c>
      <c r="G277" s="256" t="s">
        <v>290</v>
      </c>
    </row>
    <row r="278" spans="1:7" s="181" customFormat="1" ht="38.25" customHeight="1" thickTop="1" thickBot="1">
      <c r="A278" s="305"/>
      <c r="B278" s="328"/>
      <c r="C278" s="329" t="s">
        <v>445</v>
      </c>
      <c r="D278" s="330">
        <f>SUM(D60,D88,D143,D174,D195,D216,D227,D242,D272,)</f>
        <v>572536</v>
      </c>
      <c r="E278" s="354">
        <f>SUM(E60,E88,E143,E174,E195,E216,E227,E242,E272)</f>
        <v>585157.00000000012</v>
      </c>
      <c r="F278" s="354">
        <f>SUM(F60,F88,F143,F174,F195,F216,F227,F242,F272,)</f>
        <v>57471.099999999991</v>
      </c>
      <c r="G278" s="333">
        <f>(F278/E278)*100</f>
        <v>9.8214838069099368</v>
      </c>
    </row>
    <row r="279" spans="1:7" ht="15">
      <c r="A279" s="50"/>
      <c r="B279" s="50"/>
      <c r="C279" s="50"/>
      <c r="D279" s="50"/>
      <c r="E279" s="355"/>
      <c r="F279" s="355"/>
      <c r="G279" s="50"/>
    </row>
    <row r="280" spans="1:7" ht="15" customHeight="1">
      <c r="A280" s="50"/>
      <c r="B280" s="50"/>
      <c r="C280" s="50"/>
      <c r="D280" s="50"/>
      <c r="E280" s="355"/>
      <c r="F280" s="355"/>
      <c r="G280" s="50"/>
    </row>
    <row r="281" spans="1:7" ht="15" customHeight="1">
      <c r="A281" s="50"/>
      <c r="B281" s="50"/>
      <c r="C281" s="50"/>
      <c r="D281" s="50"/>
      <c r="E281" s="355"/>
      <c r="F281" s="355"/>
      <c r="G281" s="50"/>
    </row>
    <row r="282" spans="1:7" ht="15" customHeight="1">
      <c r="A282" s="50"/>
      <c r="B282" s="50"/>
      <c r="C282" s="50"/>
      <c r="D282" s="50"/>
      <c r="E282" s="355"/>
      <c r="F282" s="355"/>
      <c r="G282" s="50"/>
    </row>
    <row r="283" spans="1:7" ht="15">
      <c r="A283" s="50"/>
      <c r="B283" s="50"/>
      <c r="C283" s="50"/>
      <c r="D283" s="50"/>
      <c r="E283" s="355"/>
      <c r="F283" s="355"/>
      <c r="G283" s="50"/>
    </row>
    <row r="284" spans="1:7" ht="15">
      <c r="A284" s="50"/>
      <c r="B284" s="50"/>
      <c r="C284" s="50"/>
      <c r="D284" s="50"/>
      <c r="E284" s="355"/>
      <c r="F284" s="355"/>
      <c r="G284" s="50"/>
    </row>
    <row r="285" spans="1:7" ht="15">
      <c r="A285" s="50"/>
      <c r="B285" s="50"/>
      <c r="C285" s="51"/>
      <c r="D285" s="50"/>
      <c r="E285" s="355"/>
      <c r="F285" s="355"/>
      <c r="G285" s="50"/>
    </row>
    <row r="286" spans="1:7" ht="15">
      <c r="A286" s="50"/>
      <c r="B286" s="50"/>
      <c r="C286" s="50"/>
      <c r="D286" s="50"/>
      <c r="E286" s="355"/>
      <c r="F286" s="355"/>
      <c r="G286" s="50"/>
    </row>
    <row r="287" spans="1:7" ht="15">
      <c r="A287" s="50"/>
      <c r="B287" s="50"/>
      <c r="C287" s="50"/>
      <c r="D287" s="50"/>
      <c r="E287" s="355"/>
      <c r="F287" s="355"/>
      <c r="G287" s="50"/>
    </row>
    <row r="288" spans="1:7" ht="15">
      <c r="A288" s="50"/>
      <c r="B288" s="50"/>
      <c r="C288" s="50"/>
      <c r="D288" s="50"/>
      <c r="E288" s="355"/>
      <c r="F288" s="355"/>
      <c r="G288" s="50"/>
    </row>
    <row r="289" spans="1:7" ht="15">
      <c r="A289" s="50"/>
      <c r="B289" s="50"/>
      <c r="C289" s="50"/>
      <c r="D289" s="50"/>
      <c r="E289" s="355"/>
      <c r="F289" s="355"/>
      <c r="G289" s="50"/>
    </row>
    <row r="290" spans="1:7" ht="15">
      <c r="A290" s="50"/>
      <c r="B290" s="50"/>
      <c r="C290" s="50"/>
      <c r="D290" s="50"/>
      <c r="E290" s="355"/>
      <c r="F290" s="355"/>
      <c r="G290" s="50"/>
    </row>
    <row r="291" spans="1:7" ht="15">
      <c r="A291" s="50"/>
      <c r="B291" s="50"/>
      <c r="C291" s="50"/>
      <c r="D291" s="50"/>
      <c r="E291" s="355"/>
      <c r="F291" s="355"/>
      <c r="G291" s="50"/>
    </row>
    <row r="292" spans="1:7" ht="15">
      <c r="A292" s="50"/>
      <c r="B292" s="50"/>
      <c r="C292" s="50"/>
      <c r="D292" s="50"/>
      <c r="E292" s="355"/>
      <c r="F292" s="355"/>
      <c r="G292" s="50"/>
    </row>
    <row r="293" spans="1:7" ht="15">
      <c r="A293" s="50"/>
      <c r="B293" s="50"/>
      <c r="C293" s="50"/>
      <c r="D293" s="50"/>
      <c r="E293" s="355"/>
      <c r="F293" s="355"/>
      <c r="G293" s="50"/>
    </row>
    <row r="294" spans="1:7" ht="15">
      <c r="A294" s="50"/>
      <c r="B294" s="50"/>
      <c r="C294" s="50"/>
      <c r="D294" s="50"/>
      <c r="E294" s="355"/>
      <c r="F294" s="355"/>
      <c r="G294" s="50"/>
    </row>
    <row r="295" spans="1:7" ht="15">
      <c r="A295" s="50"/>
      <c r="B295" s="50"/>
      <c r="C295" s="50"/>
      <c r="D295" s="50"/>
      <c r="E295" s="355"/>
      <c r="F295" s="355"/>
      <c r="G295" s="50"/>
    </row>
    <row r="296" spans="1:7" ht="15">
      <c r="A296" s="50"/>
      <c r="B296" s="50"/>
      <c r="C296" s="50"/>
      <c r="D296" s="50"/>
      <c r="E296" s="355"/>
      <c r="F296" s="355"/>
      <c r="G296" s="50"/>
    </row>
    <row r="297" spans="1:7" ht="15">
      <c r="A297" s="50"/>
      <c r="B297" s="50"/>
      <c r="C297" s="50"/>
      <c r="D297" s="50"/>
      <c r="E297" s="355"/>
      <c r="F297" s="355"/>
      <c r="G297" s="50"/>
    </row>
    <row r="298" spans="1:7" ht="15">
      <c r="A298" s="50"/>
      <c r="B298" s="50"/>
      <c r="C298" s="50"/>
      <c r="D298" s="50"/>
      <c r="E298" s="355"/>
      <c r="F298" s="355"/>
      <c r="G298" s="50"/>
    </row>
    <row r="299" spans="1:7" ht="15">
      <c r="A299" s="50"/>
      <c r="B299" s="50"/>
      <c r="C299" s="50"/>
      <c r="D299" s="50"/>
      <c r="E299" s="355"/>
      <c r="F299" s="355"/>
      <c r="G299" s="50"/>
    </row>
  </sheetData>
  <pageMargins left="0.31496062992125984" right="0.19685039370078741" top="0.27559055118110237" bottom="0.47244094488188981" header="0.31496062992125984" footer="0.35433070866141736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2_2017 </vt:lpstr>
      <vt:lpstr>Město_příjmy</vt:lpstr>
      <vt:lpstr>Město_výdaje </vt:lpstr>
      <vt:lpstr>Město_příjmy (2)</vt:lpstr>
      <vt:lpstr>Město_výdaje  (2)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slatinska</cp:lastModifiedBy>
  <cp:lastPrinted>2017-03-16T11:44:24Z</cp:lastPrinted>
  <dcterms:created xsi:type="dcterms:W3CDTF">2017-03-15T13:36:36Z</dcterms:created>
  <dcterms:modified xsi:type="dcterms:W3CDTF">2017-03-16T12:36:27Z</dcterms:modified>
</cp:coreProperties>
</file>