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ny\Documents\2017\Rozbory\06_2017\"/>
    </mc:Choice>
  </mc:AlternateContent>
  <bookViews>
    <workbookView xWindow="0" yWindow="9735" windowWidth="20955" windowHeight="9975"/>
  </bookViews>
  <sheets>
    <sheet name="Doplň. ukaz. 6_2017 " sheetId="1" r:id="rId1"/>
    <sheet name="Město_příjmy" sheetId="2" r:id="rId2"/>
    <sheet name="Město_výdaje " sheetId="3" r:id="rId3"/>
    <sheet name="§6409 5901 -Rezerva 2016 OEK" sheetId="4" r:id="rId4"/>
    <sheet name="Položka 8115-Financování" sheetId="5" r:id="rId5"/>
    <sheet name="Domov seniorů" sheetId="6" r:id="rId6"/>
    <sheet name="Tereza" sheetId="7" r:id="rId7"/>
    <sheet name="Knihovna" sheetId="8" r:id="rId8"/>
    <sheet name="MMG" sheetId="9" r:id="rId9"/>
    <sheet name="MŠ Břetislavova" sheetId="10" r:id="rId10"/>
    <sheet name="MŠ Hřbitovní" sheetId="11" r:id="rId11"/>
    <sheet name="MŠ Na Valtické" sheetId="12" r:id="rId12"/>
    <sheet name="MŠ U Splavu" sheetId="13" r:id="rId13"/>
    <sheet name="MŠ Okružní" sheetId="14" r:id="rId14"/>
    <sheet name="MŠ Osvobození" sheetId="15" r:id="rId15"/>
    <sheet name="ZŠ Komenského" sheetId="16" r:id="rId16"/>
    <sheet name="ZŠ i MŠ Kpt. Nálepky" sheetId="17" r:id="rId17"/>
    <sheet name="ZŠ i MŠ Kupkova" sheetId="18" r:id="rId18"/>
    <sheet name="ZŠ Na Valtické" sheetId="19" r:id="rId19"/>
    <sheet name="ZŠ Slovácká" sheetId="20" r:id="rId20"/>
    <sheet name="ZŠ Jana Noháče" sheetId="21" r:id="rId21"/>
    <sheet name="ZUŠ Křížkovského" sheetId="22" r:id="rId22"/>
  </sheets>
  <calcPr calcId="152511"/>
</workbook>
</file>

<file path=xl/calcChain.xml><?xml version="1.0" encoding="utf-8"?>
<calcChain xmlns="http://schemas.openxmlformats.org/spreadsheetml/2006/main">
  <c r="P43" i="22" l="1"/>
  <c r="P46" i="22" s="1"/>
  <c r="P47" i="22" s="1"/>
  <c r="O43" i="22"/>
  <c r="O46" i="22" s="1"/>
  <c r="O47" i="22" s="1"/>
  <c r="N43" i="22"/>
  <c r="N46" i="22" s="1"/>
  <c r="N47" i="22" s="1"/>
  <c r="J43" i="22"/>
  <c r="J45" i="22" s="1"/>
  <c r="I43" i="22"/>
  <c r="I46" i="22" s="1"/>
  <c r="I47" i="22" s="1"/>
  <c r="G43" i="22"/>
  <c r="G45" i="22" s="1"/>
  <c r="F43" i="22"/>
  <c r="F46" i="22" s="1"/>
  <c r="F47" i="22" s="1"/>
  <c r="E43" i="22"/>
  <c r="E46" i="22" s="1"/>
  <c r="E47" i="22" s="1"/>
  <c r="D43" i="22"/>
  <c r="D46" i="22" s="1"/>
  <c r="D47" i="22" s="1"/>
  <c r="H42" i="22"/>
  <c r="K42" i="22" s="1"/>
  <c r="L42" i="22" s="1"/>
  <c r="H41" i="22"/>
  <c r="K41" i="22" s="1"/>
  <c r="L41" i="22" s="1"/>
  <c r="H40" i="22"/>
  <c r="K40" i="22" s="1"/>
  <c r="L40" i="22" s="1"/>
  <c r="H39" i="22"/>
  <c r="K39" i="22" s="1"/>
  <c r="L39" i="22" s="1"/>
  <c r="H38" i="22"/>
  <c r="H43" i="22" s="1"/>
  <c r="P37" i="22"/>
  <c r="O37" i="22"/>
  <c r="N37" i="22"/>
  <c r="J37" i="22"/>
  <c r="I37" i="22"/>
  <c r="G37" i="22"/>
  <c r="F37" i="22"/>
  <c r="E37" i="22"/>
  <c r="D37" i="22"/>
  <c r="H36" i="22"/>
  <c r="K36" i="22" s="1"/>
  <c r="L36" i="22" s="1"/>
  <c r="H35" i="22"/>
  <c r="K35" i="22" s="1"/>
  <c r="L35" i="22" s="1"/>
  <c r="H34" i="22"/>
  <c r="K34" i="22" s="1"/>
  <c r="L34" i="22" s="1"/>
  <c r="H33" i="22"/>
  <c r="K33" i="22" s="1"/>
  <c r="L33" i="22" s="1"/>
  <c r="H32" i="22"/>
  <c r="K32" i="22" s="1"/>
  <c r="L32" i="22" s="1"/>
  <c r="H31" i="22"/>
  <c r="K31" i="22" s="1"/>
  <c r="L31" i="22" s="1"/>
  <c r="H30" i="22"/>
  <c r="K30" i="22" s="1"/>
  <c r="L30" i="22" s="1"/>
  <c r="H29" i="22"/>
  <c r="K29" i="22" s="1"/>
  <c r="L29" i="22" s="1"/>
  <c r="H28" i="22"/>
  <c r="K28" i="22" s="1"/>
  <c r="L28" i="22" s="1"/>
  <c r="H27" i="22"/>
  <c r="H37" i="22" s="1"/>
  <c r="H26" i="22"/>
  <c r="K26" i="22" s="1"/>
  <c r="L26" i="22" s="1"/>
  <c r="H25" i="22"/>
  <c r="K25" i="22" s="1"/>
  <c r="L25" i="22" s="1"/>
  <c r="H24" i="22"/>
  <c r="K24" i="22" s="1"/>
  <c r="L24" i="22" s="1"/>
  <c r="J23" i="22"/>
  <c r="I23" i="22"/>
  <c r="H23" i="22"/>
  <c r="J22" i="22"/>
  <c r="I22" i="22"/>
  <c r="H22" i="22"/>
  <c r="J21" i="22"/>
  <c r="I21" i="22"/>
  <c r="H21" i="22"/>
  <c r="J20" i="22"/>
  <c r="I20" i="22"/>
  <c r="H20" i="22"/>
  <c r="J19" i="22"/>
  <c r="I19" i="22"/>
  <c r="H19" i="22"/>
  <c r="P18" i="22"/>
  <c r="O18" i="22"/>
  <c r="N18" i="22"/>
  <c r="H18" i="22"/>
  <c r="G18" i="22"/>
  <c r="D18" i="22"/>
  <c r="J17" i="22"/>
  <c r="I17" i="22"/>
  <c r="H17" i="22"/>
  <c r="J16" i="22"/>
  <c r="I16" i="22"/>
  <c r="H16" i="22"/>
  <c r="J15" i="22"/>
  <c r="I15" i="22"/>
  <c r="H15" i="22"/>
  <c r="J14" i="22"/>
  <c r="I14" i="22"/>
  <c r="H14" i="22"/>
  <c r="J13" i="22"/>
  <c r="J18" i="22" s="1"/>
  <c r="I13" i="22"/>
  <c r="I18" i="22" s="1"/>
  <c r="H13" i="22"/>
  <c r="J12" i="22"/>
  <c r="I12" i="22"/>
  <c r="H12" i="22"/>
  <c r="J11" i="22"/>
  <c r="I11" i="22"/>
  <c r="H11" i="22"/>
  <c r="K37" i="22" l="1"/>
  <c r="L37" i="22" s="1"/>
  <c r="H46" i="22"/>
  <c r="H47" i="22" s="1"/>
  <c r="H45" i="22"/>
  <c r="K45" i="22" s="1"/>
  <c r="L45" i="22" s="1"/>
  <c r="D45" i="22"/>
  <c r="N45" i="22"/>
  <c r="G46" i="22"/>
  <c r="J46" i="22"/>
  <c r="J47" i="22" s="1"/>
  <c r="K27" i="22"/>
  <c r="L27" i="22" s="1"/>
  <c r="K38" i="22"/>
  <c r="L38" i="22" s="1"/>
  <c r="K43" i="22"/>
  <c r="L43" i="22" s="1"/>
  <c r="E45" i="22"/>
  <c r="O45" i="22"/>
  <c r="F45" i="22"/>
  <c r="I45" i="22"/>
  <c r="P45" i="22"/>
  <c r="K46" i="22" l="1"/>
  <c r="L46" i="22" s="1"/>
  <c r="G47" i="22"/>
  <c r="K47" i="22" s="1"/>
  <c r="L47" i="22" s="1"/>
  <c r="P43" i="21" l="1"/>
  <c r="P46" i="21" s="1"/>
  <c r="P47" i="21" s="1"/>
  <c r="O43" i="21"/>
  <c r="O46" i="21" s="1"/>
  <c r="O47" i="21" s="1"/>
  <c r="N43" i="21"/>
  <c r="N45" i="21" s="1"/>
  <c r="J43" i="21"/>
  <c r="J46" i="21" s="1"/>
  <c r="J47" i="21" s="1"/>
  <c r="I43" i="21"/>
  <c r="I46" i="21" s="1"/>
  <c r="I47" i="21" s="1"/>
  <c r="G43" i="21"/>
  <c r="K43" i="21" s="1"/>
  <c r="L43" i="21" s="1"/>
  <c r="F43" i="21"/>
  <c r="F46" i="21" s="1"/>
  <c r="F47" i="21" s="1"/>
  <c r="E43" i="21"/>
  <c r="E46" i="21" s="1"/>
  <c r="E47" i="21" s="1"/>
  <c r="D43" i="21"/>
  <c r="D45" i="21" s="1"/>
  <c r="H42" i="21"/>
  <c r="K42" i="21" s="1"/>
  <c r="L42" i="21" s="1"/>
  <c r="H41" i="21"/>
  <c r="K41" i="21" s="1"/>
  <c r="L41" i="21" s="1"/>
  <c r="H40" i="21"/>
  <c r="K40" i="21" s="1"/>
  <c r="L40" i="21" s="1"/>
  <c r="H39" i="21"/>
  <c r="K39" i="21" s="1"/>
  <c r="L39" i="21" s="1"/>
  <c r="H38" i="21"/>
  <c r="H43" i="21" s="1"/>
  <c r="P37" i="21"/>
  <c r="O37" i="21"/>
  <c r="N37" i="21"/>
  <c r="J37" i="21"/>
  <c r="I37" i="21"/>
  <c r="G37" i="21"/>
  <c r="F37" i="21"/>
  <c r="E37" i="21"/>
  <c r="D37" i="21"/>
  <c r="H36" i="21"/>
  <c r="K36" i="21" s="1"/>
  <c r="L36" i="21" s="1"/>
  <c r="H35" i="21"/>
  <c r="K35" i="21" s="1"/>
  <c r="L35" i="21" s="1"/>
  <c r="H34" i="21"/>
  <c r="K34" i="21" s="1"/>
  <c r="L34" i="21" s="1"/>
  <c r="H33" i="21"/>
  <c r="K33" i="21" s="1"/>
  <c r="L33" i="21" s="1"/>
  <c r="H32" i="21"/>
  <c r="K32" i="21" s="1"/>
  <c r="L32" i="21" s="1"/>
  <c r="H31" i="21"/>
  <c r="K31" i="21" s="1"/>
  <c r="L31" i="21" s="1"/>
  <c r="H30" i="21"/>
  <c r="K30" i="21" s="1"/>
  <c r="L30" i="21" s="1"/>
  <c r="H29" i="21"/>
  <c r="K29" i="21" s="1"/>
  <c r="L29" i="21" s="1"/>
  <c r="H28" i="21"/>
  <c r="K28" i="21" s="1"/>
  <c r="L28" i="21" s="1"/>
  <c r="H27" i="21"/>
  <c r="H37" i="21" s="1"/>
  <c r="H26" i="21"/>
  <c r="K26" i="21" s="1"/>
  <c r="L26" i="21" s="1"/>
  <c r="H25" i="21"/>
  <c r="K25" i="21" s="1"/>
  <c r="L25" i="21" s="1"/>
  <c r="H24" i="21"/>
  <c r="K24" i="21" s="1"/>
  <c r="L24" i="21" s="1"/>
  <c r="J23" i="21"/>
  <c r="I23" i="21"/>
  <c r="H23" i="21"/>
  <c r="J22" i="21"/>
  <c r="I22" i="21"/>
  <c r="H22" i="21"/>
  <c r="J21" i="21"/>
  <c r="I21" i="21"/>
  <c r="H21" i="21"/>
  <c r="J20" i="21"/>
  <c r="I20" i="21"/>
  <c r="H20" i="21"/>
  <c r="J19" i="21"/>
  <c r="I19" i="21"/>
  <c r="H19" i="21"/>
  <c r="P18" i="21"/>
  <c r="O18" i="21"/>
  <c r="N18" i="21"/>
  <c r="I18" i="21"/>
  <c r="H18" i="21"/>
  <c r="G18" i="21"/>
  <c r="D18" i="21"/>
  <c r="J17" i="21"/>
  <c r="I17" i="21"/>
  <c r="H17" i="21"/>
  <c r="J16" i="21"/>
  <c r="I16" i="21"/>
  <c r="H16" i="21"/>
  <c r="J15" i="21"/>
  <c r="I15" i="21"/>
  <c r="H15" i="21"/>
  <c r="J14" i="21"/>
  <c r="I14" i="21"/>
  <c r="H14" i="21"/>
  <c r="J13" i="21"/>
  <c r="J18" i="21" s="1"/>
  <c r="I13" i="21"/>
  <c r="H13" i="21"/>
  <c r="J12" i="21"/>
  <c r="I12" i="21"/>
  <c r="H12" i="21"/>
  <c r="J11" i="21"/>
  <c r="I11" i="21"/>
  <c r="H11" i="21"/>
  <c r="K37" i="21" l="1"/>
  <c r="L37" i="21" s="1"/>
  <c r="H46" i="21"/>
  <c r="H47" i="21" s="1"/>
  <c r="H45" i="21"/>
  <c r="G45" i="21"/>
  <c r="J45" i="21"/>
  <c r="D46" i="21"/>
  <c r="D47" i="21" s="1"/>
  <c r="G46" i="21"/>
  <c r="N46" i="21"/>
  <c r="N47" i="21" s="1"/>
  <c r="K27" i="21"/>
  <c r="L27" i="21" s="1"/>
  <c r="K38" i="21"/>
  <c r="L38" i="21" s="1"/>
  <c r="E45" i="21"/>
  <c r="O45" i="21"/>
  <c r="F45" i="21"/>
  <c r="I45" i="21"/>
  <c r="P45" i="21"/>
  <c r="K46" i="21" l="1"/>
  <c r="L46" i="21" s="1"/>
  <c r="G47" i="21"/>
  <c r="K47" i="21" s="1"/>
  <c r="L47" i="21" s="1"/>
  <c r="K45" i="21"/>
  <c r="L45" i="21" s="1"/>
  <c r="P43" i="20" l="1"/>
  <c r="P46" i="20" s="1"/>
  <c r="P47" i="20" s="1"/>
  <c r="O43" i="20"/>
  <c r="O46" i="20" s="1"/>
  <c r="O47" i="20" s="1"/>
  <c r="N43" i="20"/>
  <c r="N46" i="20" s="1"/>
  <c r="N47" i="20" s="1"/>
  <c r="J43" i="20"/>
  <c r="J45" i="20" s="1"/>
  <c r="I43" i="20"/>
  <c r="I46" i="20" s="1"/>
  <c r="I47" i="20" s="1"/>
  <c r="G43" i="20"/>
  <c r="G46" i="20" s="1"/>
  <c r="F43" i="20"/>
  <c r="F46" i="20" s="1"/>
  <c r="F47" i="20" s="1"/>
  <c r="E43" i="20"/>
  <c r="E46" i="20" s="1"/>
  <c r="E47" i="20" s="1"/>
  <c r="D43" i="20"/>
  <c r="D45" i="20" s="1"/>
  <c r="H42" i="20"/>
  <c r="K42" i="20" s="1"/>
  <c r="L42" i="20" s="1"/>
  <c r="H41" i="20"/>
  <c r="K41" i="20" s="1"/>
  <c r="L41" i="20" s="1"/>
  <c r="H40" i="20"/>
  <c r="K40" i="20" s="1"/>
  <c r="L40" i="20" s="1"/>
  <c r="H39" i="20"/>
  <c r="K39" i="20" s="1"/>
  <c r="L39" i="20" s="1"/>
  <c r="H38" i="20"/>
  <c r="H43" i="20" s="1"/>
  <c r="P37" i="20"/>
  <c r="O37" i="20"/>
  <c r="N37" i="20"/>
  <c r="J37" i="20"/>
  <c r="I37" i="20"/>
  <c r="G37" i="20"/>
  <c r="F37" i="20"/>
  <c r="E37" i="20"/>
  <c r="D37" i="20"/>
  <c r="H36" i="20"/>
  <c r="K36" i="20" s="1"/>
  <c r="L36" i="20" s="1"/>
  <c r="H35" i="20"/>
  <c r="K35" i="20" s="1"/>
  <c r="L35" i="20" s="1"/>
  <c r="H34" i="20"/>
  <c r="K34" i="20" s="1"/>
  <c r="L34" i="20" s="1"/>
  <c r="H33" i="20"/>
  <c r="K33" i="20" s="1"/>
  <c r="L33" i="20" s="1"/>
  <c r="H32" i="20"/>
  <c r="K32" i="20" s="1"/>
  <c r="L32" i="20" s="1"/>
  <c r="H31" i="20"/>
  <c r="K31" i="20" s="1"/>
  <c r="L31" i="20" s="1"/>
  <c r="H30" i="20"/>
  <c r="K30" i="20" s="1"/>
  <c r="L30" i="20" s="1"/>
  <c r="H29" i="20"/>
  <c r="K29" i="20" s="1"/>
  <c r="L29" i="20" s="1"/>
  <c r="H28" i="20"/>
  <c r="K28" i="20" s="1"/>
  <c r="L28" i="20" s="1"/>
  <c r="H27" i="20"/>
  <c r="H37" i="20" s="1"/>
  <c r="H26" i="20"/>
  <c r="K26" i="20" s="1"/>
  <c r="L26" i="20" s="1"/>
  <c r="H25" i="20"/>
  <c r="K25" i="20" s="1"/>
  <c r="L25" i="20" s="1"/>
  <c r="H24" i="20"/>
  <c r="K24" i="20" s="1"/>
  <c r="L24" i="20" s="1"/>
  <c r="J23" i="20"/>
  <c r="I23" i="20"/>
  <c r="H23" i="20"/>
  <c r="J22" i="20"/>
  <c r="I22" i="20"/>
  <c r="H22" i="20"/>
  <c r="J21" i="20"/>
  <c r="I21" i="20"/>
  <c r="H21" i="20"/>
  <c r="J20" i="20"/>
  <c r="I20" i="20"/>
  <c r="H20" i="20"/>
  <c r="J19" i="20"/>
  <c r="I19" i="20"/>
  <c r="H19" i="20"/>
  <c r="P18" i="20"/>
  <c r="O18" i="20"/>
  <c r="N18" i="20"/>
  <c r="I18" i="20"/>
  <c r="H18" i="20"/>
  <c r="G18" i="20"/>
  <c r="D18" i="20"/>
  <c r="J17" i="20"/>
  <c r="I17" i="20"/>
  <c r="H17" i="20"/>
  <c r="J16" i="20"/>
  <c r="I16" i="20"/>
  <c r="H16" i="20"/>
  <c r="J15" i="20"/>
  <c r="I15" i="20"/>
  <c r="H15" i="20"/>
  <c r="J14" i="20"/>
  <c r="I14" i="20"/>
  <c r="H14" i="20"/>
  <c r="J13" i="20"/>
  <c r="J18" i="20" s="1"/>
  <c r="I13" i="20"/>
  <c r="H13" i="20"/>
  <c r="J12" i="20"/>
  <c r="I12" i="20"/>
  <c r="H12" i="20"/>
  <c r="J11" i="20"/>
  <c r="I11" i="20"/>
  <c r="H11" i="20"/>
  <c r="G47" i="20" l="1"/>
  <c r="K37" i="20"/>
  <c r="L37" i="20" s="1"/>
  <c r="H46" i="20"/>
  <c r="H47" i="20" s="1"/>
  <c r="H45" i="20"/>
  <c r="G45" i="20"/>
  <c r="N45" i="20"/>
  <c r="D46" i="20"/>
  <c r="D47" i="20" s="1"/>
  <c r="J46" i="20"/>
  <c r="J47" i="20" s="1"/>
  <c r="K27" i="20"/>
  <c r="L27" i="20" s="1"/>
  <c r="K38" i="20"/>
  <c r="L38" i="20" s="1"/>
  <c r="K43" i="20"/>
  <c r="L43" i="20" s="1"/>
  <c r="E45" i="20"/>
  <c r="O45" i="20"/>
  <c r="F45" i="20"/>
  <c r="I45" i="20"/>
  <c r="P45" i="20"/>
  <c r="K45" i="20" l="1"/>
  <c r="L45" i="20" s="1"/>
  <c r="K47" i="20"/>
  <c r="L47" i="20" s="1"/>
  <c r="K46" i="20"/>
  <c r="L46" i="20" s="1"/>
  <c r="P43" i="19" l="1"/>
  <c r="P46" i="19" s="1"/>
  <c r="P47" i="19" s="1"/>
  <c r="O43" i="19"/>
  <c r="O46" i="19" s="1"/>
  <c r="O47" i="19" s="1"/>
  <c r="N43" i="19"/>
  <c r="N46" i="19" s="1"/>
  <c r="N47" i="19" s="1"/>
  <c r="K43" i="19"/>
  <c r="L43" i="19" s="1"/>
  <c r="J43" i="19"/>
  <c r="J46" i="19" s="1"/>
  <c r="J47" i="19" s="1"/>
  <c r="I43" i="19"/>
  <c r="I46" i="19" s="1"/>
  <c r="I47" i="19" s="1"/>
  <c r="H43" i="19"/>
  <c r="H46" i="19" s="1"/>
  <c r="H47" i="19" s="1"/>
  <c r="G43" i="19"/>
  <c r="G46" i="19" s="1"/>
  <c r="F43" i="19"/>
  <c r="F46" i="19" s="1"/>
  <c r="F47" i="19" s="1"/>
  <c r="E43" i="19"/>
  <c r="E45" i="19" s="1"/>
  <c r="D43" i="19"/>
  <c r="D46" i="19" s="1"/>
  <c r="D47" i="19" s="1"/>
  <c r="K42" i="19"/>
  <c r="L42" i="19" s="1"/>
  <c r="H42" i="19"/>
  <c r="K41" i="19"/>
  <c r="L41" i="19" s="1"/>
  <c r="H41" i="19"/>
  <c r="K40" i="19"/>
  <c r="L40" i="19" s="1"/>
  <c r="H40" i="19"/>
  <c r="K39" i="19"/>
  <c r="L39" i="19" s="1"/>
  <c r="H39" i="19"/>
  <c r="K38" i="19"/>
  <c r="L38" i="19" s="1"/>
  <c r="H38" i="19"/>
  <c r="P37" i="19"/>
  <c r="O37" i="19"/>
  <c r="N37" i="19"/>
  <c r="J37" i="19"/>
  <c r="I37" i="19"/>
  <c r="H37" i="19"/>
  <c r="K37" i="19" s="1"/>
  <c r="L37" i="19" s="1"/>
  <c r="G37" i="19"/>
  <c r="F37" i="19"/>
  <c r="E37" i="19"/>
  <c r="D37" i="19"/>
  <c r="K36" i="19"/>
  <c r="L36" i="19" s="1"/>
  <c r="H36" i="19"/>
  <c r="K35" i="19"/>
  <c r="L35" i="19" s="1"/>
  <c r="H35" i="19"/>
  <c r="K34" i="19"/>
  <c r="L34" i="19" s="1"/>
  <c r="H34" i="19"/>
  <c r="K33" i="19"/>
  <c r="L33" i="19" s="1"/>
  <c r="H33" i="19"/>
  <c r="K32" i="19"/>
  <c r="L32" i="19" s="1"/>
  <c r="H32" i="19"/>
  <c r="K31" i="19"/>
  <c r="L31" i="19" s="1"/>
  <c r="H31" i="19"/>
  <c r="K30" i="19"/>
  <c r="L30" i="19" s="1"/>
  <c r="H30" i="19"/>
  <c r="K29" i="19"/>
  <c r="L29" i="19" s="1"/>
  <c r="H29" i="19"/>
  <c r="K28" i="19"/>
  <c r="L28" i="19" s="1"/>
  <c r="H28" i="19"/>
  <c r="K27" i="19"/>
  <c r="L27" i="19" s="1"/>
  <c r="H27" i="19"/>
  <c r="K26" i="19"/>
  <c r="L26" i="19" s="1"/>
  <c r="H26" i="19"/>
  <c r="K25" i="19"/>
  <c r="L25" i="19" s="1"/>
  <c r="H25" i="19"/>
  <c r="K24" i="19"/>
  <c r="L24" i="19" s="1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P18" i="19"/>
  <c r="O18" i="19"/>
  <c r="N18" i="19"/>
  <c r="I18" i="19"/>
  <c r="G18" i="19"/>
  <c r="D18" i="19"/>
  <c r="J17" i="19"/>
  <c r="I17" i="19"/>
  <c r="H17" i="19"/>
  <c r="J16" i="19"/>
  <c r="I16" i="19"/>
  <c r="H16" i="19"/>
  <c r="J15" i="19"/>
  <c r="I15" i="19"/>
  <c r="H15" i="19"/>
  <c r="J14" i="19"/>
  <c r="I14" i="19"/>
  <c r="H14" i="19"/>
  <c r="J13" i="19"/>
  <c r="J18" i="19" s="1"/>
  <c r="I13" i="19"/>
  <c r="H13" i="19"/>
  <c r="H18" i="19" s="1"/>
  <c r="J12" i="19"/>
  <c r="I12" i="19"/>
  <c r="H12" i="19"/>
  <c r="J11" i="19"/>
  <c r="I11" i="19"/>
  <c r="H11" i="19"/>
  <c r="K46" i="19" l="1"/>
  <c r="L46" i="19" s="1"/>
  <c r="G47" i="19"/>
  <c r="K47" i="19" s="1"/>
  <c r="L47" i="19" s="1"/>
  <c r="E46" i="19"/>
  <c r="E47" i="19" s="1"/>
  <c r="D45" i="19"/>
  <c r="G45" i="19"/>
  <c r="J45" i="19"/>
  <c r="N45" i="19"/>
  <c r="H45" i="19"/>
  <c r="O45" i="19"/>
  <c r="F45" i="19"/>
  <c r="I45" i="19"/>
  <c r="P45" i="19"/>
  <c r="K45" i="19" l="1"/>
  <c r="L45" i="19" s="1"/>
  <c r="P43" i="18" l="1"/>
  <c r="P46" i="18" s="1"/>
  <c r="P47" i="18" s="1"/>
  <c r="O43" i="18"/>
  <c r="O46" i="18" s="1"/>
  <c r="O47" i="18" s="1"/>
  <c r="N43" i="18"/>
  <c r="N46" i="18" s="1"/>
  <c r="N47" i="18" s="1"/>
  <c r="J43" i="18"/>
  <c r="J45" i="18" s="1"/>
  <c r="I43" i="18"/>
  <c r="I46" i="18" s="1"/>
  <c r="I47" i="18" s="1"/>
  <c r="G43" i="18"/>
  <c r="G46" i="18" s="1"/>
  <c r="F43" i="18"/>
  <c r="F46" i="18" s="1"/>
  <c r="F47" i="18" s="1"/>
  <c r="E43" i="18"/>
  <c r="E46" i="18" s="1"/>
  <c r="E47" i="18" s="1"/>
  <c r="D43" i="18"/>
  <c r="D46" i="18" s="1"/>
  <c r="D47" i="18" s="1"/>
  <c r="H42" i="18"/>
  <c r="K42" i="18" s="1"/>
  <c r="L42" i="18" s="1"/>
  <c r="H41" i="18"/>
  <c r="K41" i="18" s="1"/>
  <c r="L41" i="18" s="1"/>
  <c r="H40" i="18"/>
  <c r="K40" i="18" s="1"/>
  <c r="L40" i="18" s="1"/>
  <c r="H39" i="18"/>
  <c r="K39" i="18" s="1"/>
  <c r="L39" i="18" s="1"/>
  <c r="H38" i="18"/>
  <c r="H43" i="18" s="1"/>
  <c r="P37" i="18"/>
  <c r="O37" i="18"/>
  <c r="N37" i="18"/>
  <c r="J37" i="18"/>
  <c r="I37" i="18"/>
  <c r="G37" i="18"/>
  <c r="F37" i="18"/>
  <c r="E37" i="18"/>
  <c r="D37" i="18"/>
  <c r="H36" i="18"/>
  <c r="K36" i="18" s="1"/>
  <c r="L36" i="18" s="1"/>
  <c r="H35" i="18"/>
  <c r="K35" i="18" s="1"/>
  <c r="L35" i="18" s="1"/>
  <c r="H34" i="18"/>
  <c r="K34" i="18" s="1"/>
  <c r="L34" i="18" s="1"/>
  <c r="H33" i="18"/>
  <c r="K33" i="18" s="1"/>
  <c r="L33" i="18" s="1"/>
  <c r="H32" i="18"/>
  <c r="K32" i="18" s="1"/>
  <c r="L32" i="18" s="1"/>
  <c r="H31" i="18"/>
  <c r="K31" i="18" s="1"/>
  <c r="L31" i="18" s="1"/>
  <c r="H30" i="18"/>
  <c r="K30" i="18" s="1"/>
  <c r="L30" i="18" s="1"/>
  <c r="H29" i="18"/>
  <c r="K29" i="18" s="1"/>
  <c r="L29" i="18" s="1"/>
  <c r="H28" i="18"/>
  <c r="K28" i="18" s="1"/>
  <c r="L28" i="18" s="1"/>
  <c r="H27" i="18"/>
  <c r="H37" i="18" s="1"/>
  <c r="H26" i="18"/>
  <c r="K26" i="18" s="1"/>
  <c r="L26" i="18" s="1"/>
  <c r="H25" i="18"/>
  <c r="K25" i="18" s="1"/>
  <c r="L25" i="18" s="1"/>
  <c r="H24" i="18"/>
  <c r="K24" i="18" s="1"/>
  <c r="L24" i="18" s="1"/>
  <c r="J23" i="18"/>
  <c r="I23" i="18"/>
  <c r="H23" i="18"/>
  <c r="J22" i="18"/>
  <c r="I22" i="18"/>
  <c r="H22" i="18"/>
  <c r="J21" i="18"/>
  <c r="I21" i="18"/>
  <c r="H21" i="18"/>
  <c r="J20" i="18"/>
  <c r="I20" i="18"/>
  <c r="H20" i="18"/>
  <c r="J19" i="18"/>
  <c r="I19" i="18"/>
  <c r="H19" i="18"/>
  <c r="P18" i="18"/>
  <c r="O18" i="18"/>
  <c r="N18" i="18"/>
  <c r="I18" i="18"/>
  <c r="H18" i="18"/>
  <c r="G18" i="18"/>
  <c r="D18" i="18"/>
  <c r="J17" i="18"/>
  <c r="I17" i="18"/>
  <c r="H17" i="18"/>
  <c r="J16" i="18"/>
  <c r="I16" i="18"/>
  <c r="H16" i="18"/>
  <c r="J15" i="18"/>
  <c r="I15" i="18"/>
  <c r="H15" i="18"/>
  <c r="J14" i="18"/>
  <c r="I14" i="18"/>
  <c r="H14" i="18"/>
  <c r="J13" i="18"/>
  <c r="J18" i="18" s="1"/>
  <c r="I13" i="18"/>
  <c r="H13" i="18"/>
  <c r="J12" i="18"/>
  <c r="I12" i="18"/>
  <c r="H12" i="18"/>
  <c r="J11" i="18"/>
  <c r="I11" i="18"/>
  <c r="H11" i="18"/>
  <c r="G47" i="18" l="1"/>
  <c r="K37" i="18"/>
  <c r="L37" i="18" s="1"/>
  <c r="H46" i="18"/>
  <c r="H47" i="18" s="1"/>
  <c r="H45" i="18"/>
  <c r="D45" i="18"/>
  <c r="N45" i="18"/>
  <c r="J46" i="18"/>
  <c r="J47" i="18" s="1"/>
  <c r="K27" i="18"/>
  <c r="L27" i="18" s="1"/>
  <c r="K38" i="18"/>
  <c r="L38" i="18" s="1"/>
  <c r="K43" i="18"/>
  <c r="L43" i="18" s="1"/>
  <c r="E45" i="18"/>
  <c r="O45" i="18"/>
  <c r="G45" i="18"/>
  <c r="K45" i="18" s="1"/>
  <c r="F45" i="18"/>
  <c r="I45" i="18"/>
  <c r="P45" i="18"/>
  <c r="L45" i="18" l="1"/>
  <c r="K46" i="18"/>
  <c r="L46" i="18" s="1"/>
  <c r="K47" i="18"/>
  <c r="L47" i="18" s="1"/>
  <c r="H11" i="17" l="1"/>
  <c r="I11" i="17"/>
  <c r="J11" i="17"/>
  <c r="H12" i="17"/>
  <c r="I12" i="17"/>
  <c r="J12" i="17"/>
  <c r="H13" i="17"/>
  <c r="I13" i="17"/>
  <c r="I18" i="17" s="1"/>
  <c r="J13" i="17"/>
  <c r="J18" i="17" s="1"/>
  <c r="H14" i="17"/>
  <c r="I14" i="17"/>
  <c r="J14" i="17"/>
  <c r="H15" i="17"/>
  <c r="I15" i="17"/>
  <c r="J15" i="17"/>
  <c r="H16" i="17"/>
  <c r="I16" i="17"/>
  <c r="J16" i="17"/>
  <c r="H17" i="17"/>
  <c r="I17" i="17"/>
  <c r="J17" i="17"/>
  <c r="D18" i="17"/>
  <c r="G18" i="17"/>
  <c r="H18" i="17"/>
  <c r="N18" i="17"/>
  <c r="O18" i="17"/>
  <c r="P18" i="17"/>
  <c r="H19" i="17"/>
  <c r="I19" i="17"/>
  <c r="J19" i="17"/>
  <c r="H20" i="17"/>
  <c r="I20" i="17"/>
  <c r="J20" i="17"/>
  <c r="H21" i="17"/>
  <c r="I21" i="17"/>
  <c r="J21" i="17"/>
  <c r="H22" i="17"/>
  <c r="I22" i="17"/>
  <c r="J22" i="17"/>
  <c r="H23" i="17"/>
  <c r="I23" i="17"/>
  <c r="J23" i="17"/>
  <c r="H24" i="17"/>
  <c r="K24" i="17" s="1"/>
  <c r="L24" i="17" s="1"/>
  <c r="H25" i="17"/>
  <c r="K25" i="17" s="1"/>
  <c r="L25" i="17" s="1"/>
  <c r="H26" i="17"/>
  <c r="K26" i="17" s="1"/>
  <c r="L26" i="17" s="1"/>
  <c r="H27" i="17"/>
  <c r="K27" i="17" s="1"/>
  <c r="L27" i="17" s="1"/>
  <c r="H28" i="17"/>
  <c r="K28" i="17" s="1"/>
  <c r="L28" i="17" s="1"/>
  <c r="H29" i="17"/>
  <c r="K29" i="17" s="1"/>
  <c r="L29" i="17" s="1"/>
  <c r="H30" i="17"/>
  <c r="K30" i="17" s="1"/>
  <c r="L30" i="17" s="1"/>
  <c r="H31" i="17"/>
  <c r="K31" i="17" s="1"/>
  <c r="L31" i="17" s="1"/>
  <c r="H32" i="17"/>
  <c r="K32" i="17" s="1"/>
  <c r="L32" i="17" s="1"/>
  <c r="H33" i="17"/>
  <c r="K33" i="17" s="1"/>
  <c r="L33" i="17" s="1"/>
  <c r="H34" i="17"/>
  <c r="K34" i="17" s="1"/>
  <c r="L34" i="17" s="1"/>
  <c r="H35" i="17"/>
  <c r="K35" i="17" s="1"/>
  <c r="L35" i="17" s="1"/>
  <c r="H36" i="17"/>
  <c r="K36" i="17" s="1"/>
  <c r="L36" i="17" s="1"/>
  <c r="D37" i="17"/>
  <c r="E37" i="17"/>
  <c r="F37" i="17"/>
  <c r="G37" i="17"/>
  <c r="I37" i="17"/>
  <c r="J37" i="17"/>
  <c r="N37" i="17"/>
  <c r="O37" i="17"/>
  <c r="P37" i="17"/>
  <c r="H38" i="17"/>
  <c r="K38" i="17" s="1"/>
  <c r="L38" i="17" s="1"/>
  <c r="H39" i="17"/>
  <c r="K39" i="17" s="1"/>
  <c r="L39" i="17" s="1"/>
  <c r="H40" i="17"/>
  <c r="K40" i="17" s="1"/>
  <c r="L40" i="17" s="1"/>
  <c r="H41" i="17"/>
  <c r="K41" i="17" s="1"/>
  <c r="L41" i="17" s="1"/>
  <c r="H42" i="17"/>
  <c r="K42" i="17" s="1"/>
  <c r="L42" i="17" s="1"/>
  <c r="D43" i="17"/>
  <c r="E43" i="17"/>
  <c r="F43" i="17"/>
  <c r="G43" i="17"/>
  <c r="I43" i="17"/>
  <c r="J43" i="17"/>
  <c r="N43" i="17"/>
  <c r="O43" i="17"/>
  <c r="P43" i="17"/>
  <c r="D45" i="17"/>
  <c r="E45" i="17"/>
  <c r="F45" i="17"/>
  <c r="G45" i="17"/>
  <c r="I45" i="17"/>
  <c r="J45" i="17"/>
  <c r="N45" i="17"/>
  <c r="O45" i="17"/>
  <c r="P45" i="17"/>
  <c r="D46" i="17"/>
  <c r="E46" i="17"/>
  <c r="F46" i="17"/>
  <c r="G46" i="17"/>
  <c r="I46" i="17"/>
  <c r="J46" i="17"/>
  <c r="N46" i="17"/>
  <c r="O46" i="17"/>
  <c r="P46" i="17"/>
  <c r="D47" i="17"/>
  <c r="E47" i="17"/>
  <c r="F47" i="17"/>
  <c r="G47" i="17"/>
  <c r="I47" i="17"/>
  <c r="J47" i="17"/>
  <c r="N47" i="17"/>
  <c r="O47" i="17"/>
  <c r="P47" i="17"/>
  <c r="K43" i="17" l="1"/>
  <c r="L43" i="17" s="1"/>
  <c r="H43" i="17"/>
  <c r="H37" i="17"/>
  <c r="K37" i="17" s="1"/>
  <c r="L37" i="17" s="1"/>
  <c r="H45" i="17" l="1"/>
  <c r="K45" i="17" s="1"/>
  <c r="L45" i="17" s="1"/>
  <c r="H46" i="17"/>
  <c r="H47" i="17" l="1"/>
  <c r="K47" i="17" s="1"/>
  <c r="L47" i="17" s="1"/>
  <c r="K46" i="17"/>
  <c r="L46" i="17" s="1"/>
  <c r="P43" i="16" l="1"/>
  <c r="P46" i="16" s="1"/>
  <c r="P47" i="16" s="1"/>
  <c r="O43" i="16"/>
  <c r="O46" i="16" s="1"/>
  <c r="O47" i="16" s="1"/>
  <c r="N43" i="16"/>
  <c r="N46" i="16" s="1"/>
  <c r="N47" i="16" s="1"/>
  <c r="J43" i="16"/>
  <c r="J46" i="16" s="1"/>
  <c r="J47" i="16" s="1"/>
  <c r="I43" i="16"/>
  <c r="I46" i="16" s="1"/>
  <c r="I47" i="16" s="1"/>
  <c r="G43" i="16"/>
  <c r="K43" i="16" s="1"/>
  <c r="L43" i="16" s="1"/>
  <c r="F43" i="16"/>
  <c r="F46" i="16" s="1"/>
  <c r="F47" i="16" s="1"/>
  <c r="E43" i="16"/>
  <c r="E46" i="16" s="1"/>
  <c r="E47" i="16" s="1"/>
  <c r="D43" i="16"/>
  <c r="D46" i="16" s="1"/>
  <c r="D47" i="16" s="1"/>
  <c r="H42" i="16"/>
  <c r="K42" i="16" s="1"/>
  <c r="L42" i="16" s="1"/>
  <c r="H41" i="16"/>
  <c r="K41" i="16" s="1"/>
  <c r="L41" i="16" s="1"/>
  <c r="H40" i="16"/>
  <c r="K40" i="16" s="1"/>
  <c r="L40" i="16" s="1"/>
  <c r="H39" i="16"/>
  <c r="K39" i="16" s="1"/>
  <c r="L39" i="16" s="1"/>
  <c r="H38" i="16"/>
  <c r="H43" i="16" s="1"/>
  <c r="P37" i="16"/>
  <c r="O37" i="16"/>
  <c r="N37" i="16"/>
  <c r="J37" i="16"/>
  <c r="I37" i="16"/>
  <c r="G37" i="16"/>
  <c r="F37" i="16"/>
  <c r="E37" i="16"/>
  <c r="D37" i="16"/>
  <c r="H36" i="16"/>
  <c r="K36" i="16" s="1"/>
  <c r="L36" i="16" s="1"/>
  <c r="H35" i="16"/>
  <c r="K35" i="16" s="1"/>
  <c r="L35" i="16" s="1"/>
  <c r="H34" i="16"/>
  <c r="K34" i="16" s="1"/>
  <c r="L34" i="16" s="1"/>
  <c r="H33" i="16"/>
  <c r="K33" i="16" s="1"/>
  <c r="L33" i="16" s="1"/>
  <c r="H32" i="16"/>
  <c r="K32" i="16" s="1"/>
  <c r="L32" i="16" s="1"/>
  <c r="H31" i="16"/>
  <c r="K31" i="16" s="1"/>
  <c r="L31" i="16" s="1"/>
  <c r="H30" i="16"/>
  <c r="K30" i="16" s="1"/>
  <c r="L30" i="16" s="1"/>
  <c r="H29" i="16"/>
  <c r="K29" i="16" s="1"/>
  <c r="L29" i="16" s="1"/>
  <c r="H28" i="16"/>
  <c r="K28" i="16" s="1"/>
  <c r="L28" i="16" s="1"/>
  <c r="H27" i="16"/>
  <c r="H37" i="16" s="1"/>
  <c r="H26" i="16"/>
  <c r="K26" i="16" s="1"/>
  <c r="L26" i="16" s="1"/>
  <c r="H25" i="16"/>
  <c r="K25" i="16" s="1"/>
  <c r="L25" i="16" s="1"/>
  <c r="H24" i="16"/>
  <c r="K24" i="16" s="1"/>
  <c r="L24" i="16" s="1"/>
  <c r="J23" i="16"/>
  <c r="I23" i="16"/>
  <c r="H23" i="16"/>
  <c r="J22" i="16"/>
  <c r="I22" i="16"/>
  <c r="H22" i="16"/>
  <c r="J21" i="16"/>
  <c r="I21" i="16"/>
  <c r="H21" i="16"/>
  <c r="J20" i="16"/>
  <c r="I20" i="16"/>
  <c r="H20" i="16"/>
  <c r="J19" i="16"/>
  <c r="I19" i="16"/>
  <c r="H19" i="16"/>
  <c r="P18" i="16"/>
  <c r="O18" i="16"/>
  <c r="N18" i="16"/>
  <c r="I18" i="16"/>
  <c r="H18" i="16"/>
  <c r="G18" i="16"/>
  <c r="D18" i="16"/>
  <c r="J17" i="16"/>
  <c r="I17" i="16"/>
  <c r="H17" i="16"/>
  <c r="J16" i="16"/>
  <c r="I16" i="16"/>
  <c r="H16" i="16"/>
  <c r="J15" i="16"/>
  <c r="I15" i="16"/>
  <c r="H15" i="16"/>
  <c r="J14" i="16"/>
  <c r="I14" i="16"/>
  <c r="H14" i="16"/>
  <c r="J13" i="16"/>
  <c r="J18" i="16" s="1"/>
  <c r="I13" i="16"/>
  <c r="H13" i="16"/>
  <c r="J12" i="16"/>
  <c r="I12" i="16"/>
  <c r="H12" i="16"/>
  <c r="J11" i="16"/>
  <c r="I11" i="16"/>
  <c r="H11" i="16"/>
  <c r="K37" i="16" l="1"/>
  <c r="L37" i="16" s="1"/>
  <c r="H46" i="16"/>
  <c r="H47" i="16" s="1"/>
  <c r="H45" i="16"/>
  <c r="D45" i="16"/>
  <c r="G45" i="16"/>
  <c r="J45" i="16"/>
  <c r="N45" i="16"/>
  <c r="G46" i="16"/>
  <c r="K27" i="16"/>
  <c r="L27" i="16" s="1"/>
  <c r="K38" i="16"/>
  <c r="L38" i="16" s="1"/>
  <c r="E45" i="16"/>
  <c r="O45" i="16"/>
  <c r="F45" i="16"/>
  <c r="I45" i="16"/>
  <c r="P45" i="16"/>
  <c r="K46" i="16" l="1"/>
  <c r="L46" i="16" s="1"/>
  <c r="G47" i="16"/>
  <c r="K47" i="16" s="1"/>
  <c r="L47" i="16" s="1"/>
  <c r="K45" i="16"/>
  <c r="L45" i="16" s="1"/>
  <c r="P43" i="15" l="1"/>
  <c r="P46" i="15" s="1"/>
  <c r="P47" i="15" s="1"/>
  <c r="O43" i="15"/>
  <c r="O46" i="15" s="1"/>
  <c r="O47" i="15" s="1"/>
  <c r="N43" i="15"/>
  <c r="N46" i="15" s="1"/>
  <c r="N47" i="15" s="1"/>
  <c r="J43" i="15"/>
  <c r="J46" i="15" s="1"/>
  <c r="J47" i="15" s="1"/>
  <c r="I43" i="15"/>
  <c r="I46" i="15" s="1"/>
  <c r="I47" i="15" s="1"/>
  <c r="G43" i="15"/>
  <c r="G46" i="15" s="1"/>
  <c r="F43" i="15"/>
  <c r="F46" i="15" s="1"/>
  <c r="F47" i="15" s="1"/>
  <c r="E43" i="15"/>
  <c r="E46" i="15" s="1"/>
  <c r="E47" i="15" s="1"/>
  <c r="D43" i="15"/>
  <c r="D46" i="15" s="1"/>
  <c r="D47" i="15" s="1"/>
  <c r="K42" i="15"/>
  <c r="L42" i="15" s="1"/>
  <c r="H42" i="15"/>
  <c r="K41" i="15"/>
  <c r="L41" i="15" s="1"/>
  <c r="H41" i="15"/>
  <c r="K40" i="15"/>
  <c r="L40" i="15" s="1"/>
  <c r="H40" i="15"/>
  <c r="K39" i="15"/>
  <c r="L39" i="15" s="1"/>
  <c r="H39" i="15"/>
  <c r="K38" i="15"/>
  <c r="L38" i="15" s="1"/>
  <c r="H38" i="15"/>
  <c r="H43" i="15" s="1"/>
  <c r="P37" i="15"/>
  <c r="O37" i="15"/>
  <c r="N37" i="15"/>
  <c r="J37" i="15"/>
  <c r="I37" i="15"/>
  <c r="G37" i="15"/>
  <c r="F37" i="15"/>
  <c r="E37" i="15"/>
  <c r="D37" i="15"/>
  <c r="K36" i="15"/>
  <c r="L36" i="15" s="1"/>
  <c r="H36" i="15"/>
  <c r="K35" i="15"/>
  <c r="L35" i="15" s="1"/>
  <c r="H35" i="15"/>
  <c r="K34" i="15"/>
  <c r="L34" i="15" s="1"/>
  <c r="H34" i="15"/>
  <c r="K33" i="15"/>
  <c r="L33" i="15" s="1"/>
  <c r="H33" i="15"/>
  <c r="K32" i="15"/>
  <c r="L32" i="15" s="1"/>
  <c r="H32" i="15"/>
  <c r="K31" i="15"/>
  <c r="L31" i="15" s="1"/>
  <c r="H31" i="15"/>
  <c r="K30" i="15"/>
  <c r="L30" i="15" s="1"/>
  <c r="H30" i="15"/>
  <c r="K29" i="15"/>
  <c r="L29" i="15" s="1"/>
  <c r="H29" i="15"/>
  <c r="K28" i="15"/>
  <c r="L28" i="15" s="1"/>
  <c r="H28" i="15"/>
  <c r="K27" i="15"/>
  <c r="L27" i="15" s="1"/>
  <c r="H27" i="15"/>
  <c r="H37" i="15" s="1"/>
  <c r="K37" i="15" s="1"/>
  <c r="L37" i="15" s="1"/>
  <c r="K26" i="15"/>
  <c r="L26" i="15" s="1"/>
  <c r="H26" i="15"/>
  <c r="K25" i="15"/>
  <c r="L25" i="15" s="1"/>
  <c r="H25" i="15"/>
  <c r="K24" i="15"/>
  <c r="L24" i="15" s="1"/>
  <c r="H24" i="15"/>
  <c r="J23" i="15"/>
  <c r="I23" i="15"/>
  <c r="H23" i="15"/>
  <c r="J22" i="15"/>
  <c r="I22" i="15"/>
  <c r="H22" i="15"/>
  <c r="J21" i="15"/>
  <c r="I21" i="15"/>
  <c r="H21" i="15"/>
  <c r="J20" i="15"/>
  <c r="I20" i="15"/>
  <c r="H20" i="15"/>
  <c r="J19" i="15"/>
  <c r="I19" i="15"/>
  <c r="H19" i="15"/>
  <c r="P18" i="15"/>
  <c r="O18" i="15"/>
  <c r="N18" i="15"/>
  <c r="J18" i="15"/>
  <c r="I18" i="15"/>
  <c r="G18" i="15"/>
  <c r="D18" i="15"/>
  <c r="J17" i="15"/>
  <c r="I17" i="15"/>
  <c r="H17" i="15"/>
  <c r="J16" i="15"/>
  <c r="I16" i="15"/>
  <c r="H16" i="15"/>
  <c r="J15" i="15"/>
  <c r="I15" i="15"/>
  <c r="H15" i="15"/>
  <c r="J14" i="15"/>
  <c r="I14" i="15"/>
  <c r="H14" i="15"/>
  <c r="J13" i="15"/>
  <c r="I13" i="15"/>
  <c r="H13" i="15"/>
  <c r="H18" i="15" s="1"/>
  <c r="J12" i="15"/>
  <c r="I12" i="15"/>
  <c r="H12" i="15"/>
  <c r="J11" i="15"/>
  <c r="I11" i="15"/>
  <c r="H11" i="15"/>
  <c r="G47" i="15" l="1"/>
  <c r="H46" i="15"/>
  <c r="H47" i="15" s="1"/>
  <c r="H45" i="15"/>
  <c r="K43" i="15"/>
  <c r="L43" i="15" s="1"/>
  <c r="D45" i="15"/>
  <c r="G45" i="15"/>
  <c r="J45" i="15"/>
  <c r="N45" i="15"/>
  <c r="E45" i="15"/>
  <c r="O45" i="15"/>
  <c r="F45" i="15"/>
  <c r="I45" i="15"/>
  <c r="P45" i="15"/>
  <c r="K47" i="15" l="1"/>
  <c r="L47" i="15" s="1"/>
  <c r="K45" i="15"/>
  <c r="L45" i="15" s="1"/>
  <c r="K46" i="15"/>
  <c r="L46" i="15" s="1"/>
  <c r="P43" i="14" l="1"/>
  <c r="P46" i="14" s="1"/>
  <c r="P47" i="14" s="1"/>
  <c r="O43" i="14"/>
  <c r="O46" i="14" s="1"/>
  <c r="O47" i="14" s="1"/>
  <c r="N43" i="14"/>
  <c r="N46" i="14" s="1"/>
  <c r="N47" i="14" s="1"/>
  <c r="J43" i="14"/>
  <c r="J46" i="14" s="1"/>
  <c r="J47" i="14" s="1"/>
  <c r="I43" i="14"/>
  <c r="I46" i="14" s="1"/>
  <c r="I47" i="14" s="1"/>
  <c r="G43" i="14"/>
  <c r="K43" i="14" s="1"/>
  <c r="L43" i="14" s="1"/>
  <c r="F43" i="14"/>
  <c r="F46" i="14" s="1"/>
  <c r="F47" i="14" s="1"/>
  <c r="E43" i="14"/>
  <c r="E46" i="14" s="1"/>
  <c r="E47" i="14" s="1"/>
  <c r="D43" i="14"/>
  <c r="D46" i="14" s="1"/>
  <c r="D47" i="14" s="1"/>
  <c r="H42" i="14"/>
  <c r="K42" i="14" s="1"/>
  <c r="L42" i="14" s="1"/>
  <c r="H41" i="14"/>
  <c r="K41" i="14" s="1"/>
  <c r="L41" i="14" s="1"/>
  <c r="H40" i="14"/>
  <c r="K40" i="14" s="1"/>
  <c r="L40" i="14" s="1"/>
  <c r="H39" i="14"/>
  <c r="K39" i="14" s="1"/>
  <c r="L39" i="14" s="1"/>
  <c r="H38" i="14"/>
  <c r="H43" i="14" s="1"/>
  <c r="P37" i="14"/>
  <c r="O37" i="14"/>
  <c r="N37" i="14"/>
  <c r="J37" i="14"/>
  <c r="I37" i="14"/>
  <c r="G37" i="14"/>
  <c r="F37" i="14"/>
  <c r="E37" i="14"/>
  <c r="D37" i="14"/>
  <c r="H36" i="14"/>
  <c r="K36" i="14" s="1"/>
  <c r="L36" i="14" s="1"/>
  <c r="H35" i="14"/>
  <c r="K35" i="14" s="1"/>
  <c r="L35" i="14" s="1"/>
  <c r="H34" i="14"/>
  <c r="K34" i="14" s="1"/>
  <c r="L34" i="14" s="1"/>
  <c r="H33" i="14"/>
  <c r="K33" i="14" s="1"/>
  <c r="L33" i="14" s="1"/>
  <c r="H32" i="14"/>
  <c r="K32" i="14" s="1"/>
  <c r="L32" i="14" s="1"/>
  <c r="H31" i="14"/>
  <c r="K31" i="14" s="1"/>
  <c r="L31" i="14" s="1"/>
  <c r="H30" i="14"/>
  <c r="K30" i="14" s="1"/>
  <c r="L30" i="14" s="1"/>
  <c r="H29" i="14"/>
  <c r="K29" i="14" s="1"/>
  <c r="L29" i="14" s="1"/>
  <c r="H28" i="14"/>
  <c r="K28" i="14" s="1"/>
  <c r="L28" i="14" s="1"/>
  <c r="H27" i="14"/>
  <c r="H37" i="14" s="1"/>
  <c r="H26" i="14"/>
  <c r="K26" i="14" s="1"/>
  <c r="L26" i="14" s="1"/>
  <c r="H25" i="14"/>
  <c r="K25" i="14" s="1"/>
  <c r="L25" i="14" s="1"/>
  <c r="H24" i="14"/>
  <c r="K24" i="14" s="1"/>
  <c r="L24" i="14" s="1"/>
  <c r="J23" i="14"/>
  <c r="I23" i="14"/>
  <c r="H23" i="14"/>
  <c r="J22" i="14"/>
  <c r="I22" i="14"/>
  <c r="H22" i="14"/>
  <c r="J21" i="14"/>
  <c r="I21" i="14"/>
  <c r="H21" i="14"/>
  <c r="J20" i="14"/>
  <c r="I20" i="14"/>
  <c r="H20" i="14"/>
  <c r="J19" i="14"/>
  <c r="I19" i="14"/>
  <c r="H19" i="14"/>
  <c r="P18" i="14"/>
  <c r="O18" i="14"/>
  <c r="N18" i="14"/>
  <c r="I18" i="14"/>
  <c r="H18" i="14"/>
  <c r="G18" i="14"/>
  <c r="D18" i="14"/>
  <c r="J17" i="14"/>
  <c r="I17" i="14"/>
  <c r="H17" i="14"/>
  <c r="J16" i="14"/>
  <c r="I16" i="14"/>
  <c r="H16" i="14"/>
  <c r="J15" i="14"/>
  <c r="I15" i="14"/>
  <c r="H15" i="14"/>
  <c r="J14" i="14"/>
  <c r="I14" i="14"/>
  <c r="H14" i="14"/>
  <c r="J13" i="14"/>
  <c r="J18" i="14" s="1"/>
  <c r="I13" i="14"/>
  <c r="H13" i="14"/>
  <c r="J12" i="14"/>
  <c r="I12" i="14"/>
  <c r="H12" i="14"/>
  <c r="J11" i="14"/>
  <c r="I11" i="14"/>
  <c r="H11" i="14"/>
  <c r="K37" i="14" l="1"/>
  <c r="L37" i="14" s="1"/>
  <c r="H46" i="14"/>
  <c r="H47" i="14" s="1"/>
  <c r="H45" i="14"/>
  <c r="D45" i="14"/>
  <c r="G45" i="14"/>
  <c r="J45" i="14"/>
  <c r="N45" i="14"/>
  <c r="G46" i="14"/>
  <c r="K27" i="14"/>
  <c r="L27" i="14" s="1"/>
  <c r="K38" i="14"/>
  <c r="L38" i="14" s="1"/>
  <c r="E45" i="14"/>
  <c r="O45" i="14"/>
  <c r="F45" i="14"/>
  <c r="I45" i="14"/>
  <c r="P45" i="14"/>
  <c r="K46" i="14" l="1"/>
  <c r="L46" i="14" s="1"/>
  <c r="G47" i="14"/>
  <c r="K47" i="14" s="1"/>
  <c r="L47" i="14" s="1"/>
  <c r="K45" i="14"/>
  <c r="L45" i="14" s="1"/>
  <c r="P43" i="13" l="1"/>
  <c r="P46" i="13" s="1"/>
  <c r="P47" i="13" s="1"/>
  <c r="O43" i="13"/>
  <c r="O46" i="13" s="1"/>
  <c r="O47" i="13" s="1"/>
  <c r="N43" i="13"/>
  <c r="N46" i="13" s="1"/>
  <c r="N47" i="13" s="1"/>
  <c r="J43" i="13"/>
  <c r="J46" i="13" s="1"/>
  <c r="J47" i="13" s="1"/>
  <c r="I43" i="13"/>
  <c r="I46" i="13" s="1"/>
  <c r="I47" i="13" s="1"/>
  <c r="G43" i="13"/>
  <c r="G46" i="13" s="1"/>
  <c r="F43" i="13"/>
  <c r="F46" i="13" s="1"/>
  <c r="F47" i="13" s="1"/>
  <c r="E43" i="13"/>
  <c r="E46" i="13" s="1"/>
  <c r="E47" i="13" s="1"/>
  <c r="D43" i="13"/>
  <c r="D46" i="13" s="1"/>
  <c r="D47" i="13" s="1"/>
  <c r="H42" i="13"/>
  <c r="K42" i="13" s="1"/>
  <c r="L42" i="13" s="1"/>
  <c r="H41" i="13"/>
  <c r="K41" i="13" s="1"/>
  <c r="L41" i="13" s="1"/>
  <c r="H40" i="13"/>
  <c r="K40" i="13" s="1"/>
  <c r="L40" i="13" s="1"/>
  <c r="H39" i="13"/>
  <c r="K39" i="13" s="1"/>
  <c r="L39" i="13" s="1"/>
  <c r="H38" i="13"/>
  <c r="H43" i="13" s="1"/>
  <c r="P37" i="13"/>
  <c r="O37" i="13"/>
  <c r="N37" i="13"/>
  <c r="J37" i="13"/>
  <c r="I37" i="13"/>
  <c r="G37" i="13"/>
  <c r="F37" i="13"/>
  <c r="E37" i="13"/>
  <c r="D37" i="13"/>
  <c r="H36" i="13"/>
  <c r="K36" i="13" s="1"/>
  <c r="L36" i="13" s="1"/>
  <c r="H35" i="13"/>
  <c r="K35" i="13" s="1"/>
  <c r="L35" i="13" s="1"/>
  <c r="H34" i="13"/>
  <c r="K34" i="13" s="1"/>
  <c r="L34" i="13" s="1"/>
  <c r="H33" i="13"/>
  <c r="K33" i="13" s="1"/>
  <c r="L33" i="13" s="1"/>
  <c r="H32" i="13"/>
  <c r="K32" i="13" s="1"/>
  <c r="L32" i="13" s="1"/>
  <c r="H31" i="13"/>
  <c r="K31" i="13" s="1"/>
  <c r="L31" i="13" s="1"/>
  <c r="H30" i="13"/>
  <c r="K30" i="13" s="1"/>
  <c r="L30" i="13" s="1"/>
  <c r="H29" i="13"/>
  <c r="K29" i="13" s="1"/>
  <c r="L29" i="13" s="1"/>
  <c r="H28" i="13"/>
  <c r="K28" i="13" s="1"/>
  <c r="L28" i="13" s="1"/>
  <c r="H27" i="13"/>
  <c r="H37" i="13" s="1"/>
  <c r="H26" i="13"/>
  <c r="K26" i="13" s="1"/>
  <c r="L26" i="13" s="1"/>
  <c r="H25" i="13"/>
  <c r="K25" i="13" s="1"/>
  <c r="L25" i="13" s="1"/>
  <c r="H24" i="13"/>
  <c r="K24" i="13" s="1"/>
  <c r="L24" i="13" s="1"/>
  <c r="J23" i="13"/>
  <c r="I23" i="13"/>
  <c r="H23" i="13"/>
  <c r="J22" i="13"/>
  <c r="I22" i="13"/>
  <c r="H22" i="13"/>
  <c r="J21" i="13"/>
  <c r="I21" i="13"/>
  <c r="H21" i="13"/>
  <c r="J20" i="13"/>
  <c r="I20" i="13"/>
  <c r="H20" i="13"/>
  <c r="J19" i="13"/>
  <c r="I19" i="13"/>
  <c r="H19" i="13"/>
  <c r="P18" i="13"/>
  <c r="O18" i="13"/>
  <c r="N18" i="13"/>
  <c r="I18" i="13"/>
  <c r="H18" i="13"/>
  <c r="G18" i="13"/>
  <c r="D18" i="13"/>
  <c r="J17" i="13"/>
  <c r="I17" i="13"/>
  <c r="H17" i="13"/>
  <c r="J16" i="13"/>
  <c r="I16" i="13"/>
  <c r="H16" i="13"/>
  <c r="J15" i="13"/>
  <c r="I15" i="13"/>
  <c r="H15" i="13"/>
  <c r="J14" i="13"/>
  <c r="I14" i="13"/>
  <c r="H14" i="13"/>
  <c r="J13" i="13"/>
  <c r="J18" i="13" s="1"/>
  <c r="I13" i="13"/>
  <c r="H13" i="13"/>
  <c r="J12" i="13"/>
  <c r="I12" i="13"/>
  <c r="H12" i="13"/>
  <c r="J11" i="13"/>
  <c r="I11" i="13"/>
  <c r="H11" i="13"/>
  <c r="G47" i="13" l="1"/>
  <c r="K37" i="13"/>
  <c r="L37" i="13" s="1"/>
  <c r="H46" i="13"/>
  <c r="H47" i="13" s="1"/>
  <c r="H45" i="13"/>
  <c r="D45" i="13"/>
  <c r="J45" i="13"/>
  <c r="K27" i="13"/>
  <c r="L27" i="13" s="1"/>
  <c r="K38" i="13"/>
  <c r="L38" i="13" s="1"/>
  <c r="K43" i="13"/>
  <c r="L43" i="13" s="1"/>
  <c r="E45" i="13"/>
  <c r="O45" i="13"/>
  <c r="G45" i="13"/>
  <c r="N45" i="13"/>
  <c r="F45" i="13"/>
  <c r="I45" i="13"/>
  <c r="P45" i="13"/>
  <c r="K46" i="13" l="1"/>
  <c r="L46" i="13" s="1"/>
  <c r="K45" i="13"/>
  <c r="L45" i="13" s="1"/>
  <c r="K47" i="13"/>
  <c r="L47" i="13" s="1"/>
  <c r="P43" i="12" l="1"/>
  <c r="P46" i="12" s="1"/>
  <c r="P47" i="12" s="1"/>
  <c r="O43" i="12"/>
  <c r="O46" i="12" s="1"/>
  <c r="O47" i="12" s="1"/>
  <c r="N43" i="12"/>
  <c r="N46" i="12" s="1"/>
  <c r="N47" i="12" s="1"/>
  <c r="J43" i="12"/>
  <c r="J46" i="12" s="1"/>
  <c r="J47" i="12" s="1"/>
  <c r="I43" i="12"/>
  <c r="I46" i="12" s="1"/>
  <c r="I47" i="12" s="1"/>
  <c r="G43" i="12"/>
  <c r="K43" i="12" s="1"/>
  <c r="L43" i="12" s="1"/>
  <c r="F43" i="12"/>
  <c r="F46" i="12" s="1"/>
  <c r="F47" i="12" s="1"/>
  <c r="E43" i="12"/>
  <c r="E46" i="12" s="1"/>
  <c r="E47" i="12" s="1"/>
  <c r="D43" i="12"/>
  <c r="D46" i="12" s="1"/>
  <c r="D47" i="12" s="1"/>
  <c r="H42" i="12"/>
  <c r="K42" i="12" s="1"/>
  <c r="L42" i="12" s="1"/>
  <c r="H41" i="12"/>
  <c r="K41" i="12" s="1"/>
  <c r="L41" i="12" s="1"/>
  <c r="H40" i="12"/>
  <c r="K40" i="12" s="1"/>
  <c r="L40" i="12" s="1"/>
  <c r="H39" i="12"/>
  <c r="K39" i="12" s="1"/>
  <c r="L39" i="12" s="1"/>
  <c r="H38" i="12"/>
  <c r="H43" i="12" s="1"/>
  <c r="P37" i="12"/>
  <c r="O37" i="12"/>
  <c r="N37" i="12"/>
  <c r="J37" i="12"/>
  <c r="I37" i="12"/>
  <c r="G37" i="12"/>
  <c r="F37" i="12"/>
  <c r="E37" i="12"/>
  <c r="D37" i="12"/>
  <c r="H36" i="12"/>
  <c r="K36" i="12" s="1"/>
  <c r="L36" i="12" s="1"/>
  <c r="H35" i="12"/>
  <c r="K35" i="12" s="1"/>
  <c r="L35" i="12" s="1"/>
  <c r="H34" i="12"/>
  <c r="K34" i="12" s="1"/>
  <c r="L34" i="12" s="1"/>
  <c r="H33" i="12"/>
  <c r="K33" i="12" s="1"/>
  <c r="L33" i="12" s="1"/>
  <c r="H32" i="12"/>
  <c r="K32" i="12" s="1"/>
  <c r="L32" i="12" s="1"/>
  <c r="H31" i="12"/>
  <c r="K31" i="12" s="1"/>
  <c r="L31" i="12" s="1"/>
  <c r="H30" i="12"/>
  <c r="K30" i="12" s="1"/>
  <c r="L30" i="12" s="1"/>
  <c r="H29" i="12"/>
  <c r="K29" i="12" s="1"/>
  <c r="L29" i="12" s="1"/>
  <c r="H28" i="12"/>
  <c r="K28" i="12" s="1"/>
  <c r="L28" i="12" s="1"/>
  <c r="H27" i="12"/>
  <c r="H37" i="12" s="1"/>
  <c r="H26" i="12"/>
  <c r="K26" i="12" s="1"/>
  <c r="L26" i="12" s="1"/>
  <c r="H25" i="12"/>
  <c r="K25" i="12" s="1"/>
  <c r="L25" i="12" s="1"/>
  <c r="H24" i="12"/>
  <c r="K24" i="12" s="1"/>
  <c r="L24" i="12" s="1"/>
  <c r="J23" i="12"/>
  <c r="I23" i="12"/>
  <c r="H23" i="12"/>
  <c r="J22" i="12"/>
  <c r="I22" i="12"/>
  <c r="H22" i="12"/>
  <c r="J21" i="12"/>
  <c r="I21" i="12"/>
  <c r="H21" i="12"/>
  <c r="J20" i="12"/>
  <c r="I20" i="12"/>
  <c r="H20" i="12"/>
  <c r="J19" i="12"/>
  <c r="I19" i="12"/>
  <c r="H19" i="12"/>
  <c r="P18" i="12"/>
  <c r="O18" i="12"/>
  <c r="N18" i="12"/>
  <c r="I18" i="12"/>
  <c r="H18" i="12"/>
  <c r="G18" i="12"/>
  <c r="D18" i="12"/>
  <c r="J17" i="12"/>
  <c r="I17" i="12"/>
  <c r="H17" i="12"/>
  <c r="J16" i="12"/>
  <c r="I16" i="12"/>
  <c r="H16" i="12"/>
  <c r="J15" i="12"/>
  <c r="I15" i="12"/>
  <c r="H15" i="12"/>
  <c r="J14" i="12"/>
  <c r="I14" i="12"/>
  <c r="H14" i="12"/>
  <c r="J13" i="12"/>
  <c r="J18" i="12" s="1"/>
  <c r="I13" i="12"/>
  <c r="H13" i="12"/>
  <c r="J12" i="12"/>
  <c r="I12" i="12"/>
  <c r="H12" i="12"/>
  <c r="J11" i="12"/>
  <c r="I11" i="12"/>
  <c r="H11" i="12"/>
  <c r="K37" i="12" l="1"/>
  <c r="L37" i="12" s="1"/>
  <c r="H46" i="12"/>
  <c r="H47" i="12" s="1"/>
  <c r="H45" i="12"/>
  <c r="D45" i="12"/>
  <c r="G45" i="12"/>
  <c r="J45" i="12"/>
  <c r="N45" i="12"/>
  <c r="G46" i="12"/>
  <c r="K27" i="12"/>
  <c r="L27" i="12" s="1"/>
  <c r="K38" i="12"/>
  <c r="L38" i="12" s="1"/>
  <c r="E45" i="12"/>
  <c r="O45" i="12"/>
  <c r="F45" i="12"/>
  <c r="I45" i="12"/>
  <c r="P45" i="12"/>
  <c r="K46" i="12" l="1"/>
  <c r="L46" i="12" s="1"/>
  <c r="G47" i="12"/>
  <c r="K47" i="12" s="1"/>
  <c r="L47" i="12" s="1"/>
  <c r="K45" i="12"/>
  <c r="L45" i="12" s="1"/>
  <c r="P43" i="11" l="1"/>
  <c r="P46" i="11" s="1"/>
  <c r="P47" i="11" s="1"/>
  <c r="O43" i="11"/>
  <c r="O46" i="11" s="1"/>
  <c r="O47" i="11" s="1"/>
  <c r="N43" i="11"/>
  <c r="N46" i="11" s="1"/>
  <c r="N47" i="11" s="1"/>
  <c r="J43" i="11"/>
  <c r="J46" i="11" s="1"/>
  <c r="J47" i="11" s="1"/>
  <c r="I43" i="11"/>
  <c r="I46" i="11" s="1"/>
  <c r="I47" i="11" s="1"/>
  <c r="G43" i="11"/>
  <c r="K43" i="11" s="1"/>
  <c r="L43" i="11" s="1"/>
  <c r="F43" i="11"/>
  <c r="F46" i="11" s="1"/>
  <c r="F47" i="11" s="1"/>
  <c r="E43" i="11"/>
  <c r="E46" i="11" s="1"/>
  <c r="E47" i="11" s="1"/>
  <c r="D43" i="11"/>
  <c r="D46" i="11" s="1"/>
  <c r="D47" i="11" s="1"/>
  <c r="H42" i="11"/>
  <c r="K42" i="11" s="1"/>
  <c r="L42" i="11" s="1"/>
  <c r="H41" i="11"/>
  <c r="K41" i="11" s="1"/>
  <c r="L41" i="11" s="1"/>
  <c r="H40" i="11"/>
  <c r="K40" i="11" s="1"/>
  <c r="L40" i="11" s="1"/>
  <c r="H39" i="11"/>
  <c r="K39" i="11" s="1"/>
  <c r="L39" i="11" s="1"/>
  <c r="H38" i="11"/>
  <c r="H43" i="11" s="1"/>
  <c r="P37" i="11"/>
  <c r="O37" i="11"/>
  <c r="N37" i="11"/>
  <c r="J37" i="11"/>
  <c r="I37" i="11"/>
  <c r="G37" i="11"/>
  <c r="F37" i="11"/>
  <c r="E37" i="11"/>
  <c r="D37" i="11"/>
  <c r="H36" i="11"/>
  <c r="K36" i="11" s="1"/>
  <c r="L36" i="11" s="1"/>
  <c r="H35" i="11"/>
  <c r="K35" i="11" s="1"/>
  <c r="L35" i="11" s="1"/>
  <c r="H34" i="11"/>
  <c r="K34" i="11" s="1"/>
  <c r="L34" i="11" s="1"/>
  <c r="H33" i="11"/>
  <c r="K33" i="11" s="1"/>
  <c r="L33" i="11" s="1"/>
  <c r="H32" i="11"/>
  <c r="K32" i="11" s="1"/>
  <c r="L32" i="11" s="1"/>
  <c r="H31" i="11"/>
  <c r="K31" i="11" s="1"/>
  <c r="L31" i="11" s="1"/>
  <c r="H30" i="11"/>
  <c r="K30" i="11" s="1"/>
  <c r="L30" i="11" s="1"/>
  <c r="H29" i="11"/>
  <c r="K29" i="11" s="1"/>
  <c r="L29" i="11" s="1"/>
  <c r="H28" i="11"/>
  <c r="K28" i="11" s="1"/>
  <c r="L28" i="11" s="1"/>
  <c r="H27" i="11"/>
  <c r="H37" i="11" s="1"/>
  <c r="H26" i="11"/>
  <c r="K26" i="11" s="1"/>
  <c r="L26" i="11" s="1"/>
  <c r="H25" i="11"/>
  <c r="K25" i="11" s="1"/>
  <c r="L25" i="11" s="1"/>
  <c r="H24" i="11"/>
  <c r="K24" i="11" s="1"/>
  <c r="L24" i="11" s="1"/>
  <c r="J23" i="11"/>
  <c r="I23" i="11"/>
  <c r="H23" i="11"/>
  <c r="J22" i="11"/>
  <c r="I22" i="11"/>
  <c r="H22" i="11"/>
  <c r="J21" i="11"/>
  <c r="I21" i="11"/>
  <c r="H21" i="11"/>
  <c r="J20" i="11"/>
  <c r="I20" i="11"/>
  <c r="H20" i="11"/>
  <c r="J19" i="11"/>
  <c r="I19" i="11"/>
  <c r="H19" i="11"/>
  <c r="P18" i="11"/>
  <c r="O18" i="11"/>
  <c r="N18" i="11"/>
  <c r="H18" i="11"/>
  <c r="G18" i="11"/>
  <c r="D18" i="11"/>
  <c r="J17" i="11"/>
  <c r="I17" i="11"/>
  <c r="H17" i="11"/>
  <c r="J16" i="11"/>
  <c r="I16" i="11"/>
  <c r="H16" i="11"/>
  <c r="J15" i="11"/>
  <c r="I15" i="11"/>
  <c r="H15" i="11"/>
  <c r="J14" i="11"/>
  <c r="I14" i="11"/>
  <c r="H14" i="11"/>
  <c r="J13" i="11"/>
  <c r="J18" i="11" s="1"/>
  <c r="I13" i="11"/>
  <c r="I18" i="11" s="1"/>
  <c r="H13" i="11"/>
  <c r="J12" i="11"/>
  <c r="I12" i="11"/>
  <c r="H12" i="11"/>
  <c r="J11" i="11"/>
  <c r="I11" i="11"/>
  <c r="H11" i="11"/>
  <c r="K37" i="11" l="1"/>
  <c r="L37" i="11" s="1"/>
  <c r="H46" i="11"/>
  <c r="H47" i="11" s="1"/>
  <c r="H45" i="11"/>
  <c r="D45" i="11"/>
  <c r="G45" i="11"/>
  <c r="J45" i="11"/>
  <c r="N45" i="11"/>
  <c r="G46" i="11"/>
  <c r="K27" i="11"/>
  <c r="L27" i="11" s="1"/>
  <c r="K38" i="11"/>
  <c r="L38" i="11" s="1"/>
  <c r="E45" i="11"/>
  <c r="O45" i="11"/>
  <c r="F45" i="11"/>
  <c r="I45" i="11"/>
  <c r="P45" i="11"/>
  <c r="K46" i="11" l="1"/>
  <c r="L46" i="11" s="1"/>
  <c r="G47" i="11"/>
  <c r="K47" i="11" s="1"/>
  <c r="L47" i="11" s="1"/>
  <c r="K45" i="11"/>
  <c r="L45" i="11" s="1"/>
  <c r="P43" i="10" l="1"/>
  <c r="P46" i="10" s="1"/>
  <c r="P47" i="10" s="1"/>
  <c r="O43" i="10"/>
  <c r="O46" i="10" s="1"/>
  <c r="O47" i="10" s="1"/>
  <c r="N43" i="10"/>
  <c r="N46" i="10" s="1"/>
  <c r="N47" i="10" s="1"/>
  <c r="J43" i="10"/>
  <c r="J46" i="10" s="1"/>
  <c r="J47" i="10" s="1"/>
  <c r="I43" i="10"/>
  <c r="I46" i="10" s="1"/>
  <c r="I47" i="10" s="1"/>
  <c r="G43" i="10"/>
  <c r="K43" i="10" s="1"/>
  <c r="L43" i="10" s="1"/>
  <c r="F43" i="10"/>
  <c r="F46" i="10" s="1"/>
  <c r="F47" i="10" s="1"/>
  <c r="E43" i="10"/>
  <c r="E46" i="10" s="1"/>
  <c r="E47" i="10" s="1"/>
  <c r="D43" i="10"/>
  <c r="D46" i="10" s="1"/>
  <c r="D47" i="10" s="1"/>
  <c r="H42" i="10"/>
  <c r="K42" i="10" s="1"/>
  <c r="L42" i="10" s="1"/>
  <c r="H41" i="10"/>
  <c r="K41" i="10" s="1"/>
  <c r="L41" i="10" s="1"/>
  <c r="H40" i="10"/>
  <c r="K40" i="10" s="1"/>
  <c r="L40" i="10" s="1"/>
  <c r="H39" i="10"/>
  <c r="K39" i="10" s="1"/>
  <c r="L39" i="10" s="1"/>
  <c r="H38" i="10"/>
  <c r="H43" i="10" s="1"/>
  <c r="P37" i="10"/>
  <c r="O37" i="10"/>
  <c r="N37" i="10"/>
  <c r="J37" i="10"/>
  <c r="I37" i="10"/>
  <c r="G37" i="10"/>
  <c r="F37" i="10"/>
  <c r="E37" i="10"/>
  <c r="D37" i="10"/>
  <c r="H36" i="10"/>
  <c r="K36" i="10" s="1"/>
  <c r="L36" i="10" s="1"/>
  <c r="H35" i="10"/>
  <c r="K35" i="10" s="1"/>
  <c r="L35" i="10" s="1"/>
  <c r="H34" i="10"/>
  <c r="K34" i="10" s="1"/>
  <c r="L34" i="10" s="1"/>
  <c r="H33" i="10"/>
  <c r="K33" i="10" s="1"/>
  <c r="L33" i="10" s="1"/>
  <c r="H32" i="10"/>
  <c r="K32" i="10" s="1"/>
  <c r="L32" i="10" s="1"/>
  <c r="H31" i="10"/>
  <c r="K31" i="10" s="1"/>
  <c r="L31" i="10" s="1"/>
  <c r="H30" i="10"/>
  <c r="K30" i="10" s="1"/>
  <c r="L30" i="10" s="1"/>
  <c r="H29" i="10"/>
  <c r="K29" i="10" s="1"/>
  <c r="L29" i="10" s="1"/>
  <c r="H28" i="10"/>
  <c r="K28" i="10" s="1"/>
  <c r="L28" i="10" s="1"/>
  <c r="H27" i="10"/>
  <c r="H37" i="10" s="1"/>
  <c r="H26" i="10"/>
  <c r="K26" i="10" s="1"/>
  <c r="L26" i="10" s="1"/>
  <c r="H25" i="10"/>
  <c r="K25" i="10" s="1"/>
  <c r="L25" i="10" s="1"/>
  <c r="H24" i="10"/>
  <c r="K24" i="10" s="1"/>
  <c r="L24" i="10" s="1"/>
  <c r="J23" i="10"/>
  <c r="I23" i="10"/>
  <c r="H23" i="10"/>
  <c r="J22" i="10"/>
  <c r="I22" i="10"/>
  <c r="H22" i="10"/>
  <c r="J21" i="10"/>
  <c r="I21" i="10"/>
  <c r="H21" i="10"/>
  <c r="J20" i="10"/>
  <c r="I20" i="10"/>
  <c r="H20" i="10"/>
  <c r="J19" i="10"/>
  <c r="I19" i="10"/>
  <c r="H19" i="10"/>
  <c r="P18" i="10"/>
  <c r="O18" i="10"/>
  <c r="N18" i="10"/>
  <c r="J18" i="10"/>
  <c r="H18" i="10"/>
  <c r="G18" i="10"/>
  <c r="D18" i="10"/>
  <c r="J17" i="10"/>
  <c r="I17" i="10"/>
  <c r="H17" i="10"/>
  <c r="J16" i="10"/>
  <c r="I16" i="10"/>
  <c r="H16" i="10"/>
  <c r="J15" i="10"/>
  <c r="I15" i="10"/>
  <c r="H15" i="10"/>
  <c r="J14" i="10"/>
  <c r="I14" i="10"/>
  <c r="H14" i="10"/>
  <c r="J13" i="10"/>
  <c r="I13" i="10"/>
  <c r="I18" i="10" s="1"/>
  <c r="H13" i="10"/>
  <c r="J12" i="10"/>
  <c r="I12" i="10"/>
  <c r="H12" i="10"/>
  <c r="J11" i="10"/>
  <c r="I11" i="10"/>
  <c r="H11" i="10"/>
  <c r="K37" i="10" l="1"/>
  <c r="L37" i="10" s="1"/>
  <c r="H46" i="10"/>
  <c r="H47" i="10" s="1"/>
  <c r="H45" i="10"/>
  <c r="D45" i="10"/>
  <c r="G45" i="10"/>
  <c r="J45" i="10"/>
  <c r="N45" i="10"/>
  <c r="G46" i="10"/>
  <c r="K27" i="10"/>
  <c r="L27" i="10" s="1"/>
  <c r="K38" i="10"/>
  <c r="L38" i="10" s="1"/>
  <c r="E45" i="10"/>
  <c r="O45" i="10"/>
  <c r="F45" i="10"/>
  <c r="I45" i="10"/>
  <c r="P45" i="10"/>
  <c r="K46" i="10" l="1"/>
  <c r="L46" i="10" s="1"/>
  <c r="G47" i="10"/>
  <c r="K47" i="10" s="1"/>
  <c r="L47" i="10" s="1"/>
  <c r="K45" i="10"/>
  <c r="L45" i="10" s="1"/>
  <c r="P43" i="9" l="1"/>
  <c r="P46" i="9" s="1"/>
  <c r="P47" i="9" s="1"/>
  <c r="O43" i="9"/>
  <c r="O46" i="9" s="1"/>
  <c r="O47" i="9" s="1"/>
  <c r="N43" i="9"/>
  <c r="N46" i="9" s="1"/>
  <c r="N47" i="9" s="1"/>
  <c r="J43" i="9"/>
  <c r="J46" i="9" s="1"/>
  <c r="J47" i="9" s="1"/>
  <c r="I43" i="9"/>
  <c r="I46" i="9" s="1"/>
  <c r="I47" i="9" s="1"/>
  <c r="G43" i="9"/>
  <c r="G46" i="9" s="1"/>
  <c r="F43" i="9"/>
  <c r="F46" i="9" s="1"/>
  <c r="F47" i="9" s="1"/>
  <c r="E43" i="9"/>
  <c r="E46" i="9" s="1"/>
  <c r="E47" i="9" s="1"/>
  <c r="D43" i="9"/>
  <c r="D46" i="9" s="1"/>
  <c r="D47" i="9" s="1"/>
  <c r="H42" i="9"/>
  <c r="K42" i="9" s="1"/>
  <c r="L42" i="9" s="1"/>
  <c r="H41" i="9"/>
  <c r="K41" i="9" s="1"/>
  <c r="L41" i="9" s="1"/>
  <c r="H40" i="9"/>
  <c r="K40" i="9" s="1"/>
  <c r="L40" i="9" s="1"/>
  <c r="H39" i="9"/>
  <c r="K39" i="9" s="1"/>
  <c r="L39" i="9" s="1"/>
  <c r="H38" i="9"/>
  <c r="K38" i="9" s="1"/>
  <c r="L38" i="9" s="1"/>
  <c r="P37" i="9"/>
  <c r="O37" i="9"/>
  <c r="N37" i="9"/>
  <c r="J37" i="9"/>
  <c r="I37" i="9"/>
  <c r="G37" i="9"/>
  <c r="K37" i="9" s="1"/>
  <c r="L37" i="9" s="1"/>
  <c r="F37" i="9"/>
  <c r="E37" i="9"/>
  <c r="D37" i="9"/>
  <c r="H36" i="9"/>
  <c r="K36" i="9" s="1"/>
  <c r="L36" i="9" s="1"/>
  <c r="H35" i="9"/>
  <c r="K35" i="9" s="1"/>
  <c r="L35" i="9" s="1"/>
  <c r="H34" i="9"/>
  <c r="K34" i="9" s="1"/>
  <c r="L34" i="9" s="1"/>
  <c r="H33" i="9"/>
  <c r="K33" i="9" s="1"/>
  <c r="L33" i="9" s="1"/>
  <c r="H32" i="9"/>
  <c r="K32" i="9" s="1"/>
  <c r="L32" i="9" s="1"/>
  <c r="H31" i="9"/>
  <c r="K31" i="9" s="1"/>
  <c r="L31" i="9" s="1"/>
  <c r="H30" i="9"/>
  <c r="K30" i="9" s="1"/>
  <c r="L30" i="9" s="1"/>
  <c r="H29" i="9"/>
  <c r="K29" i="9" s="1"/>
  <c r="L29" i="9" s="1"/>
  <c r="H28" i="9"/>
  <c r="K28" i="9" s="1"/>
  <c r="L28" i="9" s="1"/>
  <c r="H27" i="9"/>
  <c r="H37" i="9" s="1"/>
  <c r="H26" i="9"/>
  <c r="K26" i="9" s="1"/>
  <c r="L26" i="9" s="1"/>
  <c r="H25" i="9"/>
  <c r="K25" i="9" s="1"/>
  <c r="L25" i="9" s="1"/>
  <c r="H24" i="9"/>
  <c r="K24" i="9" s="1"/>
  <c r="L24" i="9" s="1"/>
  <c r="J23" i="9"/>
  <c r="I23" i="9"/>
  <c r="H23" i="9"/>
  <c r="J22" i="9"/>
  <c r="I22" i="9"/>
  <c r="H22" i="9"/>
  <c r="J21" i="9"/>
  <c r="I21" i="9"/>
  <c r="H21" i="9"/>
  <c r="J20" i="9"/>
  <c r="I20" i="9"/>
  <c r="H20" i="9"/>
  <c r="J19" i="9"/>
  <c r="I19" i="9"/>
  <c r="H19" i="9"/>
  <c r="P18" i="9"/>
  <c r="O18" i="9"/>
  <c r="N18" i="9"/>
  <c r="I18" i="9"/>
  <c r="H18" i="9"/>
  <c r="G18" i="9"/>
  <c r="D18" i="9"/>
  <c r="J17" i="9"/>
  <c r="I17" i="9"/>
  <c r="H17" i="9"/>
  <c r="J16" i="9"/>
  <c r="I16" i="9"/>
  <c r="H16" i="9"/>
  <c r="J15" i="9"/>
  <c r="I15" i="9"/>
  <c r="H15" i="9"/>
  <c r="J14" i="9"/>
  <c r="I14" i="9"/>
  <c r="H14" i="9"/>
  <c r="J13" i="9"/>
  <c r="J18" i="9" s="1"/>
  <c r="I13" i="9"/>
  <c r="H13" i="9"/>
  <c r="J12" i="9"/>
  <c r="I12" i="9"/>
  <c r="H12" i="9"/>
  <c r="J11" i="9"/>
  <c r="I11" i="9"/>
  <c r="H11" i="9"/>
  <c r="G47" i="9" l="1"/>
  <c r="H43" i="9"/>
  <c r="K43" i="9"/>
  <c r="L43" i="9" s="1"/>
  <c r="E45" i="9"/>
  <c r="O45" i="9"/>
  <c r="D45" i="9"/>
  <c r="G45" i="9"/>
  <c r="J45" i="9"/>
  <c r="N45" i="9"/>
  <c r="K27" i="9"/>
  <c r="L27" i="9" s="1"/>
  <c r="F45" i="9"/>
  <c r="I45" i="9"/>
  <c r="P45" i="9"/>
  <c r="H46" i="9" l="1"/>
  <c r="H45" i="9"/>
  <c r="K45" i="9"/>
  <c r="L45" i="9" s="1"/>
  <c r="H47" i="9" l="1"/>
  <c r="K47" i="9" s="1"/>
  <c r="L47" i="9" s="1"/>
  <c r="K46" i="9"/>
  <c r="L46" i="9" s="1"/>
  <c r="P43" i="8" l="1"/>
  <c r="P46" i="8" s="1"/>
  <c r="P47" i="8" s="1"/>
  <c r="O43" i="8"/>
  <c r="O46" i="8" s="1"/>
  <c r="O47" i="8" s="1"/>
  <c r="N43" i="8"/>
  <c r="N46" i="8" s="1"/>
  <c r="N47" i="8" s="1"/>
  <c r="J43" i="8"/>
  <c r="J46" i="8" s="1"/>
  <c r="J47" i="8" s="1"/>
  <c r="I43" i="8"/>
  <c r="I46" i="8" s="1"/>
  <c r="I47" i="8" s="1"/>
  <c r="G43" i="8"/>
  <c r="F43" i="8"/>
  <c r="F46" i="8" s="1"/>
  <c r="F47" i="8" s="1"/>
  <c r="E43" i="8"/>
  <c r="E46" i="8" s="1"/>
  <c r="E47" i="8" s="1"/>
  <c r="D43" i="8"/>
  <c r="D46" i="8" s="1"/>
  <c r="D47" i="8" s="1"/>
  <c r="H42" i="8"/>
  <c r="K42" i="8" s="1"/>
  <c r="L42" i="8" s="1"/>
  <c r="H41" i="8"/>
  <c r="K41" i="8" s="1"/>
  <c r="L41" i="8" s="1"/>
  <c r="H40" i="8"/>
  <c r="K40" i="8" s="1"/>
  <c r="L40" i="8" s="1"/>
  <c r="H39" i="8"/>
  <c r="K39" i="8" s="1"/>
  <c r="L39" i="8" s="1"/>
  <c r="H38" i="8"/>
  <c r="H43" i="8" s="1"/>
  <c r="P37" i="8"/>
  <c r="O37" i="8"/>
  <c r="N37" i="8"/>
  <c r="J37" i="8"/>
  <c r="I37" i="8"/>
  <c r="G37" i="8"/>
  <c r="K37" i="8" s="1"/>
  <c r="L37" i="8" s="1"/>
  <c r="F37" i="8"/>
  <c r="E37" i="8"/>
  <c r="D37" i="8"/>
  <c r="H36" i="8"/>
  <c r="K36" i="8" s="1"/>
  <c r="L36" i="8" s="1"/>
  <c r="H35" i="8"/>
  <c r="K35" i="8" s="1"/>
  <c r="L35" i="8" s="1"/>
  <c r="H34" i="8"/>
  <c r="K34" i="8" s="1"/>
  <c r="L34" i="8" s="1"/>
  <c r="H33" i="8"/>
  <c r="K33" i="8" s="1"/>
  <c r="L33" i="8" s="1"/>
  <c r="H32" i="8"/>
  <c r="K32" i="8" s="1"/>
  <c r="L32" i="8" s="1"/>
  <c r="H31" i="8"/>
  <c r="K31" i="8" s="1"/>
  <c r="L31" i="8" s="1"/>
  <c r="H30" i="8"/>
  <c r="K30" i="8" s="1"/>
  <c r="L30" i="8" s="1"/>
  <c r="H29" i="8"/>
  <c r="K29" i="8" s="1"/>
  <c r="L29" i="8" s="1"/>
  <c r="H28" i="8"/>
  <c r="K28" i="8" s="1"/>
  <c r="L28" i="8" s="1"/>
  <c r="H27" i="8"/>
  <c r="H37" i="8" s="1"/>
  <c r="H26" i="8"/>
  <c r="K26" i="8" s="1"/>
  <c r="L26" i="8" s="1"/>
  <c r="H25" i="8"/>
  <c r="K25" i="8" s="1"/>
  <c r="L25" i="8" s="1"/>
  <c r="H24" i="8"/>
  <c r="K24" i="8" s="1"/>
  <c r="L24" i="8" s="1"/>
  <c r="J23" i="8"/>
  <c r="I23" i="8"/>
  <c r="H23" i="8"/>
  <c r="J22" i="8"/>
  <c r="I22" i="8"/>
  <c r="H22" i="8"/>
  <c r="J21" i="8"/>
  <c r="I21" i="8"/>
  <c r="H21" i="8"/>
  <c r="J20" i="8"/>
  <c r="I20" i="8"/>
  <c r="H20" i="8"/>
  <c r="J19" i="8"/>
  <c r="I19" i="8"/>
  <c r="H19" i="8"/>
  <c r="P18" i="8"/>
  <c r="O18" i="8"/>
  <c r="N18" i="8"/>
  <c r="I18" i="8"/>
  <c r="H18" i="8"/>
  <c r="G18" i="8"/>
  <c r="D18" i="8"/>
  <c r="J17" i="8"/>
  <c r="I17" i="8"/>
  <c r="H17" i="8"/>
  <c r="J16" i="8"/>
  <c r="I16" i="8"/>
  <c r="H16" i="8"/>
  <c r="J15" i="8"/>
  <c r="I15" i="8"/>
  <c r="H15" i="8"/>
  <c r="J14" i="8"/>
  <c r="I14" i="8"/>
  <c r="H14" i="8"/>
  <c r="J13" i="8"/>
  <c r="J18" i="8" s="1"/>
  <c r="I13" i="8"/>
  <c r="H13" i="8"/>
  <c r="J12" i="8"/>
  <c r="I12" i="8"/>
  <c r="H12" i="8"/>
  <c r="J11" i="8"/>
  <c r="I11" i="8"/>
  <c r="H11" i="8"/>
  <c r="H46" i="8" l="1"/>
  <c r="H47" i="8" s="1"/>
  <c r="H45" i="8"/>
  <c r="K43" i="8"/>
  <c r="L43" i="8" s="1"/>
  <c r="D45" i="8"/>
  <c r="G45" i="8"/>
  <c r="J45" i="8"/>
  <c r="N45" i="8"/>
  <c r="G46" i="8"/>
  <c r="K27" i="8"/>
  <c r="L27" i="8" s="1"/>
  <c r="K38" i="8"/>
  <c r="L38" i="8" s="1"/>
  <c r="E45" i="8"/>
  <c r="O45" i="8"/>
  <c r="F45" i="8"/>
  <c r="I45" i="8"/>
  <c r="P45" i="8"/>
  <c r="K46" i="8" l="1"/>
  <c r="L46" i="8" s="1"/>
  <c r="G47" i="8"/>
  <c r="K47" i="8" s="1"/>
  <c r="L47" i="8" s="1"/>
  <c r="K45" i="8"/>
  <c r="L45" i="8" s="1"/>
  <c r="P43" i="7" l="1"/>
  <c r="P46" i="7" s="1"/>
  <c r="P47" i="7" s="1"/>
  <c r="O43" i="7"/>
  <c r="O46" i="7" s="1"/>
  <c r="O47" i="7" s="1"/>
  <c r="N43" i="7"/>
  <c r="N45" i="7" s="1"/>
  <c r="J43" i="7"/>
  <c r="J45" i="7" s="1"/>
  <c r="I43" i="7"/>
  <c r="I46" i="7" s="1"/>
  <c r="I47" i="7" s="1"/>
  <c r="G43" i="7"/>
  <c r="K43" i="7" s="1"/>
  <c r="L43" i="7" s="1"/>
  <c r="F43" i="7"/>
  <c r="F46" i="7" s="1"/>
  <c r="F47" i="7" s="1"/>
  <c r="E43" i="7"/>
  <c r="E46" i="7" s="1"/>
  <c r="E47" i="7" s="1"/>
  <c r="D43" i="7"/>
  <c r="D45" i="7" s="1"/>
  <c r="H42" i="7"/>
  <c r="K42" i="7" s="1"/>
  <c r="L42" i="7" s="1"/>
  <c r="H41" i="7"/>
  <c r="K41" i="7" s="1"/>
  <c r="L41" i="7" s="1"/>
  <c r="H40" i="7"/>
  <c r="K40" i="7" s="1"/>
  <c r="L40" i="7" s="1"/>
  <c r="H39" i="7"/>
  <c r="K39" i="7" s="1"/>
  <c r="L39" i="7" s="1"/>
  <c r="H38" i="7"/>
  <c r="H43" i="7" s="1"/>
  <c r="P37" i="7"/>
  <c r="O37" i="7"/>
  <c r="N37" i="7"/>
  <c r="J37" i="7"/>
  <c r="I37" i="7"/>
  <c r="G37" i="7"/>
  <c r="F37" i="7"/>
  <c r="E37" i="7"/>
  <c r="D37" i="7"/>
  <c r="H36" i="7"/>
  <c r="K36" i="7" s="1"/>
  <c r="L36" i="7" s="1"/>
  <c r="H35" i="7"/>
  <c r="K35" i="7" s="1"/>
  <c r="L35" i="7" s="1"/>
  <c r="H34" i="7"/>
  <c r="K34" i="7" s="1"/>
  <c r="L34" i="7" s="1"/>
  <c r="H33" i="7"/>
  <c r="K33" i="7" s="1"/>
  <c r="L33" i="7" s="1"/>
  <c r="H32" i="7"/>
  <c r="K32" i="7" s="1"/>
  <c r="L32" i="7" s="1"/>
  <c r="H31" i="7"/>
  <c r="K31" i="7" s="1"/>
  <c r="L31" i="7" s="1"/>
  <c r="H30" i="7"/>
  <c r="K30" i="7" s="1"/>
  <c r="L30" i="7" s="1"/>
  <c r="H29" i="7"/>
  <c r="K29" i="7" s="1"/>
  <c r="L29" i="7" s="1"/>
  <c r="H28" i="7"/>
  <c r="K28" i="7" s="1"/>
  <c r="L28" i="7" s="1"/>
  <c r="H27" i="7"/>
  <c r="H37" i="7" s="1"/>
  <c r="H26" i="7"/>
  <c r="K26" i="7" s="1"/>
  <c r="L26" i="7" s="1"/>
  <c r="H25" i="7"/>
  <c r="K25" i="7" s="1"/>
  <c r="L25" i="7" s="1"/>
  <c r="H24" i="7"/>
  <c r="K24" i="7" s="1"/>
  <c r="L24" i="7" s="1"/>
  <c r="J23" i="7"/>
  <c r="I23" i="7"/>
  <c r="H23" i="7"/>
  <c r="J22" i="7"/>
  <c r="I22" i="7"/>
  <c r="H22" i="7"/>
  <c r="J21" i="7"/>
  <c r="I21" i="7"/>
  <c r="H21" i="7"/>
  <c r="J20" i="7"/>
  <c r="I20" i="7"/>
  <c r="H20" i="7"/>
  <c r="J19" i="7"/>
  <c r="I19" i="7"/>
  <c r="H19" i="7"/>
  <c r="P18" i="7"/>
  <c r="O18" i="7"/>
  <c r="N18" i="7"/>
  <c r="I18" i="7"/>
  <c r="H18" i="7"/>
  <c r="G18" i="7"/>
  <c r="D18" i="7"/>
  <c r="J17" i="7"/>
  <c r="I17" i="7"/>
  <c r="H17" i="7"/>
  <c r="J16" i="7"/>
  <c r="I16" i="7"/>
  <c r="H16" i="7"/>
  <c r="J15" i="7"/>
  <c r="I15" i="7"/>
  <c r="H15" i="7"/>
  <c r="J14" i="7"/>
  <c r="I14" i="7"/>
  <c r="H14" i="7"/>
  <c r="J13" i="7"/>
  <c r="J18" i="7" s="1"/>
  <c r="I13" i="7"/>
  <c r="H13" i="7"/>
  <c r="J12" i="7"/>
  <c r="I12" i="7"/>
  <c r="H12" i="7"/>
  <c r="J11" i="7"/>
  <c r="I11" i="7"/>
  <c r="H11" i="7"/>
  <c r="K37" i="7" l="1"/>
  <c r="L37" i="7" s="1"/>
  <c r="H46" i="7"/>
  <c r="H47" i="7" s="1"/>
  <c r="H45" i="7"/>
  <c r="G45" i="7"/>
  <c r="D46" i="7"/>
  <c r="D47" i="7" s="1"/>
  <c r="G46" i="7"/>
  <c r="J46" i="7"/>
  <c r="J47" i="7" s="1"/>
  <c r="N46" i="7"/>
  <c r="N47" i="7" s="1"/>
  <c r="K27" i="7"/>
  <c r="L27" i="7" s="1"/>
  <c r="K38" i="7"/>
  <c r="L38" i="7" s="1"/>
  <c r="E45" i="7"/>
  <c r="O45" i="7"/>
  <c r="F45" i="7"/>
  <c r="I45" i="7"/>
  <c r="P45" i="7"/>
  <c r="K46" i="7" l="1"/>
  <c r="L46" i="7" s="1"/>
  <c r="G47" i="7"/>
  <c r="K47" i="7" s="1"/>
  <c r="L47" i="7" s="1"/>
  <c r="K45" i="7"/>
  <c r="L45" i="7" s="1"/>
  <c r="P43" i="6" l="1"/>
  <c r="P46" i="6" s="1"/>
  <c r="P47" i="6" s="1"/>
  <c r="O43" i="6"/>
  <c r="O46" i="6" s="1"/>
  <c r="O47" i="6" s="1"/>
  <c r="N43" i="6"/>
  <c r="N46" i="6" s="1"/>
  <c r="N47" i="6" s="1"/>
  <c r="J43" i="6"/>
  <c r="J46" i="6" s="1"/>
  <c r="J47" i="6" s="1"/>
  <c r="I43" i="6"/>
  <c r="I46" i="6" s="1"/>
  <c r="I47" i="6" s="1"/>
  <c r="G43" i="6"/>
  <c r="K43" i="6" s="1"/>
  <c r="L43" i="6" s="1"/>
  <c r="F43" i="6"/>
  <c r="F46" i="6" s="1"/>
  <c r="F47" i="6" s="1"/>
  <c r="E43" i="6"/>
  <c r="E46" i="6" s="1"/>
  <c r="E47" i="6" s="1"/>
  <c r="D43" i="6"/>
  <c r="D46" i="6" s="1"/>
  <c r="D47" i="6" s="1"/>
  <c r="H42" i="6"/>
  <c r="K42" i="6" s="1"/>
  <c r="L42" i="6" s="1"/>
  <c r="H41" i="6"/>
  <c r="K41" i="6" s="1"/>
  <c r="L41" i="6" s="1"/>
  <c r="H40" i="6"/>
  <c r="K40" i="6" s="1"/>
  <c r="L40" i="6" s="1"/>
  <c r="H39" i="6"/>
  <c r="K39" i="6" s="1"/>
  <c r="L39" i="6" s="1"/>
  <c r="H38" i="6"/>
  <c r="H43" i="6" s="1"/>
  <c r="P37" i="6"/>
  <c r="O37" i="6"/>
  <c r="N37" i="6"/>
  <c r="J37" i="6"/>
  <c r="I37" i="6"/>
  <c r="G37" i="6"/>
  <c r="F37" i="6"/>
  <c r="E37" i="6"/>
  <c r="D37" i="6"/>
  <c r="H36" i="6"/>
  <c r="K36" i="6" s="1"/>
  <c r="L36" i="6" s="1"/>
  <c r="H35" i="6"/>
  <c r="K35" i="6" s="1"/>
  <c r="L35" i="6" s="1"/>
  <c r="H34" i="6"/>
  <c r="K34" i="6" s="1"/>
  <c r="L34" i="6" s="1"/>
  <c r="H33" i="6"/>
  <c r="K33" i="6" s="1"/>
  <c r="L33" i="6" s="1"/>
  <c r="H32" i="6"/>
  <c r="K32" i="6" s="1"/>
  <c r="L32" i="6" s="1"/>
  <c r="H31" i="6"/>
  <c r="K31" i="6" s="1"/>
  <c r="L31" i="6" s="1"/>
  <c r="H30" i="6"/>
  <c r="K30" i="6" s="1"/>
  <c r="L30" i="6" s="1"/>
  <c r="H29" i="6"/>
  <c r="K29" i="6" s="1"/>
  <c r="L29" i="6" s="1"/>
  <c r="H28" i="6"/>
  <c r="K28" i="6" s="1"/>
  <c r="L28" i="6" s="1"/>
  <c r="H27" i="6"/>
  <c r="H37" i="6" s="1"/>
  <c r="H26" i="6"/>
  <c r="K26" i="6" s="1"/>
  <c r="L26" i="6" s="1"/>
  <c r="H25" i="6"/>
  <c r="K25" i="6" s="1"/>
  <c r="L25" i="6" s="1"/>
  <c r="H24" i="6"/>
  <c r="K24" i="6" s="1"/>
  <c r="L24" i="6" s="1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P18" i="6"/>
  <c r="O18" i="6"/>
  <c r="N18" i="6"/>
  <c r="H18" i="6"/>
  <c r="G18" i="6"/>
  <c r="D18" i="6"/>
  <c r="J17" i="6"/>
  <c r="I17" i="6"/>
  <c r="H17" i="6"/>
  <c r="J16" i="6"/>
  <c r="I16" i="6"/>
  <c r="H16" i="6"/>
  <c r="J15" i="6"/>
  <c r="I15" i="6"/>
  <c r="H15" i="6"/>
  <c r="J14" i="6"/>
  <c r="I14" i="6"/>
  <c r="H14" i="6"/>
  <c r="J13" i="6"/>
  <c r="J18" i="6" s="1"/>
  <c r="I13" i="6"/>
  <c r="I18" i="6" s="1"/>
  <c r="H13" i="6"/>
  <c r="J12" i="6"/>
  <c r="I12" i="6"/>
  <c r="H12" i="6"/>
  <c r="J11" i="6"/>
  <c r="I11" i="6"/>
  <c r="H11" i="6"/>
  <c r="K37" i="6" l="1"/>
  <c r="L37" i="6" s="1"/>
  <c r="H46" i="6"/>
  <c r="H47" i="6" s="1"/>
  <c r="H45" i="6"/>
  <c r="D45" i="6"/>
  <c r="G45" i="6"/>
  <c r="J45" i="6"/>
  <c r="N45" i="6"/>
  <c r="G46" i="6"/>
  <c r="K27" i="6"/>
  <c r="L27" i="6" s="1"/>
  <c r="K38" i="6"/>
  <c r="L38" i="6" s="1"/>
  <c r="E45" i="6"/>
  <c r="O45" i="6"/>
  <c r="F45" i="6"/>
  <c r="I45" i="6"/>
  <c r="P45" i="6"/>
  <c r="K46" i="6" l="1"/>
  <c r="L46" i="6" s="1"/>
  <c r="G47" i="6"/>
  <c r="K47" i="6" s="1"/>
  <c r="L47" i="6" s="1"/>
  <c r="K45" i="6"/>
  <c r="L45" i="6" s="1"/>
  <c r="D33" i="5" l="1"/>
  <c r="D20" i="5"/>
  <c r="F20" i="5" s="1"/>
  <c r="F18" i="5"/>
  <c r="D8" i="5"/>
  <c r="F8" i="5" s="1"/>
  <c r="C8" i="5"/>
  <c r="C12" i="5" s="1"/>
  <c r="C14" i="5" s="1"/>
  <c r="C17" i="5" s="1"/>
  <c r="C26" i="4"/>
  <c r="C11" i="4"/>
  <c r="C13" i="4" s="1"/>
  <c r="C16" i="4" s="1"/>
  <c r="D12" i="5" l="1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47" i="3"/>
  <c r="G246" i="3"/>
  <c r="G245" i="3"/>
  <c r="G244" i="3"/>
  <c r="G243" i="3"/>
  <c r="G242" i="3"/>
  <c r="G241" i="3"/>
  <c r="G230" i="3"/>
  <c r="G229" i="3"/>
  <c r="G219" i="3"/>
  <c r="G218" i="3"/>
  <c r="G217" i="3"/>
  <c r="G216" i="3"/>
  <c r="G215" i="3"/>
  <c r="G214" i="3"/>
  <c r="G197" i="3"/>
  <c r="G196" i="3"/>
  <c r="G195" i="3"/>
  <c r="G194" i="3"/>
  <c r="G193" i="3"/>
  <c r="G192" i="3"/>
  <c r="G191" i="3"/>
  <c r="G190" i="3"/>
  <c r="G189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60" i="3"/>
  <c r="G59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F12" i="5" l="1"/>
  <c r="D14" i="5"/>
  <c r="H390" i="2"/>
  <c r="H389" i="2"/>
  <c r="H388" i="2"/>
  <c r="H387" i="2"/>
  <c r="H386" i="2"/>
  <c r="H385" i="2"/>
  <c r="H370" i="2"/>
  <c r="H359" i="2"/>
  <c r="H358" i="2"/>
  <c r="H357" i="2"/>
  <c r="H356" i="2"/>
  <c r="H35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58" i="2"/>
  <c r="H257" i="2"/>
  <c r="H256" i="2"/>
  <c r="H255" i="2"/>
  <c r="H254" i="2"/>
  <c r="H253" i="2"/>
  <c r="H252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47" i="2"/>
  <c r="F14" i="5" l="1"/>
  <c r="D17" i="5"/>
  <c r="F17" i="5" s="1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3" i="2"/>
  <c r="H217" i="2" l="1"/>
  <c r="H216" i="2"/>
  <c r="H215" i="2"/>
  <c r="E15" i="1" l="1"/>
  <c r="D270" i="3" l="1"/>
  <c r="D278" i="3" s="1"/>
  <c r="E116" i="3"/>
  <c r="G116" i="3" s="1"/>
  <c r="D116" i="3"/>
  <c r="D150" i="3" s="1"/>
  <c r="F61" i="3"/>
  <c r="E61" i="3"/>
  <c r="D61" i="3"/>
  <c r="F278" i="3"/>
  <c r="F248" i="3"/>
  <c r="E248" i="3"/>
  <c r="D248" i="3"/>
  <c r="F232" i="3"/>
  <c r="E232" i="3"/>
  <c r="D232" i="3"/>
  <c r="F220" i="3"/>
  <c r="E220" i="3"/>
  <c r="D220" i="3"/>
  <c r="F198" i="3"/>
  <c r="E198" i="3"/>
  <c r="D198" i="3"/>
  <c r="F180" i="3"/>
  <c r="E180" i="3"/>
  <c r="D180" i="3"/>
  <c r="F150" i="3"/>
  <c r="F90" i="3"/>
  <c r="E90" i="3"/>
  <c r="D90" i="3"/>
  <c r="F58" i="3"/>
  <c r="E58" i="3"/>
  <c r="D58" i="3"/>
  <c r="H10" i="2"/>
  <c r="H11" i="2"/>
  <c r="H12" i="2"/>
  <c r="H14" i="2"/>
  <c r="H15" i="2"/>
  <c r="H16" i="2"/>
  <c r="H45" i="2"/>
  <c r="E47" i="2"/>
  <c r="F47" i="2"/>
  <c r="G47" i="2"/>
  <c r="H55" i="2"/>
  <c r="H56" i="2"/>
  <c r="H57" i="2"/>
  <c r="H58" i="2"/>
  <c r="H59" i="2"/>
  <c r="H60" i="2"/>
  <c r="E93" i="2"/>
  <c r="F93" i="2"/>
  <c r="G93" i="2"/>
  <c r="E149" i="2"/>
  <c r="F149" i="2"/>
  <c r="G149" i="2"/>
  <c r="H160" i="2"/>
  <c r="E181" i="2"/>
  <c r="F181" i="2"/>
  <c r="G181" i="2"/>
  <c r="E207" i="2"/>
  <c r="F207" i="2"/>
  <c r="G207" i="2"/>
  <c r="E238" i="2"/>
  <c r="F238" i="2"/>
  <c r="G238" i="2"/>
  <c r="E258" i="2"/>
  <c r="F258" i="2"/>
  <c r="G258" i="2"/>
  <c r="E294" i="2"/>
  <c r="F294" i="2"/>
  <c r="G294" i="2"/>
  <c r="E344" i="2"/>
  <c r="F344" i="2"/>
  <c r="G344" i="2"/>
  <c r="E359" i="2"/>
  <c r="F359" i="2"/>
  <c r="G359" i="2"/>
  <c r="E391" i="2"/>
  <c r="F391" i="2"/>
  <c r="G391" i="2"/>
  <c r="E396" i="2"/>
  <c r="E399" i="2"/>
  <c r="E405" i="2"/>
  <c r="E411" i="2"/>
  <c r="F411" i="2"/>
  <c r="G411" i="2"/>
  <c r="H411" i="2"/>
  <c r="E412" i="2"/>
  <c r="F412" i="2"/>
  <c r="G412" i="2"/>
  <c r="E413" i="2"/>
  <c r="F413" i="2"/>
  <c r="G413" i="2"/>
  <c r="H413" i="2"/>
  <c r="E414" i="2"/>
  <c r="F414" i="2"/>
  <c r="G414" i="2"/>
  <c r="H414" i="2"/>
  <c r="E417" i="2"/>
  <c r="F417" i="2"/>
  <c r="G417" i="2"/>
  <c r="H417" i="2"/>
  <c r="E418" i="2"/>
  <c r="F418" i="2"/>
  <c r="G418" i="2"/>
  <c r="H418" i="2"/>
  <c r="E419" i="2"/>
  <c r="F419" i="2"/>
  <c r="G419" i="2"/>
  <c r="H419" i="2"/>
  <c r="E420" i="2"/>
  <c r="F420" i="2"/>
  <c r="G420" i="2"/>
  <c r="H420" i="2"/>
  <c r="E423" i="2"/>
  <c r="E426" i="2" s="1"/>
  <c r="F423" i="2"/>
  <c r="F426" i="2" s="1"/>
  <c r="G423" i="2"/>
  <c r="G426" i="2" s="1"/>
  <c r="H423" i="2"/>
  <c r="H426" i="2" s="1"/>
  <c r="E424" i="2"/>
  <c r="F424" i="2"/>
  <c r="G424" i="2"/>
  <c r="H424" i="2"/>
  <c r="D19" i="1"/>
  <c r="C19" i="1"/>
  <c r="F18" i="1"/>
  <c r="E19" i="1"/>
  <c r="D15" i="1"/>
  <c r="C15" i="1"/>
  <c r="F14" i="1"/>
  <c r="F13" i="1"/>
  <c r="F12" i="1"/>
  <c r="F11" i="1"/>
  <c r="G90" i="3" l="1"/>
  <c r="G58" i="3"/>
  <c r="G232" i="3"/>
  <c r="G198" i="3"/>
  <c r="G180" i="3"/>
  <c r="G220" i="3"/>
  <c r="G248" i="3"/>
  <c r="G61" i="3"/>
  <c r="H391" i="2"/>
  <c r="D284" i="3"/>
  <c r="F284" i="3"/>
  <c r="E150" i="3"/>
  <c r="G150" i="3" s="1"/>
  <c r="E278" i="3"/>
  <c r="G278" i="3" s="1"/>
  <c r="H412" i="2"/>
  <c r="G370" i="2"/>
  <c r="G397" i="2" s="1"/>
  <c r="E370" i="2"/>
  <c r="E397" i="2" s="1"/>
  <c r="F370" i="2"/>
  <c r="F397" i="2" s="1"/>
  <c r="F19" i="1"/>
  <c r="F15" i="1"/>
  <c r="F17" i="1"/>
  <c r="H397" i="2" l="1"/>
  <c r="G416" i="2"/>
  <c r="E284" i="3"/>
  <c r="G284" i="3" s="1"/>
  <c r="F416" i="2"/>
  <c r="E416" i="2"/>
  <c r="H416" i="2"/>
</calcChain>
</file>

<file path=xl/sharedStrings.xml><?xml version="1.0" encoding="utf-8"?>
<sst xmlns="http://schemas.openxmlformats.org/spreadsheetml/2006/main" count="3658" uniqueCount="676">
  <si>
    <t>Kraj: Jihomoravský</t>
  </si>
  <si>
    <t>Okres: Břeclav</t>
  </si>
  <si>
    <t>Město: Břeclav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</si>
  <si>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</si>
  <si>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</si>
  <si>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</si>
  <si>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</si>
  <si>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</si>
  <si>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</si>
  <si>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</si>
  <si>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</si>
  <si>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</si>
  <si>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</si>
  <si>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</si>
  <si>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</si>
  <si>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</si>
  <si>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</si>
  <si>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</si>
  <si>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</si>
  <si>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</si>
  <si>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</si>
  <si>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</si>
  <si>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</si>
  <si>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</si>
  <si>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Dotace</t>
  </si>
  <si>
    <t>Kapitálové příjmy</t>
  </si>
  <si>
    <t xml:space="preserve">     Sankční poplatky</t>
  </si>
  <si>
    <t xml:space="preserve">     Pronájmy</t>
  </si>
  <si>
    <t>Nedaňové příjmy</t>
  </si>
  <si>
    <t xml:space="preserve">   </t>
  </si>
  <si>
    <t xml:space="preserve">     Správní poplatky</t>
  </si>
  <si>
    <t xml:space="preserve">     Místní poplatky</t>
  </si>
  <si>
    <t xml:space="preserve">     Sdílené daně</t>
  </si>
  <si>
    <t>Daňové příjmy</t>
  </si>
  <si>
    <t>Nedostatek zdrojů</t>
  </si>
  <si>
    <t>dan</t>
  </si>
  <si>
    <t>Běžné příjmy</t>
  </si>
  <si>
    <t>příjmy celkem + financování celkem = výdaje celkem</t>
  </si>
  <si>
    <t xml:space="preserve">Kontrolní součet </t>
  </si>
  <si>
    <t>dotace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</si>
  <si>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</si>
  <si>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</si>
  <si>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</si>
  <si>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</si>
  <si>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</si>
  <si>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</si>
  <si>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</si>
  <si>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</si>
  <si>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</si>
  <si>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1-6/2016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</si>
  <si>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</si>
  <si>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</si>
  <si>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</si>
  <si>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</si>
  <si>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</si>
  <si>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</si>
  <si>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</si>
  <si>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</si>
  <si>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</si>
  <si>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</si>
  <si>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</si>
  <si>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</si>
  <si>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</si>
  <si>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</si>
  <si>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</si>
  <si>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</si>
  <si>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</si>
  <si>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</si>
  <si>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</si>
  <si>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</si>
  <si>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</si>
  <si>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</si>
  <si>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</si>
  <si>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</si>
  <si>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</si>
  <si>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</si>
  <si>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</si>
  <si>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</si>
  <si>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</si>
  <si>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</si>
  <si>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</si>
  <si>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</si>
  <si>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</si>
  <si>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</si>
  <si>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</si>
  <si>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</si>
  <si>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</si>
  <si>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</si>
  <si>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</si>
  <si>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</si>
  <si>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</si>
  <si>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</si>
  <si>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</si>
  <si>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</si>
  <si>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</si>
  <si>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</si>
  <si>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</si>
  <si>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</si>
  <si>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</si>
  <si>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ODBOR STAVEBNÍHO ŘÁDU A OBECNÍHO ŽIVNOSTEN. ÚŘADU</t>
  </si>
  <si>
    <t>PŘÍJMY ORJ 90 CELKEM</t>
  </si>
  <si>
    <t>Příjmy z poskytovaných služeb -  Městská policie - PCO</t>
  </si>
  <si>
    <t>;</t>
  </si>
  <si>
    <t>Příjmy z poskytování služeb a výrobků - Ostat. zál. pozem. komunikací</t>
  </si>
  <si>
    <t>Příjmy z poskytovaných služeb - Ost. zál. pozemních komunikací-parkov.</t>
  </si>
  <si>
    <t>Neinv. přij. dot. od krajů - Projekty prevence kriminality</t>
  </si>
  <si>
    <t>Neinv. příjaté dotace od obcí - veřejnoprávní smlouvy</t>
  </si>
  <si>
    <t>Ostat. neinv. přij. transfery ze státního rozpočtu - Domovníci</t>
  </si>
  <si>
    <t>MĚSTSKÁ POLICIE</t>
  </si>
  <si>
    <t>PŘÍJMY ORJ 80 CELKEM</t>
  </si>
  <si>
    <t>Přijaté nekapitálové příspěvky jinde nezařaz.-ostat. záležitosti v dopravě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</si>
  <si>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</si>
  <si>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</si>
  <si>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</si>
  <si>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</si>
  <si>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</si>
  <si>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</si>
  <si>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 xml:space="preserve">Příjmy z pronájmu ostat. nemovit. a jejich částí - Útulek Bulhary 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</si>
  <si>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</si>
  <si>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</si>
  <si>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</si>
  <si>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</si>
  <si>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</si>
  <si>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</si>
  <si>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</si>
  <si>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sankční poplatky od jiných subjektů</t>
  </si>
  <si>
    <t>Přijaté nekapitálové příspěvky a náhrady - ostat. zál. soc. věcí</t>
  </si>
  <si>
    <t>Odvody příspěvkových organizací - Domov seniorů Břeclav</t>
  </si>
  <si>
    <t xml:space="preserve">Příjmy z poskyt. služeb - ref. mzdy </t>
  </si>
  <si>
    <t>Příjmy z poskytování služeb a výrobků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</si>
  <si>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</si>
  <si>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</si>
  <si>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</si>
  <si>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</si>
  <si>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</si>
  <si>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</si>
  <si>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</si>
  <si>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 a náhrady - Ost. zál. kultury, církví ...</t>
  </si>
  <si>
    <t>Příjmy z pronájmu movitých věcí - Ostat. zál. kultury, církví a sděl. prostř.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</si>
  <si>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</si>
  <si>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</si>
  <si>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</si>
  <si>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 xml:space="preserve">Ost. neinvest.přij. transfery ze SR-JMK-Domov seniorů Břeclav </t>
  </si>
  <si>
    <t>Ost. neinv. přij. transfery od krajů - komunitní plánování</t>
  </si>
  <si>
    <t xml:space="preserve">Ost. neinvest.přij. transfery ze SR-Výkon pěstounské péče </t>
  </si>
  <si>
    <t>Splátky půjčených prostředků od PO (DS Břeclav)</t>
  </si>
  <si>
    <t>ODBOR SOCIÁLNÍCH VĚCÍ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</si>
  <si>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</si>
  <si>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</si>
  <si>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</si>
  <si>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</si>
  <si>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</si>
  <si>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</si>
  <si>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</si>
  <si>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</si>
  <si>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</si>
  <si>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</si>
  <si>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</si>
  <si>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</si>
  <si>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</si>
  <si>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</si>
  <si>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</si>
  <si>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</si>
  <si>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</si>
  <si>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</si>
  <si>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</si>
  <si>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</si>
  <si>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</si>
  <si>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</si>
  <si>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</si>
  <si>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</si>
  <si>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</si>
  <si>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</si>
  <si>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</si>
  <si>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</si>
  <si>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</si>
  <si>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nekapitálové příspěvky a náhrady</t>
  </si>
  <si>
    <t>Přijaté pojistné náhrady - veřejné osvětlení</t>
  </si>
  <si>
    <t xml:space="preserve">Přijaté dary na pořízení dlouhodobého maj. </t>
  </si>
  <si>
    <t>Ostatní nedaň. příjmy jinde nezařazené</t>
  </si>
  <si>
    <t>Přijaté nekapítál. přísp. a náhrady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</si>
  <si>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</si>
  <si>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</si>
  <si>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</si>
  <si>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</si>
  <si>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</si>
  <si>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</si>
  <si>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</si>
  <si>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</si>
  <si>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Ostat. investič. přij. transf. ze SR</t>
  </si>
  <si>
    <t xml:space="preserve">Ostat. investič. přij. transf. ze SR </t>
  </si>
  <si>
    <t xml:space="preserve">Inv. přij. transfery ze stát. fondů </t>
  </si>
  <si>
    <t>Neinv. přij. transf. od mezinár. institucí</t>
  </si>
  <si>
    <t>Neinv. přij.transf. ze SF</t>
  </si>
  <si>
    <t xml:space="preserve">Ostat. neinv. přij. transfery ze SR </t>
  </si>
  <si>
    <t>Splátky půjčených prostředků - SOJM</t>
  </si>
  <si>
    <t xml:space="preserve">ODBOR ROZVOJE  A SPRÁVY              </t>
  </si>
  <si>
    <t>Město Břeclav</t>
  </si>
  <si>
    <t xml:space="preserve">Město Břeclav 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</si>
  <si>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</si>
  <si>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</si>
  <si>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</si>
  <si>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</si>
  <si>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</si>
  <si>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</si>
  <si>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</si>
  <si>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</si>
  <si>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</si>
  <si>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</si>
  <si>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</si>
  <si>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</si>
  <si>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</si>
  <si>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</si>
  <si>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</si>
  <si>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</si>
  <si>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</si>
  <si>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</si>
  <si>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</si>
  <si>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</si>
  <si>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</si>
  <si>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</si>
  <si>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</si>
  <si>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</si>
  <si>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</si>
  <si>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</si>
  <si>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</si>
  <si>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</si>
  <si>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</si>
  <si>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</si>
  <si>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</si>
  <si>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</si>
  <si>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</si>
  <si>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</si>
  <si>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</si>
  <si>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 xml:space="preserve">Ostat. soc. péče a pomoc ostat. skup. obyvatelstva - Prevence kriminality 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</si>
  <si>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</si>
  <si>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</si>
  <si>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</si>
  <si>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</si>
  <si>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Projektová a manažerská příprava na vybrané investiční akce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</si>
  <si>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</si>
  <si>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</si>
  <si>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</si>
  <si>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</si>
  <si>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</si>
  <si>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</si>
  <si>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</si>
  <si>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</si>
  <si>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</si>
  <si>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</si>
  <si>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</si>
  <si>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</si>
  <si>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</si>
  <si>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</si>
  <si>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30+31</t>
  </si>
  <si>
    <t>Činnosti místní správy</t>
  </si>
  <si>
    <t xml:space="preserve">Finanční vypořádání minulých let </t>
  </si>
  <si>
    <t>VÝDAJE ORJ 30 + 31  CELKEM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</si>
  <si>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</si>
  <si>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</si>
  <si>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</si>
  <si>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</si>
  <si>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</si>
  <si>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</si>
  <si>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</si>
  <si>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</si>
  <si>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</si>
  <si>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</si>
  <si>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</si>
  <si>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</si>
  <si>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</si>
  <si>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</si>
  <si>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</si>
  <si>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</si>
  <si>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</si>
  <si>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</si>
  <si>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</si>
  <si>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</si>
  <si>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</si>
  <si>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</si>
  <si>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</si>
  <si>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</si>
  <si>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</si>
  <si>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</si>
  <si>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</si>
  <si>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</si>
  <si>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</si>
  <si>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</si>
  <si>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Ostatní činnosti j. n. - nespecifikovaná rezerva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</si>
  <si>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</si>
  <si>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</si>
  <si>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</si>
  <si>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</si>
  <si>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</si>
  <si>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</si>
  <si>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</si>
  <si>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</si>
  <si>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</si>
  <si>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</si>
  <si>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</si>
  <si>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</si>
  <si>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</si>
  <si>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</si>
  <si>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</si>
  <si>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</si>
  <si>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</si>
  <si>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>Ostatní činnosti j. n.</t>
  </si>
  <si>
    <t>VÝDAJE ORJ 80 CELKEM</t>
  </si>
  <si>
    <t xml:space="preserve">Bezpečnost a veřejný pořádek </t>
  </si>
  <si>
    <t>VÝDAJE ORJ  90 CELKEM</t>
  </si>
  <si>
    <t>Stavební úřad</t>
  </si>
  <si>
    <t>Činnost místní správy</t>
  </si>
  <si>
    <t>VÝDAJE ORJ 100 CELKEM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</si>
  <si>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</si>
  <si>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</si>
  <si>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</si>
  <si>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</si>
  <si>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</si>
  <si>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</si>
  <si>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</si>
  <si>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</si>
  <si>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</si>
  <si>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</si>
  <si>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</si>
  <si>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</si>
  <si>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</si>
  <si>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</si>
  <si>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</si>
  <si>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</si>
  <si>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</si>
  <si>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</si>
  <si>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 xml:space="preserve">                                       ROZPOČET  VÝDAJŮ  NA  ROK  2017</t>
  </si>
  <si>
    <t>1-6/2017</t>
  </si>
  <si>
    <t xml:space="preserve">                                                ROZPOČET PŘÍJMŮ NA ROK 2017</t>
  </si>
  <si>
    <t>Ostat. neinv. přij. transfery ze SR - OPZ-Veřej. prosp. práce-SR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</si>
  <si>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</si>
  <si>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</si>
  <si>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</si>
  <si>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</si>
  <si>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</si>
  <si>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</si>
  <si>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</si>
  <si>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</si>
  <si>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Ost. neinvest. přij. transfery ze SR-</t>
  </si>
  <si>
    <t>Ost. neinvest.přij. transfery ze SR-</t>
  </si>
  <si>
    <t>Neinv. přij. transtery od obcí-Veřejnopráv. sml. SPOD</t>
  </si>
  <si>
    <t>Neinv. přij. transfery od krajů - OP potravin a mater. pomoci</t>
  </si>
  <si>
    <t>Neinv. přij. transfery od krajů -</t>
  </si>
  <si>
    <t xml:space="preserve">Neinv. přij. transfery od krajů - </t>
  </si>
  <si>
    <t xml:space="preserve">Neinv. přij. transtery od krajů - </t>
  </si>
  <si>
    <t>Odvody příspěvkových organizací - Základní školy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</si>
  <si>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</si>
  <si>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</si>
  <si>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</si>
  <si>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Ostat. neinv. transf. ze SR - Výsadba min. podílu zpev. a melior.dřevin</t>
  </si>
  <si>
    <t>Ostat. neinv. transf. ze SR - Činnost odbor. les. hospodáře</t>
  </si>
  <si>
    <t xml:space="preserve">Neinvestiční přijaté dotace od krajů - </t>
  </si>
  <si>
    <t>Úhrada z vydobývaného prostoru-změna rozp.skladby (od r. 2017 pol. 1356)</t>
  </si>
  <si>
    <t>Ostat. investič. přij. transfery ze SR - Zprac. lesních osnov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</si>
  <si>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</si>
  <si>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</si>
  <si>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</si>
  <si>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</si>
  <si>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nezařazené-Ostat. zál. pozem. komunik.</t>
  </si>
  <si>
    <t>Sankční poplatky-Ostat. záležitosti v silniční dopravě</t>
  </si>
  <si>
    <t>Přijaté nekapitál. příspěvky a náhrady-Ostat. záležitosti v silniční dopravě</t>
  </si>
  <si>
    <t>Sankční poplatky-Ostat. záležitosti v dopravě</t>
  </si>
  <si>
    <t>Ostatní nedaňové příjmy jinde nezařazené-Činnost místní správy</t>
  </si>
  <si>
    <t>Přijaté nekapitálové příspěvky jinde nezařaz.-Činnost místní správy</t>
  </si>
  <si>
    <t>Přijaté nekapitálové příspěvky - náklady řízení - Čin.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</si>
  <si>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</si>
  <si>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</si>
  <si>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</si>
  <si>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</si>
  <si>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</si>
  <si>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>Přijaté nekapitál. přísp. a náhrady - Veřejné osvětlení</t>
  </si>
  <si>
    <t>Přijaté nekapitál. přísp. a náhrady - Využív. a zneškod. komun. odpadů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</si>
  <si>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</si>
  <si>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</si>
  <si>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</si>
  <si>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</si>
  <si>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</si>
  <si>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</si>
  <si>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</si>
  <si>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</si>
  <si>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</si>
  <si>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</si>
  <si>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</si>
  <si>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</si>
  <si>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</si>
  <si>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</si>
  <si>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</si>
  <si>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</si>
  <si>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</si>
  <si>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</si>
  <si>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</si>
  <si>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</si>
  <si>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</si>
  <si>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</si>
  <si>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</si>
  <si>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</si>
  <si>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</si>
  <si>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</si>
  <si>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</si>
  <si>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</si>
  <si>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</si>
  <si>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</si>
  <si>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</si>
  <si>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</si>
  <si>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</si>
  <si>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</si>
  <si>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</si>
  <si>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</si>
  <si>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</si>
  <si>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</si>
  <si>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</si>
  <si>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</si>
  <si>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</si>
  <si>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</si>
  <si>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</si>
  <si>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</si>
  <si>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</si>
  <si>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</si>
  <si>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</si>
  <si>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</si>
  <si>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</si>
  <si>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</si>
  <si>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</si>
  <si>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</si>
  <si>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</si>
  <si>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</si>
  <si>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</si>
  <si>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</si>
  <si>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</si>
  <si>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</si>
  <si>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</si>
  <si>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Dopravní oblužnost - změna rozp. skladby (do r. 2016 na § 2221)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</si>
  <si>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</si>
  <si>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</si>
  <si>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</si>
  <si>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</si>
  <si>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</si>
  <si>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</si>
  <si>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</si>
  <si>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</si>
  <si>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Organizač. změna od 1. 7. 2015 slouč. s ORJ 010 OŠKMS)</t>
  </si>
  <si>
    <r>
      <t xml:space="preserve">Cestovní ruch  </t>
    </r>
    <r>
      <rPr>
        <b/>
        <sz val="12"/>
        <rFont val="Arial"/>
        <family val="2"/>
        <charset val="238"/>
      </rPr>
      <t>(Organizač. změna od 1. 7. 2015 TIC pod MMG)</t>
    </r>
  </si>
  <si>
    <t>Krajský úřad JmK Brno - neinves. nedávkové transfery</t>
  </si>
  <si>
    <t>Ostatní nedaňové příjmy - Činnost místní správy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</si>
  <si>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</si>
  <si>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</si>
  <si>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</si>
  <si>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</si>
  <si>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</si>
  <si>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</si>
  <si>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</si>
  <si>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Ostat. neinv. přij. transfery ze SR + EU</t>
  </si>
  <si>
    <t>Ostat. investič. přij. transf. ze SR + EU</t>
  </si>
  <si>
    <t>Účelové dotace na kulturní akce (aktivity)</t>
  </si>
  <si>
    <t>Ostat. neinv. přij. transfery ze SR - Forenz. ident. značení</t>
  </si>
  <si>
    <t>Ostat. neinv. přij. transfery ze SR - Domovníci</t>
  </si>
  <si>
    <t>Ostatní nedaňové příjmy jinde nezařazené - platba kartou</t>
  </si>
  <si>
    <t>PŘÍJMY ORJ 8888 a 9999 CELKEM</t>
  </si>
  <si>
    <t>Využití volného času dětí a mládeže</t>
  </si>
  <si>
    <t xml:space="preserve">                    Tabulka doplňujících ukazatelů za období 6/2017</t>
  </si>
  <si>
    <t>Neinv. přij.transf. od krajů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</si>
  <si>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</si>
  <si>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</si>
  <si>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</si>
  <si>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</si>
  <si>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</si>
  <si>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</si>
  <si>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</si>
  <si>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</si>
  <si>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</si>
  <si>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</si>
  <si>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</si>
  <si>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Doplnění zdrojů na dotační řízení v rámci kultury a ostatní zájmové činnosti</t>
  </si>
  <si>
    <t>050 OSVŠ</t>
  </si>
  <si>
    <t>Doplnění zdrojů na dotační řízení spolkům v rámci sociálních věcí</t>
  </si>
  <si>
    <t>Výdaje spojené se zřízením pozice školníka - MŠ U Splavu (RM 54 - dne 25.1.2017)</t>
  </si>
  <si>
    <t>Poskytnutí účel. příspěvku NPÚ Valtice na zajištění kulturního programu SZ Valtice - r. 2017</t>
  </si>
  <si>
    <t>Stav k 31.3.2017</t>
  </si>
  <si>
    <t>Výdaje spojené s provozem dopravního hřiště (RM 60 - 26.4.2017 - mat. 27)</t>
  </si>
  <si>
    <t>090 MP</t>
  </si>
  <si>
    <t>Stav k 30.4.2017</t>
  </si>
  <si>
    <t>Výdaje spojené s navýšením pracovních pozic na úřadě, technikou, školením, hasiči</t>
  </si>
  <si>
    <t>030 OKT</t>
  </si>
  <si>
    <t>Vrácení fin. prostředků z rozpočtu akcí ORS</t>
  </si>
  <si>
    <t>020 ORS</t>
  </si>
  <si>
    <t>Stav k 31.5.2017</t>
  </si>
  <si>
    <t>Výdaje na nákup DDHM, opravy, služby, revitalizace sídl. J. Palacha III, přečerpávací jímka (Domov seniorů), úprava ochozu (zámek Břeclav), výměna vzduch., skel, střecha (krytý bazén)</t>
  </si>
  <si>
    <t>Stav k 30.6.2017</t>
  </si>
  <si>
    <t>Dosud neprovedené změny rozpočtu - rezervováno</t>
  </si>
  <si>
    <t>Čechova, Žerotínova - chodníky (RM 52 - dne 15.12.2016 - mat. 48)</t>
  </si>
  <si>
    <t>Lednická - chodníky (RM 52 - 15.12.2016 - mat. 48)</t>
  </si>
  <si>
    <t>Englická alej Poštorná (RM 56 - 22.2.2017 - mat. 33)</t>
  </si>
  <si>
    <t>Součet dosud neprovedených změn</t>
  </si>
  <si>
    <t>ZAPOJENÍ PROSTŘEDKŮ TŘ. 8 - FINANCOVÁNÍ (pol. 8115 u ORJ 110 OEK)</t>
  </si>
  <si>
    <t xml:space="preserve">   -   (v tis. Kč)</t>
  </si>
  <si>
    <t xml:space="preserve"> +   (v tis. Kč)</t>
  </si>
  <si>
    <t>Poznámka</t>
  </si>
  <si>
    <t xml:space="preserve">Schválený rozpočet 2015 - změna stavu peněž. prostř. na bank. účtech - zapojení do rozpočtu </t>
  </si>
  <si>
    <t>1.</t>
  </si>
  <si>
    <t xml:space="preserve">Nedofinancované akce r. 2016 </t>
  </si>
  <si>
    <t>Rozdíl mezi schvál.rozp.- souhrn. dot. vztahem a závazným ukazatelem JMK (RS 35 181 tis. - 37 337 tis.)</t>
  </si>
  <si>
    <t>Stav k 31.1.2017</t>
  </si>
  <si>
    <t>Vratka nevyčerpaných účel. prostř. (volby do senátu a zastupitelstev krajů)</t>
  </si>
  <si>
    <t>Vratka AVE, a. s. - městu vyplaceny dividendy vč. mylně vyplacené srážkové daně</t>
  </si>
  <si>
    <t>4.</t>
  </si>
  <si>
    <t>Změny v plánu oprav a údržby tepel. zař. (RM 55 dne 8.2.2017)</t>
  </si>
  <si>
    <t>120 OM</t>
  </si>
  <si>
    <t>Stav k 29.2.2017</t>
  </si>
  <si>
    <t>6.</t>
  </si>
  <si>
    <t>Aktualizace rozpočtu u akcí ORS</t>
  </si>
  <si>
    <t>Směnná smlouva město - ČR HZSJK (RM 59 - 5.4.2017 - mat. 23)</t>
  </si>
  <si>
    <t>Směna město Břeclav - TJ Lokomotiva (RM 59  - 5.4.2017 - mat. 26)</t>
  </si>
  <si>
    <t>Realizace turistického webu v Břeclavi (RM 63 - 14.6.2017) pro MMG - 770.000 Kč                                                                Podpora Slavnosti piva - 75.000 Kč (sml. 246/2017)</t>
  </si>
  <si>
    <t>Stav k 31.6.2017</t>
  </si>
  <si>
    <t>Revit.sídliště J. Palacha II. et. (ZM 16) (Dokrytí akce v r. 2018 ve výši  cca 30 250 tis. řešit v rozp. 2018)</t>
  </si>
  <si>
    <t>Přístavba DS Břeclav (ZM 17 - 6.3.2017 - mat. 42)</t>
  </si>
  <si>
    <t>Smuteční obřadní síň  (Dokrytí akce ve výši 13 989,4 tis.  Kč nutno dořešit v návrhu rozpočtu pro rok 2018)</t>
  </si>
  <si>
    <t>Stacionární radar (RM 60 - 26.4.2017 -  mat. 24)</t>
  </si>
  <si>
    <t>Zakoupení rolby-Tereza (RM 59 - 5.4.2017) Předpoklad celkem 3 610 tis., 700 prodej staré r., 1 000 fond repr.</t>
  </si>
  <si>
    <t>Chladicí box pro dovybavení sokolovny Ch. N. Ves (RM 63 - 14.6.2017- bude do výpůjčky)</t>
  </si>
  <si>
    <t>Sankce - nedoplatek pokuty Celnímu úřadu JmK</t>
  </si>
  <si>
    <t xml:space="preserve"> </t>
  </si>
  <si>
    <t>Pasport vybraných rozvahových a výsledovkových položek - HODNOCENÍ - rok 2017</t>
  </si>
  <si>
    <t xml:space="preserve">Příspěvková organizace:   </t>
  </si>
  <si>
    <t>Domov seniorů Břeclav, příspěvková organizace</t>
  </si>
  <si>
    <t>v  tisicích Kč, bez des.míst</t>
  </si>
  <si>
    <t>Účet</t>
  </si>
  <si>
    <t>Schvál. R.</t>
  </si>
  <si>
    <t>Uprav. R.</t>
  </si>
  <si>
    <t>měsíc</t>
  </si>
  <si>
    <t>r. 2017</t>
  </si>
  <si>
    <t>Plnění</t>
  </si>
  <si>
    <t xml:space="preserve">Závěrka </t>
  </si>
  <si>
    <t>Závěrka</t>
  </si>
  <si>
    <t>řádek</t>
  </si>
  <si>
    <t>r. 2016</t>
  </si>
  <si>
    <t>březen</t>
  </si>
  <si>
    <t>červen</t>
  </si>
  <si>
    <t>září</t>
  </si>
  <si>
    <t>prosinec</t>
  </si>
  <si>
    <t>celkem</t>
  </si>
  <si>
    <t>roční v %</t>
  </si>
  <si>
    <t>k 30.06.2017</t>
  </si>
  <si>
    <t>k 30.09.2017</t>
  </si>
  <si>
    <t>k 31.12.2017</t>
  </si>
  <si>
    <t>Počet pracovníků - fyzický stav</t>
  </si>
  <si>
    <t>x</t>
  </si>
  <si>
    <t>Počet pracovníků - přepočtený stav</t>
  </si>
  <si>
    <t>Dlouhodobý hmotný majetek (DHM)</t>
  </si>
  <si>
    <t>A II, sl.1</t>
  </si>
  <si>
    <t>02x</t>
  </si>
  <si>
    <t>Oprávky k DHM</t>
  </si>
  <si>
    <t>A II, sl.2</t>
  </si>
  <si>
    <t>08x</t>
  </si>
  <si>
    <t>Zásoby</t>
  </si>
  <si>
    <t>B I, sl.1</t>
  </si>
  <si>
    <t>1xx</t>
  </si>
  <si>
    <t>Pohledávky</t>
  </si>
  <si>
    <t>A IV+B II, sl.1</t>
  </si>
  <si>
    <t>Finanční majetek</t>
  </si>
  <si>
    <t>B III, sl.1</t>
  </si>
  <si>
    <t>2xx</t>
  </si>
  <si>
    <t>AKTIVA CELKEM</t>
  </si>
  <si>
    <t>Jmění</t>
  </si>
  <si>
    <t>C I, sl.1</t>
  </si>
  <si>
    <t>Fondy</t>
  </si>
  <si>
    <t>C II, sl.1</t>
  </si>
  <si>
    <t>41x</t>
  </si>
  <si>
    <t>Dlouhodobé závazky</t>
  </si>
  <si>
    <t>D II, sl.1</t>
  </si>
  <si>
    <t>Krátkodobé závazky</t>
  </si>
  <si>
    <t>D III, sl.1</t>
  </si>
  <si>
    <t>Bankovní úvěry</t>
  </si>
  <si>
    <t>D II.1+D III.1</t>
  </si>
  <si>
    <t>Dotace a výpomoci celkem</t>
  </si>
  <si>
    <t>IV.</t>
  </si>
  <si>
    <t xml:space="preserve">      z toho z rozpočtu ÚSC - investiční</t>
  </si>
  <si>
    <t>xxx</t>
  </si>
  <si>
    <t xml:space="preserve">      z toho z rozpočtu ÚSC - provozní</t>
  </si>
  <si>
    <t>Spotřeba materiálu</t>
  </si>
  <si>
    <t>A I,ř.1</t>
  </si>
  <si>
    <t>Spotřeba energií</t>
  </si>
  <si>
    <t>A I, ř.2</t>
  </si>
  <si>
    <t>Prodané zboží</t>
  </si>
  <si>
    <t>A I, ř.4</t>
  </si>
  <si>
    <t>Opravy a udržování</t>
  </si>
  <si>
    <t>A I, ř.5</t>
  </si>
  <si>
    <t>Ostatní služby</t>
  </si>
  <si>
    <t>A I, ř.8</t>
  </si>
  <si>
    <t xml:space="preserve">Mzdové náklady </t>
  </si>
  <si>
    <t>A I, ř.9</t>
  </si>
  <si>
    <t>Zákonné a ostatní odvody</t>
  </si>
  <si>
    <t>A I, ř.14-17</t>
  </si>
  <si>
    <t>524-8</t>
  </si>
  <si>
    <t>Odpis pohledávek</t>
  </si>
  <si>
    <t>A I, ř.31</t>
  </si>
  <si>
    <t>Odpisy dlouhodobého majetku</t>
  </si>
  <si>
    <t>A I, ř.25</t>
  </si>
  <si>
    <t>Ostatní náklady</t>
  </si>
  <si>
    <t>5xx</t>
  </si>
  <si>
    <t xml:space="preserve">Náklady celkem </t>
  </si>
  <si>
    <t>A I+A II+A III</t>
  </si>
  <si>
    <t>Tržby za vlastní výrobky</t>
  </si>
  <si>
    <t>B I, ř.1</t>
  </si>
  <si>
    <t>Tržby z prodeje služeb</t>
  </si>
  <si>
    <t>B I, ř.2</t>
  </si>
  <si>
    <t>Tržby za prodané zboží</t>
  </si>
  <si>
    <t>B I, ř.4</t>
  </si>
  <si>
    <t>Provozní dotace</t>
  </si>
  <si>
    <t>B IV</t>
  </si>
  <si>
    <t>67x</t>
  </si>
  <si>
    <t>Ostatní výnosy</t>
  </si>
  <si>
    <t>6xx</t>
  </si>
  <si>
    <t>Výnosy celkem (ÚT 6)</t>
  </si>
  <si>
    <t>B I+B II+B IV</t>
  </si>
  <si>
    <t>Výnosy bez dotací</t>
  </si>
  <si>
    <t>Hospodářský výsledek</t>
  </si>
  <si>
    <t>VI.</t>
  </si>
  <si>
    <t>Modifikovaný HV</t>
  </si>
  <si>
    <t xml:space="preserve">Postup vyplnění:  </t>
  </si>
  <si>
    <t>Vyplnit sloupec březen (měsíc 1-3),  červen  (měsíc 4-6), září (měsíc 7-9), prosinec (měsíc 10-12). Zelené buňky nevyplňovat, jsou zavzorcované, vypočte se samo.</t>
  </si>
  <si>
    <t xml:space="preserve">Vyplnit také počty pracovníků - fyzický i přepočtený stav </t>
  </si>
  <si>
    <t>Vypracovat stručný komentář mimořádných vlivů, pohledávek a závazků majících podstatný vliv na průběžné hospodaření.</t>
  </si>
  <si>
    <t>Zpracovala: Ing. Marcela Pardovská</t>
  </si>
  <si>
    <t>Schválil: PhDr. David Malinkovič</t>
  </si>
  <si>
    <t>Tereza Břeclav, příspěvková organizace</t>
  </si>
  <si>
    <t>Zpracovala: Kamila Rausová</t>
  </si>
  <si>
    <t>Schválil: Ing. Dymo Piškula</t>
  </si>
  <si>
    <t>Městská knihovna Břeclav, příspěvková organizace</t>
  </si>
  <si>
    <t>Zpracovala: Iveta Klučková</t>
  </si>
  <si>
    <t>Schválil: Mgr. Marek Uhlíř</t>
  </si>
  <si>
    <t>Městské muzeum a galerie Břeclav, příspěvková organizace</t>
  </si>
  <si>
    <t>Zpracovala: Ing. Naděžda Lupačová, 19.07.2017</t>
  </si>
  <si>
    <t>Schválil: Ing. Petr Dlouhý</t>
  </si>
  <si>
    <t>4002 Mateřská škola Břeclav, Břetislavova 6 , příspěvková organizace</t>
  </si>
  <si>
    <t>Zpracovala: Veronika Třetinová, 18.07.2017</t>
  </si>
  <si>
    <t>Schválila: Lenka Čudová</t>
  </si>
  <si>
    <t>4004 Mateřská škola Břeclav, Hřbitovní 8, příspěvková organizace</t>
  </si>
  <si>
    <t>Zpracovala: Trněná 17.07.2017</t>
  </si>
  <si>
    <t>Schválil: Mgr. Jitka Kocábová</t>
  </si>
  <si>
    <t>4005 Mateřská škola Břeclav, Na Valtické 727, příspěvková organizace</t>
  </si>
  <si>
    <t>Zpracovala: Olga Strachová, 18.07.2017</t>
  </si>
  <si>
    <t>Schválila: Marta Kaufová</t>
  </si>
  <si>
    <t>4007 Mateřská škola Břeclav, U Splavu 2765, příspěvková organizace</t>
  </si>
  <si>
    <t>Zpracovala: Césarová 18.07.2017</t>
  </si>
  <si>
    <t>Schválila: Zdeňka Krutišová</t>
  </si>
  <si>
    <t>4010 Mateřská škola Břeclav, Okružní 7, příspěvková organizace</t>
  </si>
  <si>
    <t>Zpracovala: Ing. Markéta Hladká, 19.07.2017</t>
  </si>
  <si>
    <t>Schválila: Mgr.  Zdeňka Stanická</t>
  </si>
  <si>
    <t>4011 Mateřská škola Břeclav, Osvobození 1, příspěvková organizace</t>
  </si>
  <si>
    <t>Schválila: Bc. Eva Čevelová</t>
  </si>
  <si>
    <t>4204 Základní škola Břeclav, Komenského 2, příspěvková organizace</t>
  </si>
  <si>
    <t>Zpracovala: Renata Hlávková 18.07.2017</t>
  </si>
  <si>
    <t>Schválila: Mgr. Yveta Polanská</t>
  </si>
  <si>
    <t>Schválila: Mgr. Jitka Šaierová</t>
  </si>
  <si>
    <t>Zpracovala: Ing. Olga Rajnochová, 13.07.2017</t>
  </si>
  <si>
    <t>4205 Základní škol a Mateřská škola Břeclav, Kpt. Nálepky 7, příspěvková organizace</t>
  </si>
  <si>
    <t>4206 Základní škola a Mateřská škola Břeclav, Kupkova 1, příspěvková organizace</t>
  </si>
  <si>
    <t>Zpracovala: Cupalová, 18.07.2017</t>
  </si>
  <si>
    <t>Schválil: PaedDr. Igor Huleja</t>
  </si>
  <si>
    <t>4207 Základní škola Břeclav, Na Valtické 31 A, příspěvková organizace</t>
  </si>
  <si>
    <t>Zpracovala: Ivana Frýbertová</t>
  </si>
  <si>
    <t>Schválila: Mgr. Dagmar Krystíková</t>
  </si>
  <si>
    <t>4209 Základní škola Břeclav, Slovácká 40, příspěvková organizace</t>
  </si>
  <si>
    <t>Zpracovala: Jana Menšíková, 17.07.2017</t>
  </si>
  <si>
    <t xml:space="preserve">Schválila: Mgr. Iva Jobánková </t>
  </si>
  <si>
    <t>4211 Základní škola Jana Noháče, Břeclav, Školní 16, příspěvková organizace</t>
  </si>
  <si>
    <t>Schválila: Mgr.  Iva Karlínová</t>
  </si>
  <si>
    <t>4306 Základní umělecká škola Břeclav, Křížkovského 4, příspěvková organizace</t>
  </si>
  <si>
    <t>Zpracovala: Trněná, 18.07.2017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</si>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</sst>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8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b/>
      <sz val="12"/>
      <color indexed="22"/>
      <name val="Arial CE"/>
      <charset val="238"/>
    </font>
    <font>
      <sz val="14"/>
      <name val="Arial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i/>
      <sz val="11"/>
      <name val="Arial CE"/>
      <family val="2"/>
      <charset val="238"/>
    </font>
    <font>
      <b/>
      <i/>
      <u/>
      <sz val="11"/>
      <name val="Arial CE"/>
      <family val="2"/>
      <charset val="238"/>
    </font>
    <font>
      <b/>
      <i/>
      <sz val="11"/>
      <name val="Arial"/>
      <family val="2"/>
      <charset val="238"/>
    </font>
    <font>
      <b/>
      <sz val="12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Arial CE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3" fillId="0" borderId="0"/>
    <xf numFmtId="0" fontId="3" fillId="0" borderId="0"/>
    <xf numFmtId="0" fontId="13" fillId="0" borderId="0"/>
    <xf numFmtId="0" fontId="2" fillId="0" borderId="0"/>
    <xf numFmtId="0" fontId="13" fillId="0" borderId="0"/>
    <xf numFmtId="0" fontId="13" fillId="0" borderId="0" applyProtection="0"/>
    <xf numFmtId="0" fontId="1" fillId="0" borderId="0"/>
  </cellStyleXfs>
  <cellXfs count="6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0" fillId="0" borderId="0" xfId="0" applyBorder="1"/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5" fillId="0" borderId="7" xfId="0" applyFont="1" applyBorder="1"/>
    <xf numFmtId="4" fontId="5" fillId="0" borderId="8" xfId="0" applyNumberFormat="1" applyFont="1" applyBorder="1"/>
    <xf numFmtId="4" fontId="13" fillId="0" borderId="9" xfId="0" applyNumberFormat="1" applyFont="1" applyFill="1" applyBorder="1"/>
    <xf numFmtId="0" fontId="5" fillId="0" borderId="10" xfId="0" applyFont="1" applyBorder="1"/>
    <xf numFmtId="4" fontId="5" fillId="0" borderId="11" xfId="0" applyNumberFormat="1" applyFont="1" applyBorder="1"/>
    <xf numFmtId="4" fontId="13" fillId="0" borderId="12" xfId="0" applyNumberFormat="1" applyFont="1" applyFill="1" applyBorder="1"/>
    <xf numFmtId="0" fontId="5" fillId="0" borderId="13" xfId="0" applyFont="1" applyBorder="1"/>
    <xf numFmtId="0" fontId="6" fillId="0" borderId="14" xfId="0" applyFont="1" applyBorder="1"/>
    <xf numFmtId="4" fontId="6" fillId="0" borderId="15" xfId="0" applyNumberFormat="1" applyFont="1" applyBorder="1"/>
    <xf numFmtId="4" fontId="13" fillId="0" borderId="16" xfId="0" applyNumberFormat="1" applyFont="1" applyFill="1" applyBorder="1"/>
    <xf numFmtId="0" fontId="5" fillId="0" borderId="17" xfId="0" applyFont="1" applyBorder="1"/>
    <xf numFmtId="4" fontId="5" fillId="0" borderId="18" xfId="0" applyNumberFormat="1" applyFont="1" applyBorder="1"/>
    <xf numFmtId="0" fontId="13" fillId="0" borderId="9" xfId="0" applyFont="1" applyBorder="1"/>
    <xf numFmtId="0" fontId="0" fillId="0" borderId="19" xfId="0" applyBorder="1"/>
    <xf numFmtId="0" fontId="6" fillId="0" borderId="20" xfId="0" applyFont="1" applyBorder="1"/>
    <xf numFmtId="4" fontId="6" fillId="0" borderId="8" xfId="0" applyNumberFormat="1" applyFont="1" applyBorder="1"/>
    <xf numFmtId="0" fontId="0" fillId="0" borderId="9" xfId="0" applyBorder="1"/>
    <xf numFmtId="0" fontId="6" fillId="0" borderId="21" xfId="0" applyFont="1" applyFill="1" applyBorder="1"/>
    <xf numFmtId="4" fontId="5" fillId="0" borderId="18" xfId="0" applyNumberFormat="1" applyFont="1" applyFill="1" applyBorder="1"/>
    <xf numFmtId="0" fontId="0" fillId="0" borderId="22" xfId="0" applyBorder="1"/>
    <xf numFmtId="4" fontId="6" fillId="0" borderId="18" xfId="0" applyNumberFormat="1" applyFont="1" applyFill="1" applyBorder="1"/>
    <xf numFmtId="0" fontId="0" fillId="0" borderId="23" xfId="0" applyBorder="1"/>
    <xf numFmtId="0" fontId="6" fillId="0" borderId="24" xfId="0" applyFont="1" applyBorder="1"/>
    <xf numFmtId="4" fontId="6" fillId="0" borderId="25" xfId="0" applyNumberFormat="1" applyFont="1" applyFill="1" applyBorder="1"/>
    <xf numFmtId="0" fontId="0" fillId="0" borderId="26" xfId="0" applyBorder="1"/>
    <xf numFmtId="0" fontId="13" fillId="0" borderId="0" xfId="0" applyFont="1"/>
    <xf numFmtId="14" fontId="14" fillId="0" borderId="0" xfId="0" applyNumberFormat="1" applyFont="1" applyAlignment="1">
      <alignment horizontal="left"/>
    </xf>
    <xf numFmtId="0" fontId="13" fillId="0" borderId="0" xfId="0" applyFont="1" applyFill="1"/>
    <xf numFmtId="4" fontId="13" fillId="0" borderId="0" xfId="0" applyNumberFormat="1" applyFont="1" applyFill="1"/>
    <xf numFmtId="4" fontId="14" fillId="0" borderId="0" xfId="0" applyNumberFormat="1" applyFont="1" applyFill="1"/>
    <xf numFmtId="0" fontId="14" fillId="0" borderId="0" xfId="0" applyFont="1" applyFill="1"/>
    <xf numFmtId="4" fontId="9" fillId="0" borderId="0" xfId="0" applyNumberFormat="1" applyFont="1" applyFill="1"/>
    <xf numFmtId="0" fontId="8" fillId="0" borderId="0" xfId="0" applyFont="1" applyFill="1"/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4" fontId="14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4" fontId="15" fillId="0" borderId="27" xfId="0" applyNumberFormat="1" applyFont="1" applyFill="1" applyBorder="1"/>
    <xf numFmtId="4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Fill="1" applyBorder="1"/>
    <xf numFmtId="4" fontId="16" fillId="0" borderId="0" xfId="0" applyNumberFormat="1" applyFont="1" applyFill="1"/>
    <xf numFmtId="4" fontId="9" fillId="0" borderId="0" xfId="0" applyNumberFormat="1" applyFont="1" applyFill="1" applyBorder="1"/>
    <xf numFmtId="4" fontId="17" fillId="0" borderId="0" xfId="0" applyNumberFormat="1" applyFont="1" applyFill="1" applyBorder="1"/>
    <xf numFmtId="0" fontId="9" fillId="0" borderId="0" xfId="0" applyFont="1" applyFill="1" applyBorder="1"/>
    <xf numFmtId="4" fontId="9" fillId="0" borderId="28" xfId="0" applyNumberFormat="1" applyFont="1" applyFill="1" applyBorder="1"/>
    <xf numFmtId="4" fontId="9" fillId="3" borderId="28" xfId="0" applyNumberFormat="1" applyFont="1" applyFill="1" applyBorder="1"/>
    <xf numFmtId="4" fontId="9" fillId="4" borderId="28" xfId="0" applyNumberFormat="1" applyFont="1" applyFill="1" applyBorder="1"/>
    <xf numFmtId="0" fontId="9" fillId="0" borderId="25" xfId="0" applyFont="1" applyFill="1" applyBorder="1"/>
    <xf numFmtId="0" fontId="15" fillId="0" borderId="28" xfId="0" applyFont="1" applyFill="1" applyBorder="1"/>
    <xf numFmtId="4" fontId="15" fillId="0" borderId="29" xfId="0" applyNumberFormat="1" applyFont="1" applyFill="1" applyBorder="1"/>
    <xf numFmtId="4" fontId="15" fillId="3" borderId="29" xfId="0" applyNumberFormat="1" applyFont="1" applyFill="1" applyBorder="1"/>
    <xf numFmtId="4" fontId="15" fillId="4" borderId="29" xfId="0" applyNumberFormat="1" applyFont="1" applyFill="1" applyBorder="1"/>
    <xf numFmtId="0" fontId="15" fillId="0" borderId="15" xfId="0" applyFont="1" applyFill="1" applyBorder="1"/>
    <xf numFmtId="0" fontId="15" fillId="0" borderId="29" xfId="0" applyFont="1" applyFill="1" applyBorder="1"/>
    <xf numFmtId="4" fontId="15" fillId="3" borderId="27" xfId="0" applyNumberFormat="1" applyFont="1" applyFill="1" applyBorder="1"/>
    <xf numFmtId="4" fontId="15" fillId="4" borderId="27" xfId="0" applyNumberFormat="1" applyFont="1" applyFill="1" applyBorder="1"/>
    <xf numFmtId="0" fontId="15" fillId="0" borderId="11" xfId="0" applyFont="1" applyFill="1" applyBorder="1"/>
    <xf numFmtId="0" fontId="15" fillId="0" borderId="27" xfId="0" applyFont="1" applyFill="1" applyBorder="1"/>
    <xf numFmtId="4" fontId="15" fillId="0" borderId="30" xfId="0" applyNumberFormat="1" applyFont="1" applyFill="1" applyBorder="1"/>
    <xf numFmtId="4" fontId="15" fillId="3" borderId="31" xfId="0" applyNumberFormat="1" applyFont="1" applyFill="1" applyBorder="1"/>
    <xf numFmtId="4" fontId="15" fillId="4" borderId="31" xfId="0" applyNumberFormat="1" applyFont="1" applyFill="1" applyBorder="1"/>
    <xf numFmtId="4" fontId="15" fillId="0" borderId="31" xfId="0" applyNumberFormat="1" applyFont="1" applyFill="1" applyBorder="1"/>
    <xf numFmtId="0" fontId="15" fillId="0" borderId="18" xfId="0" applyFont="1" applyFill="1" applyBorder="1"/>
    <xf numFmtId="0" fontId="15" fillId="0" borderId="31" xfId="0" applyFont="1" applyFill="1" applyBorder="1"/>
    <xf numFmtId="4" fontId="15" fillId="3" borderId="32" xfId="0" applyNumberFormat="1" applyFont="1" applyFill="1" applyBorder="1" applyAlignment="1">
      <alignment horizontal="right"/>
    </xf>
    <xf numFmtId="4" fontId="15" fillId="3" borderId="30" xfId="0" applyNumberFormat="1" applyFont="1" applyFill="1" applyBorder="1"/>
    <xf numFmtId="4" fontId="15" fillId="4" borderId="30" xfId="0" applyNumberFormat="1" applyFont="1" applyFill="1" applyBorder="1"/>
    <xf numFmtId="0" fontId="15" fillId="0" borderId="33" xfId="0" applyFont="1" applyFill="1" applyBorder="1"/>
    <xf numFmtId="4" fontId="15" fillId="4" borderId="32" xfId="0" applyNumberFormat="1" applyFont="1" applyFill="1" applyBorder="1" applyAlignment="1">
      <alignment horizontal="right"/>
    </xf>
    <xf numFmtId="4" fontId="14" fillId="0" borderId="27" xfId="0" applyNumberFormat="1" applyFont="1" applyFill="1" applyBorder="1" applyAlignment="1">
      <alignment horizontal="right"/>
    </xf>
    <xf numFmtId="4" fontId="9" fillId="0" borderId="27" xfId="0" applyNumberFormat="1" applyFont="1" applyFill="1" applyBorder="1" applyAlignment="1">
      <alignment horizontal="center"/>
    </xf>
    <xf numFmtId="4" fontId="9" fillId="3" borderId="27" xfId="0" applyNumberFormat="1" applyFont="1" applyFill="1" applyBorder="1" applyAlignment="1">
      <alignment horizontal="center"/>
    </xf>
    <xf numFmtId="4" fontId="9" fillId="4" borderId="27" xfId="0" applyNumberFormat="1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19" xfId="0" applyFont="1" applyFill="1" applyBorder="1"/>
    <xf numFmtId="0" fontId="9" fillId="0" borderId="27" xfId="0" applyFont="1" applyFill="1" applyBorder="1" applyAlignment="1">
      <alignment horizontal="center"/>
    </xf>
    <xf numFmtId="4" fontId="8" fillId="5" borderId="34" xfId="1" applyNumberFormat="1" applyFont="1" applyFill="1" applyBorder="1" applyAlignment="1">
      <alignment horizontal="center"/>
    </xf>
    <xf numFmtId="49" fontId="8" fillId="5" borderId="34" xfId="1" applyNumberFormat="1" applyFont="1" applyFill="1" applyBorder="1" applyAlignment="1">
      <alignment horizontal="center"/>
    </xf>
    <xf numFmtId="0" fontId="9" fillId="5" borderId="35" xfId="0" applyFont="1" applyFill="1" applyBorder="1"/>
    <xf numFmtId="0" fontId="9" fillId="5" borderId="34" xfId="0" applyFont="1" applyFill="1" applyBorder="1" applyAlignment="1">
      <alignment horizontal="center"/>
    </xf>
    <xf numFmtId="4" fontId="8" fillId="5" borderId="36" xfId="1" applyNumberFormat="1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4" fontId="9" fillId="0" borderId="28" xfId="0" applyNumberFormat="1" applyFont="1" applyFill="1" applyBorder="1" applyAlignment="1">
      <alignment vertical="center"/>
    </xf>
    <xf numFmtId="4" fontId="9" fillId="3" borderId="28" xfId="0" applyNumberFormat="1" applyFont="1" applyFill="1" applyBorder="1" applyAlignment="1">
      <alignment vertical="center"/>
    </xf>
    <xf numFmtId="4" fontId="9" fillId="4" borderId="28" xfId="0" applyNumberFormat="1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center"/>
    </xf>
    <xf numFmtId="0" fontId="9" fillId="0" borderId="38" xfId="0" applyFont="1" applyFill="1" applyBorder="1" applyAlignment="1">
      <alignment vertical="center"/>
    </xf>
    <xf numFmtId="0" fontId="9" fillId="0" borderId="28" xfId="0" applyFont="1" applyFill="1" applyBorder="1"/>
    <xf numFmtId="4" fontId="15" fillId="0" borderId="0" xfId="0" applyNumberFormat="1" applyFont="1" applyFill="1" applyBorder="1"/>
    <xf numFmtId="4" fontId="9" fillId="0" borderId="38" xfId="0" applyNumberFormat="1" applyFont="1" applyFill="1" applyBorder="1"/>
    <xf numFmtId="4" fontId="15" fillId="3" borderId="27" xfId="0" applyNumberFormat="1" applyFont="1" applyFill="1" applyBorder="1" applyAlignment="1">
      <alignment horizontal="right"/>
    </xf>
    <xf numFmtId="4" fontId="15" fillId="0" borderId="32" xfId="0" applyNumberFormat="1" applyFont="1" applyFill="1" applyBorder="1"/>
    <xf numFmtId="4" fontId="15" fillId="3" borderId="32" xfId="0" applyNumberFormat="1" applyFont="1" applyFill="1" applyBorder="1"/>
    <xf numFmtId="4" fontId="15" fillId="4" borderId="32" xfId="0" applyNumberFormat="1" applyFont="1" applyFill="1" applyBorder="1"/>
    <xf numFmtId="0" fontId="9" fillId="0" borderId="32" xfId="0" applyFont="1" applyFill="1" applyBorder="1"/>
    <xf numFmtId="0" fontId="9" fillId="0" borderId="32" xfId="0" applyFont="1" applyFill="1" applyBorder="1" applyAlignment="1">
      <alignment horizontal="center"/>
    </xf>
    <xf numFmtId="4" fontId="18" fillId="0" borderId="0" xfId="0" applyNumberFormat="1" applyFont="1" applyFill="1" applyAlignment="1">
      <alignment horizontal="right"/>
    </xf>
    <xf numFmtId="4" fontId="15" fillId="0" borderId="34" xfId="0" applyNumberFormat="1" applyFont="1" applyFill="1" applyBorder="1"/>
    <xf numFmtId="4" fontId="15" fillId="3" borderId="34" xfId="0" applyNumberFormat="1" applyFont="1" applyFill="1" applyBorder="1"/>
    <xf numFmtId="4" fontId="15" fillId="4" borderId="34" xfId="0" applyNumberFormat="1" applyFont="1" applyFill="1" applyBorder="1"/>
    <xf numFmtId="0" fontId="15" fillId="0" borderId="34" xfId="0" applyFont="1" applyFill="1" applyBorder="1"/>
    <xf numFmtId="0" fontId="15" fillId="0" borderId="32" xfId="0" applyFont="1" applyFill="1" applyBorder="1"/>
    <xf numFmtId="0" fontId="15" fillId="0" borderId="30" xfId="0" applyFont="1" applyFill="1" applyBorder="1"/>
    <xf numFmtId="4" fontId="15" fillId="6" borderId="27" xfId="0" applyNumberFormat="1" applyFont="1" applyFill="1" applyBorder="1"/>
    <xf numFmtId="4" fontId="15" fillId="4" borderId="27" xfId="0" applyNumberFormat="1" applyFont="1" applyFill="1" applyBorder="1" applyAlignment="1">
      <alignment horizontal="right"/>
    </xf>
    <xf numFmtId="4" fontId="15" fillId="0" borderId="27" xfId="0" applyNumberFormat="1" applyFont="1" applyFill="1" applyBorder="1" applyAlignment="1">
      <alignment horizontal="right"/>
    </xf>
    <xf numFmtId="0" fontId="9" fillId="0" borderId="27" xfId="0" applyFont="1" applyFill="1" applyBorder="1"/>
    <xf numFmtId="4" fontId="9" fillId="0" borderId="29" xfId="0" applyNumberFormat="1" applyFont="1" applyFill="1" applyBorder="1"/>
    <xf numFmtId="4" fontId="9" fillId="3" borderId="29" xfId="0" applyNumberFormat="1" applyFont="1" applyFill="1" applyBorder="1"/>
    <xf numFmtId="4" fontId="9" fillId="4" borderId="29" xfId="0" applyNumberFormat="1" applyFont="1" applyFill="1" applyBorder="1"/>
    <xf numFmtId="4" fontId="14" fillId="3" borderId="32" xfId="0" applyNumberFormat="1" applyFont="1" applyFill="1" applyBorder="1"/>
    <xf numFmtId="4" fontId="15" fillId="4" borderId="11" xfId="0" applyNumberFormat="1" applyFont="1" applyFill="1" applyBorder="1"/>
    <xf numFmtId="4" fontId="15" fillId="0" borderId="11" xfId="0" applyNumberFormat="1" applyFont="1" applyFill="1" applyBorder="1"/>
    <xf numFmtId="4" fontId="14" fillId="4" borderId="27" xfId="0" applyNumberFormat="1" applyFont="1" applyFill="1" applyBorder="1"/>
    <xf numFmtId="4" fontId="14" fillId="0" borderId="27" xfId="0" applyNumberFormat="1" applyFont="1" applyFill="1" applyBorder="1"/>
    <xf numFmtId="4" fontId="14" fillId="4" borderId="32" xfId="0" applyNumberFormat="1" applyFont="1" applyFill="1" applyBorder="1"/>
    <xf numFmtId="4" fontId="14" fillId="0" borderId="32" xfId="0" applyNumberFormat="1" applyFont="1" applyFill="1" applyBorder="1"/>
    <xf numFmtId="4" fontId="19" fillId="4" borderId="32" xfId="0" applyNumberFormat="1" applyFont="1" applyFill="1" applyBorder="1"/>
    <xf numFmtId="4" fontId="19" fillId="6" borderId="32" xfId="0" applyNumberFormat="1" applyFont="1" applyFill="1" applyBorder="1"/>
    <xf numFmtId="4" fontId="15" fillId="6" borderId="32" xfId="0" applyNumberFormat="1" applyFont="1" applyFill="1" applyBorder="1"/>
    <xf numFmtId="0" fontId="14" fillId="0" borderId="27" xfId="0" applyFont="1" applyFill="1" applyBorder="1"/>
    <xf numFmtId="0" fontId="14" fillId="0" borderId="11" xfId="0" applyFont="1" applyFill="1" applyBorder="1"/>
    <xf numFmtId="0" fontId="9" fillId="0" borderId="11" xfId="0" applyFont="1" applyFill="1" applyBorder="1"/>
    <xf numFmtId="4" fontId="19" fillId="0" borderId="32" xfId="0" applyNumberFormat="1" applyFont="1" applyFill="1" applyBorder="1"/>
    <xf numFmtId="4" fontId="15" fillId="6" borderId="31" xfId="0" applyNumberFormat="1" applyFont="1" applyFill="1" applyBorder="1"/>
    <xf numFmtId="0" fontId="8" fillId="0" borderId="27" xfId="0" applyFont="1" applyFill="1" applyBorder="1"/>
    <xf numFmtId="4" fontId="15" fillId="3" borderId="27" xfId="0" applyNumberFormat="1" applyFont="1" applyFill="1" applyBorder="1" applyAlignment="1"/>
    <xf numFmtId="4" fontId="15" fillId="4" borderId="27" xfId="0" applyNumberFormat="1" applyFont="1" applyFill="1" applyBorder="1" applyAlignment="1" applyProtection="1">
      <protection locked="0"/>
    </xf>
    <xf numFmtId="4" fontId="15" fillId="0" borderId="27" xfId="0" applyNumberFormat="1" applyFont="1" applyFill="1" applyBorder="1" applyAlignment="1" applyProtection="1">
      <protection locked="0"/>
    </xf>
    <xf numFmtId="4" fontId="15" fillId="4" borderId="27" xfId="0" applyNumberFormat="1" applyFont="1" applyFill="1" applyBorder="1" applyAlignment="1" applyProtection="1">
      <alignment horizontal="right"/>
      <protection locked="0"/>
    </xf>
    <xf numFmtId="4" fontId="15" fillId="0" borderId="27" xfId="0" applyNumberFormat="1" applyFont="1" applyFill="1" applyBorder="1" applyAlignment="1" applyProtection="1">
      <alignment horizontal="right"/>
      <protection locked="0"/>
    </xf>
    <xf numFmtId="4" fontId="15" fillId="4" borderId="27" xfId="0" applyNumberFormat="1" applyFont="1" applyFill="1" applyBorder="1" applyAlignment="1"/>
    <xf numFmtId="4" fontId="15" fillId="0" borderId="32" xfId="0" applyNumberFormat="1" applyFont="1" applyFill="1" applyBorder="1" applyAlignment="1"/>
    <xf numFmtId="4" fontId="15" fillId="0" borderId="27" xfId="0" applyNumberFormat="1" applyFont="1" applyFill="1" applyBorder="1" applyAlignment="1"/>
    <xf numFmtId="0" fontId="15" fillId="0" borderId="0" xfId="0" applyFont="1" applyFill="1" applyBorder="1" applyAlignment="1">
      <alignment horizontal="center"/>
    </xf>
    <xf numFmtId="0" fontId="15" fillId="0" borderId="25" xfId="0" applyFont="1" applyFill="1" applyBorder="1"/>
    <xf numFmtId="4" fontId="19" fillId="3" borderId="32" xfId="0" applyNumberFormat="1" applyFont="1" applyFill="1" applyBorder="1"/>
    <xf numFmtId="4" fontId="14" fillId="6" borderId="32" xfId="0" applyNumberFormat="1" applyFont="1" applyFill="1" applyBorder="1"/>
    <xf numFmtId="0" fontId="15" fillId="0" borderId="8" xfId="0" applyFont="1" applyFill="1" applyBorder="1"/>
    <xf numFmtId="4" fontId="15" fillId="0" borderId="39" xfId="0" applyNumberFormat="1" applyFont="1" applyFill="1" applyBorder="1"/>
    <xf numFmtId="4" fontId="15" fillId="3" borderId="39" xfId="0" applyNumberFormat="1" applyFont="1" applyFill="1" applyBorder="1"/>
    <xf numFmtId="4" fontId="15" fillId="4" borderId="39" xfId="0" applyNumberFormat="1" applyFont="1" applyFill="1" applyBorder="1"/>
    <xf numFmtId="0" fontId="9" fillId="0" borderId="8" xfId="0" applyFont="1" applyFill="1" applyBorder="1" applyAlignment="1">
      <alignment horizontal="center"/>
    </xf>
    <xf numFmtId="4" fontId="9" fillId="3" borderId="38" xfId="0" applyNumberFormat="1" applyFont="1" applyFill="1" applyBorder="1"/>
    <xf numFmtId="4" fontId="9" fillId="4" borderId="38" xfId="0" applyNumberFormat="1" applyFont="1" applyFill="1" applyBorder="1"/>
    <xf numFmtId="0" fontId="9" fillId="0" borderId="38" xfId="0" applyFont="1" applyFill="1" applyBorder="1"/>
    <xf numFmtId="0" fontId="15" fillId="0" borderId="38" xfId="0" applyFont="1" applyFill="1" applyBorder="1"/>
    <xf numFmtId="0" fontId="15" fillId="0" borderId="40" xfId="0" applyFont="1" applyFill="1" applyBorder="1"/>
    <xf numFmtId="0" fontId="15" fillId="0" borderId="18" xfId="0" applyFont="1" applyFill="1" applyBorder="1" applyAlignment="1">
      <alignment horizontal="right"/>
    </xf>
    <xf numFmtId="0" fontId="14" fillId="0" borderId="27" xfId="1" applyFont="1" applyFill="1" applyBorder="1" applyAlignment="1">
      <alignment horizontal="left"/>
    </xf>
    <xf numFmtId="0" fontId="15" fillId="0" borderId="27" xfId="0" applyFont="1" applyFill="1" applyBorder="1" applyAlignment="1">
      <alignment horizontal="right"/>
    </xf>
    <xf numFmtId="0" fontId="14" fillId="0" borderId="27" xfId="1" applyFont="1" applyFill="1" applyBorder="1" applyAlignment="1">
      <alignment horizontal="right"/>
    </xf>
    <xf numFmtId="0" fontId="14" fillId="0" borderId="11" xfId="1" applyFont="1" applyFill="1" applyBorder="1" applyAlignment="1">
      <alignment horizontal="right"/>
    </xf>
    <xf numFmtId="0" fontId="15" fillId="0" borderId="11" xfId="0" applyFont="1" applyFill="1" applyBorder="1" applyAlignment="1">
      <alignment horizontal="right"/>
    </xf>
    <xf numFmtId="0" fontId="14" fillId="0" borderId="30" xfId="1" applyFont="1" applyFill="1" applyBorder="1" applyAlignment="1">
      <alignment horizontal="right"/>
    </xf>
    <xf numFmtId="0" fontId="14" fillId="0" borderId="33" xfId="1" applyFont="1" applyFill="1" applyBorder="1" applyAlignment="1">
      <alignment horizontal="right"/>
    </xf>
    <xf numFmtId="0" fontId="15" fillId="0" borderId="31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/>
    </xf>
    <xf numFmtId="0" fontId="14" fillId="0" borderId="32" xfId="0" applyFont="1" applyFill="1" applyBorder="1"/>
    <xf numFmtId="0" fontId="14" fillId="0" borderId="32" xfId="0" applyFont="1" applyFill="1" applyBorder="1" applyAlignment="1">
      <alignment horizontal="right"/>
    </xf>
    <xf numFmtId="4" fontId="10" fillId="0" borderId="0" xfId="0" applyNumberFormat="1" applyFont="1" applyFill="1" applyAlignment="1">
      <alignment horizontal="center"/>
    </xf>
    <xf numFmtId="0" fontId="20" fillId="0" borderId="0" xfId="0" applyFont="1" applyFill="1"/>
    <xf numFmtId="4" fontId="20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left"/>
    </xf>
    <xf numFmtId="4" fontId="0" fillId="0" borderId="0" xfId="0" applyNumberFormat="1" applyAlignment="1"/>
    <xf numFmtId="4" fontId="20" fillId="0" borderId="0" xfId="0" applyNumberFormat="1" applyFont="1" applyFill="1"/>
    <xf numFmtId="0" fontId="22" fillId="0" borderId="0" xfId="0" applyFont="1" applyFill="1"/>
    <xf numFmtId="0" fontId="23" fillId="0" borderId="0" xfId="0" applyFont="1" applyFill="1"/>
    <xf numFmtId="0" fontId="22" fillId="0" borderId="0" xfId="0" applyFont="1" applyFill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0" fillId="0" borderId="0" xfId="0" applyFill="1"/>
    <xf numFmtId="0" fontId="9" fillId="0" borderId="0" xfId="0" applyFont="1" applyFill="1"/>
    <xf numFmtId="4" fontId="0" fillId="0" borderId="0" xfId="0" applyNumberFormat="1" applyFill="1"/>
    <xf numFmtId="0" fontId="21" fillId="0" borderId="0" xfId="0" applyFont="1" applyFill="1" applyAlignment="1"/>
    <xf numFmtId="0" fontId="0" fillId="0" borderId="0" xfId="0" applyFill="1" applyAlignment="1"/>
    <xf numFmtId="4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8" fillId="0" borderId="0" xfId="0" applyFont="1" applyFill="1" applyBorder="1"/>
    <xf numFmtId="4" fontId="8" fillId="0" borderId="0" xfId="0" applyNumberFormat="1" applyFont="1" applyFill="1" applyBorder="1"/>
    <xf numFmtId="0" fontId="14" fillId="0" borderId="0" xfId="0" applyFont="1" applyFill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34" xfId="0" applyFont="1" applyFill="1" applyBorder="1"/>
    <xf numFmtId="49" fontId="8" fillId="5" borderId="34" xfId="0" applyNumberFormat="1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4" fontId="14" fillId="3" borderId="27" xfId="0" applyNumberFormat="1" applyFont="1" applyFill="1" applyBorder="1"/>
    <xf numFmtId="0" fontId="14" fillId="0" borderId="11" xfId="0" applyFont="1" applyFill="1" applyBorder="1" applyAlignment="1">
      <alignment horizontal="center"/>
    </xf>
    <xf numFmtId="0" fontId="14" fillId="0" borderId="8" xfId="0" applyFont="1" applyFill="1" applyBorder="1"/>
    <xf numFmtId="4" fontId="14" fillId="6" borderId="27" xfId="0" applyNumberFormat="1" applyFont="1" applyFill="1" applyBorder="1"/>
    <xf numFmtId="0" fontId="8" fillId="0" borderId="32" xfId="0" applyFont="1" applyFill="1" applyBorder="1"/>
    <xf numFmtId="0" fontId="14" fillId="0" borderId="27" xfId="0" applyFont="1" applyFill="1" applyBorder="1" applyAlignment="1">
      <alignment horizontal="center"/>
    </xf>
    <xf numFmtId="0" fontId="25" fillId="6" borderId="27" xfId="0" applyFont="1" applyFill="1" applyBorder="1" applyAlignment="1">
      <alignment horizontal="center"/>
    </xf>
    <xf numFmtId="0" fontId="15" fillId="0" borderId="27" xfId="0" applyFont="1" applyBorder="1"/>
    <xf numFmtId="0" fontId="9" fillId="0" borderId="11" xfId="0" applyFont="1" applyFill="1" applyBorder="1" applyAlignment="1">
      <alignment horizontal="center"/>
    </xf>
    <xf numFmtId="4" fontId="9" fillId="0" borderId="27" xfId="0" applyNumberFormat="1" applyFont="1" applyFill="1" applyBorder="1"/>
    <xf numFmtId="4" fontId="9" fillId="4" borderId="27" xfId="0" applyNumberFormat="1" applyFont="1" applyFill="1" applyBorder="1"/>
    <xf numFmtId="4" fontId="9" fillId="3" borderId="27" xfId="0" applyNumberFormat="1" applyFont="1" applyFill="1" applyBorder="1"/>
    <xf numFmtId="0" fontId="8" fillId="0" borderId="31" xfId="0" applyFont="1" applyFill="1" applyBorder="1"/>
    <xf numFmtId="0" fontId="8" fillId="0" borderId="18" xfId="0" applyFont="1" applyFill="1" applyBorder="1" applyAlignment="1">
      <alignment horizontal="center"/>
    </xf>
    <xf numFmtId="0" fontId="8" fillId="0" borderId="18" xfId="0" applyFont="1" applyFill="1" applyBorder="1"/>
    <xf numFmtId="4" fontId="8" fillId="0" borderId="31" xfId="0" applyNumberFormat="1" applyFont="1" applyFill="1" applyBorder="1"/>
    <xf numFmtId="4" fontId="8" fillId="4" borderId="31" xfId="0" applyNumberFormat="1" applyFont="1" applyFill="1" applyBorder="1"/>
    <xf numFmtId="4" fontId="8" fillId="3" borderId="31" xfId="0" applyNumberFormat="1" applyFont="1" applyFill="1" applyBorder="1"/>
    <xf numFmtId="0" fontId="14" fillId="0" borderId="38" xfId="0" applyFont="1" applyFill="1" applyBorder="1"/>
    <xf numFmtId="0" fontId="14" fillId="0" borderId="40" xfId="0" applyFont="1" applyFill="1" applyBorder="1" applyAlignment="1">
      <alignment horizontal="center"/>
    </xf>
    <xf numFmtId="0" fontId="8" fillId="0" borderId="40" xfId="0" applyFont="1" applyFill="1" applyBorder="1"/>
    <xf numFmtId="4" fontId="8" fillId="0" borderId="38" xfId="0" applyNumberFormat="1" applyFont="1" applyFill="1" applyBorder="1"/>
    <xf numFmtId="4" fontId="8" fillId="4" borderId="38" xfId="0" applyNumberFormat="1" applyFont="1" applyFill="1" applyBorder="1"/>
    <xf numFmtId="4" fontId="8" fillId="3" borderId="38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8" fillId="0" borderId="27" xfId="0" applyFont="1" applyFill="1" applyBorder="1" applyAlignment="1">
      <alignment horizontal="center"/>
    </xf>
    <xf numFmtId="4" fontId="14" fillId="0" borderId="30" xfId="0" applyNumberFormat="1" applyFont="1" applyFill="1" applyBorder="1"/>
    <xf numFmtId="4" fontId="14" fillId="4" borderId="30" xfId="0" applyNumberFormat="1" applyFont="1" applyFill="1" applyBorder="1"/>
    <xf numFmtId="0" fontId="8" fillId="0" borderId="29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0" fontId="14" fillId="0" borderId="29" xfId="0" applyFont="1" applyFill="1" applyBorder="1"/>
    <xf numFmtId="4" fontId="14" fillId="3" borderId="30" xfId="0" applyNumberFormat="1" applyFont="1" applyFill="1" applyBorder="1"/>
    <xf numFmtId="0" fontId="14" fillId="0" borderId="38" xfId="0" applyFont="1" applyFill="1" applyBorder="1" applyAlignment="1">
      <alignment horizontal="center"/>
    </xf>
    <xf numFmtId="0" fontId="8" fillId="0" borderId="41" xfId="0" applyFont="1" applyFill="1" applyBorder="1"/>
    <xf numFmtId="4" fontId="27" fillId="0" borderId="0" xfId="0" applyNumberFormat="1" applyFont="1" applyFill="1" applyBorder="1" applyAlignment="1">
      <alignment horizontal="center"/>
    </xf>
    <xf numFmtId="0" fontId="14" fillId="0" borderId="30" xfId="0" applyFont="1" applyFill="1" applyBorder="1"/>
    <xf numFmtId="0" fontId="14" fillId="0" borderId="33" xfId="0" applyFont="1" applyFill="1" applyBorder="1" applyAlignment="1">
      <alignment horizontal="center"/>
    </xf>
    <xf numFmtId="0" fontId="15" fillId="0" borderId="30" xfId="0" applyFont="1" applyBorder="1"/>
    <xf numFmtId="4" fontId="15" fillId="6" borderId="30" xfId="0" applyNumberFormat="1" applyFont="1" applyFill="1" applyBorder="1"/>
    <xf numFmtId="0" fontId="14" fillId="0" borderId="11" xfId="0" applyFont="1" applyFill="1" applyBorder="1" applyAlignment="1">
      <alignment horizontal="left"/>
    </xf>
    <xf numFmtId="0" fontId="8" fillId="0" borderId="38" xfId="0" applyFont="1" applyFill="1" applyBorder="1"/>
    <xf numFmtId="0" fontId="14" fillId="0" borderId="34" xfId="0" applyFont="1" applyFill="1" applyBorder="1"/>
    <xf numFmtId="0" fontId="14" fillId="0" borderId="5" xfId="0" applyFont="1" applyFill="1" applyBorder="1" applyAlignment="1">
      <alignment horizontal="center"/>
    </xf>
    <xf numFmtId="0" fontId="14" fillId="0" borderId="28" xfId="0" applyFont="1" applyFill="1" applyBorder="1"/>
    <xf numFmtId="0" fontId="14" fillId="0" borderId="25" xfId="0" applyFont="1" applyFill="1" applyBorder="1" applyAlignment="1">
      <alignment horizontal="center"/>
    </xf>
    <xf numFmtId="0" fontId="8" fillId="0" borderId="28" xfId="0" applyFont="1" applyFill="1" applyBorder="1"/>
    <xf numFmtId="0" fontId="14" fillId="0" borderId="30" xfId="0" applyFont="1" applyFill="1" applyBorder="1" applyAlignment="1">
      <alignment horizontal="center"/>
    </xf>
    <xf numFmtId="4" fontId="14" fillId="0" borderId="31" xfId="0" applyNumberFormat="1" applyFont="1" applyFill="1" applyBorder="1"/>
    <xf numFmtId="4" fontId="14" fillId="4" borderId="31" xfId="0" applyNumberFormat="1" applyFont="1" applyFill="1" applyBorder="1"/>
    <xf numFmtId="4" fontId="14" fillId="3" borderId="31" xfId="0" applyNumberFormat="1" applyFont="1" applyFill="1" applyBorder="1"/>
    <xf numFmtId="0" fontId="14" fillId="0" borderId="28" xfId="0" applyFont="1" applyFill="1" applyBorder="1" applyAlignment="1">
      <alignment horizontal="center"/>
    </xf>
    <xf numFmtId="0" fontId="8" fillId="0" borderId="29" xfId="0" applyFont="1" applyFill="1" applyBorder="1"/>
    <xf numFmtId="4" fontId="14" fillId="0" borderId="34" xfId="0" applyNumberFormat="1" applyFont="1" applyFill="1" applyBorder="1"/>
    <xf numFmtId="4" fontId="14" fillId="4" borderId="34" xfId="0" applyNumberFormat="1" applyFont="1" applyFill="1" applyBorder="1"/>
    <xf numFmtId="4" fontId="14" fillId="3" borderId="34" xfId="0" applyNumberFormat="1" applyFont="1" applyFill="1" applyBorder="1"/>
    <xf numFmtId="4" fontId="8" fillId="0" borderId="27" xfId="0" applyNumberFormat="1" applyFont="1" applyFill="1" applyBorder="1"/>
    <xf numFmtId="4" fontId="8" fillId="4" borderId="27" xfId="0" applyNumberFormat="1" applyFont="1" applyFill="1" applyBorder="1"/>
    <xf numFmtId="4" fontId="14" fillId="0" borderId="29" xfId="0" applyNumberFormat="1" applyFont="1" applyFill="1" applyBorder="1"/>
    <xf numFmtId="4" fontId="14" fillId="4" borderId="29" xfId="0" applyNumberFormat="1" applyFont="1" applyFill="1" applyBorder="1"/>
    <xf numFmtId="4" fontId="14" fillId="3" borderId="29" xfId="0" applyNumberFormat="1" applyFont="1" applyFill="1" applyBorder="1"/>
    <xf numFmtId="4" fontId="8" fillId="0" borderId="28" xfId="0" applyNumberFormat="1" applyFont="1" applyFill="1" applyBorder="1"/>
    <xf numFmtId="4" fontId="8" fillId="4" borderId="28" xfId="0" applyNumberFormat="1" applyFont="1" applyFill="1" applyBorder="1"/>
    <xf numFmtId="4" fontId="8" fillId="3" borderId="28" xfId="0" applyNumberFormat="1" applyFont="1" applyFill="1" applyBorder="1"/>
    <xf numFmtId="0" fontId="8" fillId="0" borderId="28" xfId="0" applyFont="1" applyFill="1" applyBorder="1" applyAlignment="1">
      <alignment horizontal="center"/>
    </xf>
    <xf numFmtId="0" fontId="8" fillId="0" borderId="42" xfId="0" applyFont="1" applyFill="1" applyBorder="1" applyAlignment="1">
      <alignment vertical="center"/>
    </xf>
    <xf numFmtId="4" fontId="8" fillId="0" borderId="28" xfId="0" applyNumberFormat="1" applyFont="1" applyFill="1" applyBorder="1" applyAlignment="1">
      <alignment vertical="center"/>
    </xf>
    <xf numFmtId="4" fontId="8" fillId="4" borderId="28" xfId="0" applyNumberFormat="1" applyFont="1" applyFill="1" applyBorder="1" applyAlignment="1">
      <alignment vertical="center"/>
    </xf>
    <xf numFmtId="4" fontId="8" fillId="3" borderId="28" xfId="0" applyNumberFormat="1" applyFont="1" applyFill="1" applyBorder="1" applyAlignment="1">
      <alignment vertical="center"/>
    </xf>
    <xf numFmtId="4" fontId="15" fillId="0" borderId="0" xfId="0" applyNumberFormat="1" applyFont="1" applyFill="1" applyAlignment="1">
      <alignment horizontal="center"/>
    </xf>
    <xf numFmtId="0" fontId="15" fillId="0" borderId="27" xfId="0" applyFont="1" applyFill="1" applyBorder="1" applyAlignment="1">
      <alignment wrapText="1"/>
    </xf>
    <xf numFmtId="4" fontId="8" fillId="4" borderId="0" xfId="0" applyNumberFormat="1" applyFont="1" applyFill="1" applyBorder="1"/>
    <xf numFmtId="4" fontId="8" fillId="3" borderId="0" xfId="0" applyNumberFormat="1" applyFont="1" applyFill="1" applyBorder="1"/>
    <xf numFmtId="0" fontId="8" fillId="0" borderId="31" xfId="0" applyFont="1" applyFill="1" applyBorder="1" applyAlignment="1">
      <alignment horizontal="center"/>
    </xf>
    <xf numFmtId="0" fontId="25" fillId="6" borderId="31" xfId="0" applyFont="1" applyFill="1" applyBorder="1" applyAlignment="1">
      <alignment horizontal="center"/>
    </xf>
    <xf numFmtId="0" fontId="15" fillId="0" borderId="31" xfId="0" applyFont="1" applyBorder="1"/>
    <xf numFmtId="0" fontId="13" fillId="0" borderId="0" xfId="3" applyFont="1"/>
    <xf numFmtId="0" fontId="10" fillId="0" borderId="0" xfId="3" applyFont="1" applyAlignment="1">
      <alignment horizontal="center"/>
    </xf>
    <xf numFmtId="0" fontId="10" fillId="5" borderId="27" xfId="3" applyFont="1" applyFill="1" applyBorder="1" applyAlignment="1">
      <alignment horizontal="center"/>
    </xf>
    <xf numFmtId="0" fontId="10" fillId="2" borderId="27" xfId="3" applyFont="1" applyFill="1" applyBorder="1" applyAlignment="1">
      <alignment horizontal="center"/>
    </xf>
    <xf numFmtId="1" fontId="13" fillId="0" borderId="27" xfId="3" applyNumberFormat="1" applyFont="1" applyBorder="1"/>
    <xf numFmtId="0" fontId="13" fillId="0" borderId="27" xfId="3" applyFont="1" applyBorder="1"/>
    <xf numFmtId="4" fontId="10" fillId="0" borderId="27" xfId="3" applyNumberFormat="1" applyFont="1" applyBorder="1"/>
    <xf numFmtId="0" fontId="10" fillId="0" borderId="27" xfId="3" applyFont="1" applyBorder="1"/>
    <xf numFmtId="0" fontId="10" fillId="0" borderId="27" xfId="3" applyFont="1" applyBorder="1" applyAlignment="1">
      <alignment horizontal="left"/>
    </xf>
    <xf numFmtId="4" fontId="13" fillId="0" borderId="27" xfId="3" applyNumberFormat="1" applyFont="1" applyBorder="1"/>
    <xf numFmtId="14" fontId="13" fillId="0" borderId="27" xfId="3" applyNumberFormat="1" applyFont="1" applyBorder="1"/>
    <xf numFmtId="0" fontId="13" fillId="0" borderId="27" xfId="3" applyFont="1" applyBorder="1" applyAlignment="1">
      <alignment horizontal="left"/>
    </xf>
    <xf numFmtId="0" fontId="13" fillId="0" borderId="27" xfId="3" applyFont="1" applyBorder="1" applyAlignment="1">
      <alignment wrapText="1"/>
    </xf>
    <xf numFmtId="0" fontId="10" fillId="0" borderId="0" xfId="3" applyFont="1"/>
    <xf numFmtId="4" fontId="28" fillId="0" borderId="27" xfId="4" applyNumberFormat="1" applyFont="1" applyBorder="1"/>
    <xf numFmtId="0" fontId="28" fillId="0" borderId="27" xfId="4" applyFont="1" applyBorder="1" applyAlignment="1">
      <alignment horizontal="left"/>
    </xf>
    <xf numFmtId="4" fontId="13" fillId="0" borderId="27" xfId="3" applyNumberFormat="1" applyFont="1" applyBorder="1" applyAlignment="1">
      <alignment horizontal="right"/>
    </xf>
    <xf numFmtId="4" fontId="10" fillId="0" borderId="27" xfId="3" applyNumberFormat="1" applyFont="1" applyBorder="1" applyAlignment="1">
      <alignment horizontal="right"/>
    </xf>
    <xf numFmtId="14" fontId="10" fillId="0" borderId="27" xfId="3" applyNumberFormat="1" applyFont="1" applyBorder="1"/>
    <xf numFmtId="0" fontId="13" fillId="0" borderId="27" xfId="3" applyFont="1" applyBorder="1" applyAlignment="1">
      <alignment horizontal="center"/>
    </xf>
    <xf numFmtId="0" fontId="13" fillId="0" borderId="27" xfId="3" applyNumberFormat="1" applyFont="1" applyBorder="1"/>
    <xf numFmtId="0" fontId="10" fillId="0" borderId="27" xfId="3" applyFont="1" applyBorder="1" applyAlignment="1">
      <alignment horizontal="center"/>
    </xf>
    <xf numFmtId="0" fontId="13" fillId="0" borderId="44" xfId="3" applyFont="1" applyBorder="1"/>
    <xf numFmtId="4" fontId="13" fillId="0" borderId="0" xfId="3" applyNumberFormat="1" applyFont="1" applyBorder="1"/>
    <xf numFmtId="0" fontId="10" fillId="0" borderId="27" xfId="3" applyNumberFormat="1" applyFont="1" applyBorder="1"/>
    <xf numFmtId="0" fontId="28" fillId="0" borderId="0" xfId="4" applyFont="1"/>
    <xf numFmtId="4" fontId="28" fillId="0" borderId="27" xfId="4" applyNumberFormat="1" applyFont="1" applyBorder="1" applyAlignment="1">
      <alignment horizontal="right"/>
    </xf>
    <xf numFmtId="4" fontId="28" fillId="0" borderId="27" xfId="4" applyNumberFormat="1" applyFont="1" applyBorder="1" applyAlignment="1">
      <alignment horizontal="left"/>
    </xf>
    <xf numFmtId="0" fontId="10" fillId="0" borderId="0" xfId="3" applyNumberFormat="1" applyFont="1" applyBorder="1"/>
    <xf numFmtId="14" fontId="10" fillId="0" borderId="0" xfId="3" applyNumberFormat="1" applyFont="1" applyBorder="1"/>
    <xf numFmtId="4" fontId="10" fillId="0" borderId="0" xfId="3" applyNumberFormat="1" applyFont="1" applyBorder="1"/>
    <xf numFmtId="0" fontId="10" fillId="0" borderId="0" xfId="3" applyFont="1" applyBorder="1"/>
    <xf numFmtId="0" fontId="10" fillId="0" borderId="0" xfId="3" applyFont="1" applyBorder="1" applyAlignment="1">
      <alignment horizontal="left"/>
    </xf>
    <xf numFmtId="0" fontId="29" fillId="5" borderId="27" xfId="4" applyFont="1" applyFill="1" applyBorder="1" applyAlignment="1">
      <alignment horizontal="center"/>
    </xf>
    <xf numFmtId="4" fontId="29" fillId="5" borderId="27" xfId="4" applyNumberFormat="1" applyFont="1" applyFill="1" applyBorder="1" applyAlignment="1"/>
    <xf numFmtId="4" fontId="29" fillId="5" borderId="27" xfId="4" applyNumberFormat="1" applyFont="1" applyFill="1" applyBorder="1" applyAlignment="1">
      <alignment horizontal="center"/>
    </xf>
    <xf numFmtId="0" fontId="29" fillId="0" borderId="0" xfId="4" applyFont="1"/>
    <xf numFmtId="0" fontId="28" fillId="0" borderId="27" xfId="4" applyFont="1" applyBorder="1" applyAlignment="1">
      <alignment horizontal="center"/>
    </xf>
    <xf numFmtId="14" fontId="28" fillId="0" borderId="27" xfId="4" applyNumberFormat="1" applyFont="1" applyBorder="1" applyAlignment="1">
      <alignment horizontal="center"/>
    </xf>
    <xf numFmtId="4" fontId="29" fillId="0" borderId="27" xfId="4" applyNumberFormat="1" applyFont="1" applyBorder="1"/>
    <xf numFmtId="0" fontId="28" fillId="0" borderId="27" xfId="4" applyFont="1" applyBorder="1"/>
    <xf numFmtId="4" fontId="29" fillId="0" borderId="27" xfId="4" applyNumberFormat="1" applyFont="1" applyBorder="1" applyAlignment="1">
      <alignment horizontal="right"/>
    </xf>
    <xf numFmtId="0" fontId="29" fillId="0" borderId="27" xfId="4" applyFont="1" applyBorder="1" applyAlignment="1">
      <alignment horizontal="right"/>
    </xf>
    <xf numFmtId="0" fontId="29" fillId="0" borderId="27" xfId="4" applyFont="1" applyBorder="1" applyAlignment="1">
      <alignment horizontal="center"/>
    </xf>
    <xf numFmtId="0" fontId="29" fillId="0" borderId="27" xfId="4" applyFont="1" applyBorder="1" applyAlignment="1">
      <alignment horizontal="left"/>
    </xf>
    <xf numFmtId="0" fontId="28" fillId="0" borderId="27" xfId="4" applyFont="1" applyBorder="1" applyAlignment="1">
      <alignment horizontal="left" wrapText="1"/>
    </xf>
    <xf numFmtId="0" fontId="13" fillId="0" borderId="32" xfId="3" applyFont="1" applyBorder="1"/>
    <xf numFmtId="164" fontId="29" fillId="0" borderId="27" xfId="4" applyNumberFormat="1" applyFont="1" applyBorder="1" applyAlignment="1">
      <alignment horizontal="left"/>
    </xf>
    <xf numFmtId="4" fontId="29" fillId="0" borderId="27" xfId="4" applyNumberFormat="1" applyFont="1" applyBorder="1" applyAlignment="1">
      <alignment horizontal="left"/>
    </xf>
    <xf numFmtId="164" fontId="28" fillId="0" borderId="27" xfId="4" applyNumberFormat="1" applyFont="1" applyBorder="1" applyAlignment="1">
      <alignment horizontal="left"/>
    </xf>
    <xf numFmtId="14" fontId="29" fillId="0" borderId="27" xfId="4" applyNumberFormat="1" applyFont="1" applyBorder="1" applyAlignment="1">
      <alignment horizontal="center"/>
    </xf>
    <xf numFmtId="0" fontId="29" fillId="0" borderId="27" xfId="4" applyFont="1" applyBorder="1"/>
    <xf numFmtId="0" fontId="28" fillId="0" borderId="0" xfId="4" applyFont="1" applyAlignment="1">
      <alignment horizontal="left"/>
    </xf>
    <xf numFmtId="0" fontId="29" fillId="0" borderId="0" xfId="4" applyFont="1" applyAlignment="1">
      <alignment horizontal="left"/>
    </xf>
    <xf numFmtId="1" fontId="28" fillId="0" borderId="27" xfId="4" applyNumberFormat="1" applyFont="1" applyBorder="1" applyAlignment="1">
      <alignment horizontal="center"/>
    </xf>
    <xf numFmtId="14" fontId="28" fillId="0" borderId="27" xfId="4" applyNumberFormat="1" applyFont="1" applyBorder="1" applyAlignment="1">
      <alignment horizontal="left"/>
    </xf>
    <xf numFmtId="0" fontId="28" fillId="5" borderId="27" xfId="4" applyFont="1" applyFill="1" applyBorder="1" applyAlignment="1">
      <alignment horizontal="center"/>
    </xf>
    <xf numFmtId="4" fontId="29" fillId="5" borderId="27" xfId="4" applyNumberFormat="1" applyFont="1" applyFill="1" applyBorder="1"/>
    <xf numFmtId="0" fontId="29" fillId="5" borderId="27" xfId="4" applyFont="1" applyFill="1" applyBorder="1" applyAlignment="1">
      <alignment horizontal="right"/>
    </xf>
    <xf numFmtId="0" fontId="28" fillId="5" borderId="27" xfId="4" applyFont="1" applyFill="1" applyBorder="1"/>
    <xf numFmtId="0" fontId="28" fillId="0" borderId="0" xfId="4" applyFont="1" applyAlignment="1"/>
    <xf numFmtId="0" fontId="28" fillId="0" borderId="0" xfId="4" applyFont="1" applyAlignment="1">
      <alignment horizontal="center"/>
    </xf>
    <xf numFmtId="4" fontId="28" fillId="0" borderId="0" xfId="4" applyNumberFormat="1" applyFont="1" applyAlignment="1">
      <alignment horizontal="right"/>
    </xf>
    <xf numFmtId="4" fontId="28" fillId="0" borderId="0" xfId="4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12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2" fillId="0" borderId="0" xfId="0" applyFont="1" applyFill="1" applyAlignment="1"/>
    <xf numFmtId="0" fontId="21" fillId="0" borderId="0" xfId="1" applyFont="1" applyFill="1" applyAlignment="1"/>
    <xf numFmtId="0" fontId="10" fillId="0" borderId="0" xfId="3" applyFont="1" applyAlignment="1">
      <alignment horizontal="center"/>
    </xf>
    <xf numFmtId="0" fontId="10" fillId="0" borderId="43" xfId="3" applyFont="1" applyBorder="1" applyAlignment="1">
      <alignment horizontal="right"/>
    </xf>
    <xf numFmtId="0" fontId="28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28" fillId="0" borderId="0" xfId="4" applyFont="1" applyAlignment="1"/>
    <xf numFmtId="0" fontId="30" fillId="0" borderId="0" xfId="5" applyFont="1" applyAlignment="1">
      <alignment horizontal="right" vertical="center"/>
    </xf>
    <xf numFmtId="0" fontId="13" fillId="0" borderId="0" xfId="5" applyAlignment="1">
      <alignment horizontal="right" vertical="center"/>
    </xf>
    <xf numFmtId="0" fontId="31" fillId="0" borderId="0" xfId="6" applyFont="1" applyAlignment="1">
      <alignment horizontal="right" vertical="center"/>
    </xf>
    <xf numFmtId="0" fontId="13" fillId="0" borderId="0" xfId="5" applyAlignment="1">
      <alignment vertical="center"/>
    </xf>
    <xf numFmtId="0" fontId="13" fillId="0" borderId="0" xfId="5" applyAlignment="1">
      <alignment horizontal="left" vertical="center" indent="1"/>
    </xf>
    <xf numFmtId="0" fontId="13" fillId="0" borderId="0" xfId="5" applyAlignment="1">
      <alignment horizontal="center" vertical="center"/>
    </xf>
    <xf numFmtId="0" fontId="13" fillId="0" borderId="0" xfId="5" applyFont="1" applyAlignment="1">
      <alignment vertical="center"/>
    </xf>
    <xf numFmtId="3" fontId="13" fillId="0" borderId="0" xfId="5" applyNumberFormat="1" applyAlignment="1">
      <alignment vertical="center"/>
    </xf>
    <xf numFmtId="0" fontId="13" fillId="7" borderId="0" xfId="7" applyFont="1" applyFill="1" applyAlignment="1" applyProtection="1">
      <alignment horizontal="right" vertical="center" wrapText="1"/>
      <protection locked="0"/>
    </xf>
    <xf numFmtId="0" fontId="32" fillId="0" borderId="0" xfId="5" applyFont="1" applyAlignment="1">
      <alignment horizontal="left" vertical="center" indent="1"/>
    </xf>
    <xf numFmtId="3" fontId="33" fillId="0" borderId="0" xfId="5" applyNumberFormat="1" applyFont="1" applyAlignment="1">
      <alignment vertical="center"/>
    </xf>
    <xf numFmtId="0" fontId="34" fillId="0" borderId="0" xfId="5" applyFont="1" applyFill="1" applyAlignment="1">
      <alignment horizontal="left" vertical="center" indent="1"/>
    </xf>
    <xf numFmtId="0" fontId="13" fillId="0" borderId="0" xfId="5" applyAlignment="1">
      <alignment horizontal="right" vertical="center"/>
    </xf>
    <xf numFmtId="0" fontId="33" fillId="0" borderId="0" xfId="5" applyFont="1" applyAlignment="1">
      <alignment horizontal="left" vertical="center" indent="1"/>
    </xf>
    <xf numFmtId="0" fontId="13" fillId="0" borderId="0" xfId="5" applyBorder="1" applyAlignment="1">
      <alignment vertical="center"/>
    </xf>
    <xf numFmtId="0" fontId="13" fillId="0" borderId="0" xfId="5" applyBorder="1" applyAlignment="1">
      <alignment horizontal="center" vertical="center"/>
    </xf>
    <xf numFmtId="0" fontId="13" fillId="0" borderId="0" xfId="5" applyFont="1" applyBorder="1" applyAlignment="1">
      <alignment vertical="center"/>
    </xf>
    <xf numFmtId="0" fontId="35" fillId="0" borderId="0" xfId="5" applyFont="1" applyAlignment="1">
      <alignment horizontal="left" vertical="center" indent="1"/>
    </xf>
    <xf numFmtId="0" fontId="36" fillId="0" borderId="0" xfId="5" applyFont="1" applyFill="1" applyBorder="1" applyAlignment="1">
      <alignment horizontal="left" vertical="center"/>
    </xf>
    <xf numFmtId="0" fontId="37" fillId="0" borderId="0" xfId="5" applyFont="1" applyFill="1" applyBorder="1" applyAlignment="1">
      <alignment horizontal="left" vertical="center"/>
    </xf>
    <xf numFmtId="0" fontId="38" fillId="8" borderId="45" xfId="5" applyFont="1" applyFill="1" applyBorder="1" applyAlignment="1">
      <alignment horizontal="left" vertical="center" indent="1"/>
    </xf>
    <xf numFmtId="0" fontId="38" fillId="8" borderId="46" xfId="5" applyFont="1" applyFill="1" applyBorder="1" applyAlignment="1">
      <alignment horizontal="left" vertical="center" indent="1"/>
    </xf>
    <xf numFmtId="0" fontId="1" fillId="0" borderId="46" xfId="7" applyBorder="1" applyAlignment="1">
      <alignment horizontal="left" vertical="center" indent="1"/>
    </xf>
    <xf numFmtId="0" fontId="1" fillId="0" borderId="47" xfId="7" applyBorder="1" applyAlignment="1">
      <alignment horizontal="left" vertical="center" indent="1"/>
    </xf>
    <xf numFmtId="0" fontId="11" fillId="0" borderId="0" xfId="5" applyFont="1" applyAlignment="1">
      <alignment vertical="center"/>
    </xf>
    <xf numFmtId="0" fontId="39" fillId="9" borderId="48" xfId="5" applyFont="1" applyFill="1" applyBorder="1" applyAlignment="1">
      <alignment horizontal="left" vertical="center" indent="1"/>
    </xf>
    <xf numFmtId="0" fontId="13" fillId="9" borderId="48" xfId="5" applyFill="1" applyBorder="1" applyAlignment="1">
      <alignment vertical="center"/>
    </xf>
    <xf numFmtId="0" fontId="13" fillId="9" borderId="48" xfId="5" applyFill="1" applyBorder="1" applyAlignment="1">
      <alignment horizontal="center" vertical="center"/>
    </xf>
    <xf numFmtId="0" fontId="13" fillId="9" borderId="37" xfId="5" applyFont="1" applyFill="1" applyBorder="1" applyAlignment="1">
      <alignment horizontal="center" vertical="center"/>
    </xf>
    <xf numFmtId="0" fontId="33" fillId="10" borderId="48" xfId="5" applyFont="1" applyFill="1" applyBorder="1" applyAlignment="1">
      <alignment horizontal="center" vertical="center"/>
    </xf>
    <xf numFmtId="0" fontId="33" fillId="10" borderId="49" xfId="5" applyFont="1" applyFill="1" applyBorder="1" applyAlignment="1">
      <alignment horizontal="center" vertical="center"/>
    </xf>
    <xf numFmtId="3" fontId="33" fillId="9" borderId="45" xfId="5" applyNumberFormat="1" applyFont="1" applyFill="1" applyBorder="1" applyAlignment="1">
      <alignment horizontal="center" vertical="center"/>
    </xf>
    <xf numFmtId="0" fontId="13" fillId="0" borderId="46" xfId="5" applyBorder="1" applyAlignment="1">
      <alignment vertical="center"/>
    </xf>
    <xf numFmtId="0" fontId="13" fillId="0" borderId="47" xfId="5" applyBorder="1" applyAlignment="1">
      <alignment vertical="center"/>
    </xf>
    <xf numFmtId="0" fontId="33" fillId="11" borderId="48" xfId="5" applyFont="1" applyFill="1" applyBorder="1" applyAlignment="1">
      <alignment horizontal="center" vertical="center"/>
    </xf>
    <xf numFmtId="0" fontId="33" fillId="11" borderId="49" xfId="5" applyFont="1" applyFill="1" applyBorder="1" applyAlignment="1">
      <alignment horizontal="center" vertical="center"/>
    </xf>
    <xf numFmtId="0" fontId="10" fillId="9" borderId="48" xfId="5" applyFont="1" applyFill="1" applyBorder="1" applyAlignment="1">
      <alignment horizontal="center" vertical="center"/>
    </xf>
    <xf numFmtId="0" fontId="1" fillId="0" borderId="50" xfId="7" applyBorder="1" applyAlignment="1">
      <alignment horizontal="left" vertical="center" indent="1"/>
    </xf>
    <xf numFmtId="0" fontId="13" fillId="9" borderId="50" xfId="5" applyFill="1" applyBorder="1" applyAlignment="1">
      <alignment horizontal="center" vertical="center"/>
    </xf>
    <xf numFmtId="0" fontId="1" fillId="0" borderId="50" xfId="7" applyBorder="1" applyAlignment="1">
      <alignment horizontal="center" vertical="center"/>
    </xf>
    <xf numFmtId="0" fontId="13" fillId="9" borderId="51" xfId="5" applyFont="1" applyFill="1" applyBorder="1" applyAlignment="1">
      <alignment horizontal="center" vertical="center"/>
    </xf>
    <xf numFmtId="0" fontId="33" fillId="10" borderId="50" xfId="5" applyFont="1" applyFill="1" applyBorder="1" applyAlignment="1">
      <alignment horizontal="center" vertical="center"/>
    </xf>
    <xf numFmtId="0" fontId="33" fillId="10" borderId="51" xfId="5" applyFont="1" applyFill="1" applyBorder="1" applyAlignment="1">
      <alignment horizontal="center" vertical="center"/>
    </xf>
    <xf numFmtId="3" fontId="33" fillId="9" borderId="52" xfId="5" applyNumberFormat="1" applyFont="1" applyFill="1" applyBorder="1" applyAlignment="1">
      <alignment horizontal="center" vertical="center"/>
    </xf>
    <xf numFmtId="3" fontId="10" fillId="9" borderId="48" xfId="5" applyNumberFormat="1" applyFont="1" applyFill="1" applyBorder="1" applyAlignment="1">
      <alignment horizontal="center" vertical="center"/>
    </xf>
    <xf numFmtId="3" fontId="10" fillId="9" borderId="0" xfId="5" applyNumberFormat="1" applyFont="1" applyFill="1" applyBorder="1" applyAlignment="1">
      <alignment horizontal="center" vertical="center"/>
    </xf>
    <xf numFmtId="0" fontId="33" fillId="11" borderId="50" xfId="5" applyFont="1" applyFill="1" applyBorder="1" applyAlignment="1">
      <alignment horizontal="center" vertical="center"/>
    </xf>
    <xf numFmtId="0" fontId="33" fillId="11" borderId="51" xfId="5" applyFont="1" applyFill="1" applyBorder="1" applyAlignment="1">
      <alignment horizontal="center" vertical="center"/>
    </xf>
    <xf numFmtId="0" fontId="10" fillId="9" borderId="53" xfId="5" applyFont="1" applyFill="1" applyBorder="1" applyAlignment="1">
      <alignment horizontal="center" vertical="center"/>
    </xf>
    <xf numFmtId="0" fontId="10" fillId="9" borderId="50" xfId="5" applyFont="1" applyFill="1" applyBorder="1" applyAlignment="1">
      <alignment horizontal="center" vertical="center"/>
    </xf>
    <xf numFmtId="0" fontId="39" fillId="0" borderId="48" xfId="5" applyFont="1" applyBorder="1" applyAlignment="1">
      <alignment horizontal="left" vertical="center" indent="1"/>
    </xf>
    <xf numFmtId="0" fontId="13" fillId="0" borderId="54" xfId="5" applyBorder="1" applyAlignment="1">
      <alignment vertical="center"/>
    </xf>
    <xf numFmtId="165" fontId="13" fillId="0" borderId="48" xfId="5" applyNumberFormat="1" applyFill="1" applyBorder="1" applyAlignment="1">
      <alignment horizontal="center" vertical="center"/>
    </xf>
    <xf numFmtId="4" fontId="13" fillId="0" borderId="55" xfId="5" applyNumberFormat="1" applyFont="1" applyFill="1" applyBorder="1" applyAlignment="1">
      <alignment horizontal="right" vertical="center"/>
    </xf>
    <xf numFmtId="4" fontId="33" fillId="10" borderId="56" xfId="5" applyNumberFormat="1" applyFont="1" applyFill="1" applyBorder="1" applyAlignment="1">
      <alignment horizontal="right" vertical="center"/>
    </xf>
    <xf numFmtId="4" fontId="13" fillId="0" borderId="55" xfId="5" applyNumberFormat="1" applyBorder="1" applyAlignment="1">
      <alignment vertical="center"/>
    </xf>
    <xf numFmtId="4" fontId="13" fillId="0" borderId="57" xfId="5" applyNumberFormat="1" applyFill="1" applyBorder="1" applyAlignment="1" applyProtection="1">
      <alignment horizontal="right" vertical="center"/>
      <protection locked="0"/>
    </xf>
    <xf numFmtId="4" fontId="13" fillId="0" borderId="56" xfId="5" applyNumberFormat="1" applyFill="1" applyBorder="1" applyAlignment="1" applyProtection="1">
      <alignment horizontal="right" vertical="center"/>
      <protection locked="0"/>
    </xf>
    <xf numFmtId="165" fontId="33" fillId="11" borderId="58" xfId="5" applyNumberFormat="1" applyFont="1" applyFill="1" applyBorder="1" applyAlignment="1">
      <alignment horizontal="right" vertical="center"/>
    </xf>
    <xf numFmtId="3" fontId="33" fillId="11" borderId="58" xfId="5" applyNumberFormat="1" applyFont="1" applyFill="1" applyBorder="1" applyAlignment="1">
      <alignment horizontal="right" vertical="center"/>
    </xf>
    <xf numFmtId="4" fontId="10" fillId="0" borderId="56" xfId="5" applyNumberFormat="1" applyFont="1" applyBorder="1" applyAlignment="1">
      <alignment horizontal="right" vertical="center"/>
    </xf>
    <xf numFmtId="4" fontId="33" fillId="0" borderId="49" xfId="5" applyNumberFormat="1" applyFont="1" applyFill="1" applyBorder="1" applyAlignment="1">
      <alignment horizontal="right" vertical="center"/>
    </xf>
    <xf numFmtId="0" fontId="39" fillId="0" borderId="59" xfId="5" applyFont="1" applyBorder="1" applyAlignment="1">
      <alignment horizontal="left" vertical="center" indent="1"/>
    </xf>
    <xf numFmtId="0" fontId="13" fillId="0" borderId="59" xfId="5" applyBorder="1" applyAlignment="1">
      <alignment vertical="center"/>
    </xf>
    <xf numFmtId="165" fontId="13" fillId="0" borderId="59" xfId="5" applyNumberFormat="1" applyBorder="1" applyAlignment="1">
      <alignment horizontal="center" vertical="center"/>
    </xf>
    <xf numFmtId="4" fontId="13" fillId="0" borderId="60" xfId="5" applyNumberFormat="1" applyFont="1" applyFill="1" applyBorder="1" applyAlignment="1">
      <alignment horizontal="right" vertical="center"/>
    </xf>
    <xf numFmtId="4" fontId="33" fillId="10" borderId="59" xfId="5" applyNumberFormat="1" applyFont="1" applyFill="1" applyBorder="1" applyAlignment="1">
      <alignment horizontal="right" vertical="center"/>
    </xf>
    <xf numFmtId="4" fontId="40" fillId="0" borderId="60" xfId="5" applyNumberFormat="1" applyFont="1" applyFill="1" applyBorder="1" applyAlignment="1">
      <alignment horizontal="right" vertical="center"/>
    </xf>
    <xf numFmtId="4" fontId="13" fillId="0" borderId="60" xfId="5" applyNumberFormat="1" applyFill="1" applyBorder="1" applyAlignment="1" applyProtection="1">
      <alignment horizontal="right" vertical="center"/>
      <protection locked="0"/>
    </xf>
    <xf numFmtId="4" fontId="13" fillId="0" borderId="61" xfId="5" applyNumberFormat="1" applyFill="1" applyBorder="1" applyAlignment="1" applyProtection="1">
      <alignment horizontal="right" vertical="center"/>
      <protection locked="0"/>
    </xf>
    <xf numFmtId="4" fontId="13" fillId="0" borderId="62" xfId="5" applyNumberFormat="1" applyFill="1" applyBorder="1" applyAlignment="1" applyProtection="1">
      <alignment horizontal="right" vertical="center"/>
      <protection locked="0"/>
    </xf>
    <xf numFmtId="165" fontId="33" fillId="11" borderId="63" xfId="5" applyNumberFormat="1" applyFont="1" applyFill="1" applyBorder="1" applyAlignment="1">
      <alignment horizontal="right" vertical="center"/>
    </xf>
    <xf numFmtId="3" fontId="33" fillId="11" borderId="63" xfId="5" applyNumberFormat="1" applyFont="1" applyFill="1" applyBorder="1" applyAlignment="1">
      <alignment horizontal="right" vertical="center"/>
    </xf>
    <xf numFmtId="4" fontId="10" fillId="0" borderId="62" xfId="5" applyNumberFormat="1" applyFont="1" applyBorder="1" applyAlignment="1">
      <alignment horizontal="right" vertical="center"/>
    </xf>
    <xf numFmtId="4" fontId="33" fillId="0" borderId="63" xfId="5" applyNumberFormat="1" applyFont="1" applyFill="1" applyBorder="1" applyAlignment="1">
      <alignment horizontal="right" vertical="center"/>
    </xf>
    <xf numFmtId="0" fontId="39" fillId="0" borderId="54" xfId="5" applyFont="1" applyBorder="1" applyAlignment="1">
      <alignment horizontal="left" vertical="center" indent="1"/>
    </xf>
    <xf numFmtId="0" fontId="13" fillId="0" borderId="54" xfId="5" applyBorder="1" applyAlignment="1">
      <alignment horizontal="center" vertical="center"/>
    </xf>
    <xf numFmtId="3" fontId="13" fillId="0" borderId="56" xfId="5" applyNumberFormat="1" applyBorder="1" applyAlignment="1">
      <alignment horizontal="center" vertical="center"/>
    </xf>
    <xf numFmtId="3" fontId="13" fillId="0" borderId="64" xfId="5" applyNumberFormat="1" applyFont="1" applyFill="1" applyBorder="1" applyAlignment="1">
      <alignment horizontal="right" vertical="center"/>
    </xf>
    <xf numFmtId="3" fontId="33" fillId="10" borderId="20" xfId="5" applyNumberFormat="1" applyFont="1" applyFill="1" applyBorder="1" applyAlignment="1">
      <alignment horizontal="right" vertical="center"/>
    </xf>
    <xf numFmtId="3" fontId="40" fillId="0" borderId="20" xfId="5" applyNumberFormat="1" applyFont="1" applyFill="1" applyBorder="1" applyAlignment="1">
      <alignment horizontal="right" vertical="center"/>
    </xf>
    <xf numFmtId="3" fontId="13" fillId="0" borderId="57" xfId="5" applyNumberFormat="1" applyFill="1" applyBorder="1" applyAlignment="1" applyProtection="1">
      <alignment horizontal="right" vertical="center"/>
      <protection locked="0"/>
    </xf>
    <xf numFmtId="3" fontId="33" fillId="11" borderId="65" xfId="5" applyNumberFormat="1" applyFont="1" applyFill="1" applyBorder="1" applyAlignment="1">
      <alignment horizontal="right" vertical="center"/>
    </xf>
    <xf numFmtId="3" fontId="13" fillId="0" borderId="56" xfId="5" applyNumberFormat="1" applyBorder="1" applyAlignment="1">
      <alignment horizontal="right" vertical="center"/>
    </xf>
    <xf numFmtId="3" fontId="33" fillId="0" borderId="65" xfId="5" applyNumberFormat="1" applyFont="1" applyFill="1" applyBorder="1" applyAlignment="1">
      <alignment horizontal="right" vertical="center"/>
    </xf>
    <xf numFmtId="0" fontId="39" fillId="0" borderId="66" xfId="5" applyFont="1" applyBorder="1" applyAlignment="1">
      <alignment horizontal="left" vertical="center" indent="1"/>
    </xf>
    <xf numFmtId="0" fontId="13" fillId="0" borderId="66" xfId="5" applyBorder="1" applyAlignment="1">
      <alignment horizontal="center" vertical="center"/>
    </xf>
    <xf numFmtId="3" fontId="13" fillId="0" borderId="66" xfId="5" applyNumberFormat="1" applyBorder="1" applyAlignment="1">
      <alignment horizontal="center" vertical="center"/>
    </xf>
    <xf numFmtId="3" fontId="33" fillId="10" borderId="64" xfId="5" applyNumberFormat="1" applyFont="1" applyFill="1" applyBorder="1" applyAlignment="1">
      <alignment horizontal="right" vertical="center"/>
    </xf>
    <xf numFmtId="3" fontId="13" fillId="0" borderId="64" xfId="5" applyNumberFormat="1" applyFill="1" applyBorder="1" applyAlignment="1" applyProtection="1">
      <alignment horizontal="right" vertical="center"/>
      <protection locked="0"/>
    </xf>
    <xf numFmtId="4" fontId="13" fillId="0" borderId="64" xfId="5" applyNumberFormat="1" applyFill="1" applyBorder="1" applyAlignment="1" applyProtection="1">
      <alignment horizontal="right" vertical="center"/>
      <protection locked="0"/>
    </xf>
    <xf numFmtId="4" fontId="13" fillId="0" borderId="66" xfId="5" applyNumberFormat="1" applyFill="1" applyBorder="1" applyAlignment="1" applyProtection="1">
      <alignment horizontal="right" vertical="center"/>
      <protection locked="0"/>
    </xf>
    <xf numFmtId="3" fontId="13" fillId="0" borderId="66" xfId="5" applyNumberFormat="1" applyBorder="1" applyAlignment="1">
      <alignment horizontal="right" vertical="center"/>
    </xf>
    <xf numFmtId="0" fontId="39" fillId="0" borderId="53" xfId="5" applyFont="1" applyBorder="1" applyAlignment="1">
      <alignment horizontal="left" vertical="center" indent="1"/>
    </xf>
    <xf numFmtId="0" fontId="13" fillId="0" borderId="62" xfId="5" applyFont="1" applyBorder="1" applyAlignment="1">
      <alignment horizontal="center" vertical="center"/>
    </xf>
    <xf numFmtId="3" fontId="13" fillId="0" borderId="50" xfId="5" applyNumberFormat="1" applyFill="1" applyBorder="1" applyAlignment="1">
      <alignment horizontal="center" vertical="center"/>
    </xf>
    <xf numFmtId="3" fontId="13" fillId="0" borderId="21" xfId="5" applyNumberFormat="1" applyFont="1" applyFill="1" applyBorder="1" applyAlignment="1">
      <alignment horizontal="right" vertical="center"/>
    </xf>
    <xf numFmtId="3" fontId="33" fillId="10" borderId="61" xfId="5" applyNumberFormat="1" applyFont="1" applyFill="1" applyBorder="1" applyAlignment="1">
      <alignment horizontal="right" vertical="center"/>
    </xf>
    <xf numFmtId="3" fontId="13" fillId="0" borderId="61" xfId="5" applyNumberFormat="1" applyFill="1" applyBorder="1" applyAlignment="1" applyProtection="1">
      <alignment horizontal="right" vertical="center"/>
      <protection locked="0"/>
    </xf>
    <xf numFmtId="4" fontId="13" fillId="0" borderId="59" xfId="5" applyNumberFormat="1" applyFill="1" applyBorder="1" applyAlignment="1" applyProtection="1">
      <alignment horizontal="right" vertical="center"/>
      <protection locked="0"/>
    </xf>
    <xf numFmtId="3" fontId="13" fillId="0" borderId="59" xfId="5" applyNumberFormat="1" applyBorder="1" applyAlignment="1">
      <alignment horizontal="right" vertical="center"/>
    </xf>
    <xf numFmtId="3" fontId="33" fillId="0" borderId="58" xfId="5" applyNumberFormat="1" applyFont="1" applyFill="1" applyBorder="1" applyAlignment="1">
      <alignment horizontal="right" vertical="center"/>
    </xf>
    <xf numFmtId="0" fontId="39" fillId="11" borderId="67" xfId="5" applyFont="1" applyFill="1" applyBorder="1" applyAlignment="1">
      <alignment horizontal="left" vertical="center" indent="1"/>
    </xf>
    <xf numFmtId="0" fontId="33" fillId="11" borderId="67" xfId="5" applyFont="1" applyFill="1" applyBorder="1" applyAlignment="1">
      <alignment horizontal="center" vertical="center"/>
    </xf>
    <xf numFmtId="3" fontId="33" fillId="11" borderId="46" xfId="5" applyNumberFormat="1" applyFont="1" applyFill="1" applyBorder="1" applyAlignment="1">
      <alignment horizontal="center" vertical="center"/>
    </xf>
    <xf numFmtId="3" fontId="33" fillId="11" borderId="67" xfId="5" applyNumberFormat="1" applyFont="1" applyFill="1" applyBorder="1" applyAlignment="1">
      <alignment horizontal="right" vertical="center"/>
    </xf>
    <xf numFmtId="3" fontId="33" fillId="10" borderId="45" xfId="5" applyNumberFormat="1" applyFont="1" applyFill="1" applyBorder="1" applyAlignment="1">
      <alignment horizontal="right" vertical="center"/>
    </xf>
    <xf numFmtId="3" fontId="33" fillId="0" borderId="45" xfId="5" applyNumberFormat="1" applyFont="1" applyFill="1" applyBorder="1" applyAlignment="1">
      <alignment horizontal="right" vertical="center"/>
    </xf>
    <xf numFmtId="3" fontId="33" fillId="0" borderId="67" xfId="5" applyNumberFormat="1" applyFont="1" applyFill="1" applyBorder="1" applyAlignment="1">
      <alignment horizontal="right" vertical="center"/>
    </xf>
    <xf numFmtId="3" fontId="33" fillId="11" borderId="47" xfId="5" applyNumberFormat="1" applyFont="1" applyFill="1" applyBorder="1" applyAlignment="1">
      <alignment horizontal="right" vertical="center"/>
    </xf>
    <xf numFmtId="3" fontId="10" fillId="0" borderId="67" xfId="5" applyNumberFormat="1" applyFont="1" applyBorder="1" applyAlignment="1">
      <alignment horizontal="right" vertical="center"/>
    </xf>
    <xf numFmtId="3" fontId="13" fillId="0" borderId="48" xfId="5" applyNumberFormat="1" applyFill="1" applyBorder="1" applyAlignment="1">
      <alignment horizontal="center" vertical="center"/>
    </xf>
    <xf numFmtId="3" fontId="40" fillId="0" borderId="21" xfId="5" applyNumberFormat="1" applyFont="1" applyFill="1" applyBorder="1" applyAlignment="1">
      <alignment horizontal="right" vertical="center"/>
    </xf>
    <xf numFmtId="3" fontId="13" fillId="0" borderId="20" xfId="5" applyNumberFormat="1" applyFill="1" applyBorder="1" applyAlignment="1" applyProtection="1">
      <alignment horizontal="right" vertical="center"/>
      <protection locked="0"/>
    </xf>
    <xf numFmtId="4" fontId="13" fillId="0" borderId="68" xfId="5" applyNumberFormat="1" applyFill="1" applyBorder="1" applyAlignment="1" applyProtection="1">
      <alignment horizontal="right" vertical="center"/>
      <protection locked="0"/>
    </xf>
    <xf numFmtId="4" fontId="13" fillId="0" borderId="69" xfId="5" applyNumberFormat="1" applyFill="1" applyBorder="1" applyAlignment="1" applyProtection="1">
      <alignment horizontal="right" vertical="center"/>
      <protection locked="0"/>
    </xf>
    <xf numFmtId="3" fontId="13" fillId="0" borderId="54" xfId="5" applyNumberFormat="1" applyBorder="1" applyAlignment="1">
      <alignment horizontal="right" vertical="center"/>
    </xf>
    <xf numFmtId="3" fontId="40" fillId="0" borderId="64" xfId="5" applyNumberFormat="1" applyFont="1" applyFill="1" applyBorder="1" applyAlignment="1">
      <alignment horizontal="right" vertical="center"/>
    </xf>
    <xf numFmtId="4" fontId="13" fillId="0" borderId="13" xfId="5" applyNumberFormat="1" applyFill="1" applyBorder="1" applyAlignment="1" applyProtection="1">
      <alignment horizontal="right" vertical="center"/>
      <protection locked="0"/>
    </xf>
    <xf numFmtId="4" fontId="13" fillId="0" borderId="12" xfId="5" applyNumberFormat="1" applyFill="1" applyBorder="1" applyAlignment="1" applyProtection="1">
      <alignment horizontal="right" vertical="center"/>
      <protection locked="0"/>
    </xf>
    <xf numFmtId="0" fontId="13" fillId="0" borderId="66" xfId="5" applyFont="1" applyBorder="1" applyAlignment="1">
      <alignment horizontal="center" vertical="center"/>
    </xf>
    <xf numFmtId="0" fontId="13" fillId="0" borderId="59" xfId="5" applyFont="1" applyBorder="1" applyAlignment="1">
      <alignment horizontal="center" vertical="center"/>
    </xf>
    <xf numFmtId="3" fontId="13" fillId="0" borderId="59" xfId="5" applyNumberFormat="1" applyBorder="1" applyAlignment="1">
      <alignment horizontal="center" vertical="center"/>
    </xf>
    <xf numFmtId="3" fontId="40" fillId="0" borderId="61" xfId="5" applyNumberFormat="1" applyFont="1" applyFill="1" applyBorder="1" applyAlignment="1">
      <alignment horizontal="right" vertical="center"/>
    </xf>
    <xf numFmtId="3" fontId="13" fillId="0" borderId="60" xfId="5" applyNumberFormat="1" applyFill="1" applyBorder="1" applyAlignment="1" applyProtection="1">
      <alignment horizontal="right" vertical="center"/>
      <protection locked="0"/>
    </xf>
    <xf numFmtId="4" fontId="13" fillId="0" borderId="70" xfId="5" applyNumberFormat="1" applyFill="1" applyBorder="1" applyAlignment="1" applyProtection="1">
      <alignment horizontal="right" vertical="center"/>
      <protection locked="0"/>
    </xf>
    <xf numFmtId="4" fontId="13" fillId="0" borderId="71" xfId="5" applyNumberFormat="1" applyFill="1" applyBorder="1" applyAlignment="1" applyProtection="1">
      <alignment horizontal="right" vertical="center"/>
      <protection locked="0"/>
    </xf>
    <xf numFmtId="3" fontId="33" fillId="11" borderId="72" xfId="5" applyNumberFormat="1" applyFont="1" applyFill="1" applyBorder="1" applyAlignment="1">
      <alignment horizontal="right" vertical="center"/>
    </xf>
    <xf numFmtId="3" fontId="13" fillId="0" borderId="62" xfId="5" applyNumberFormat="1" applyBorder="1" applyAlignment="1">
      <alignment horizontal="right" vertical="center"/>
    </xf>
    <xf numFmtId="3" fontId="33" fillId="0" borderId="72" xfId="5" applyNumberFormat="1" applyFont="1" applyFill="1" applyBorder="1" applyAlignment="1">
      <alignment horizontal="right" vertical="center"/>
    </xf>
    <xf numFmtId="3" fontId="41" fillId="0" borderId="54" xfId="5" applyNumberFormat="1" applyFont="1" applyFill="1" applyBorder="1" applyAlignment="1">
      <alignment horizontal="center" vertical="center"/>
    </xf>
    <xf numFmtId="3" fontId="13" fillId="0" borderId="57" xfId="5" applyNumberFormat="1" applyFont="1" applyFill="1" applyBorder="1" applyAlignment="1">
      <alignment horizontal="right" vertical="center"/>
    </xf>
    <xf numFmtId="3" fontId="42" fillId="10" borderId="57" xfId="5" applyNumberFormat="1" applyFont="1" applyFill="1" applyBorder="1" applyAlignment="1" applyProtection="1">
      <alignment horizontal="right" vertical="center"/>
      <protection locked="0"/>
    </xf>
    <xf numFmtId="3" fontId="41" fillId="0" borderId="56" xfId="5" applyNumberFormat="1" applyFont="1" applyFill="1" applyBorder="1" applyAlignment="1" applyProtection="1">
      <alignment horizontal="right" vertical="center"/>
      <protection locked="0"/>
    </xf>
    <xf numFmtId="3" fontId="13" fillId="0" borderId="56" xfId="5" applyNumberFormat="1" applyFill="1" applyBorder="1" applyAlignment="1" applyProtection="1">
      <alignment horizontal="right" vertical="center"/>
      <protection locked="0"/>
    </xf>
    <xf numFmtId="3" fontId="13" fillId="0" borderId="54" xfId="5" applyNumberFormat="1" applyFill="1" applyBorder="1" applyAlignment="1" applyProtection="1">
      <alignment horizontal="right" vertical="center"/>
      <protection locked="0"/>
    </xf>
    <xf numFmtId="3" fontId="13" fillId="0" borderId="43" xfId="5" applyNumberFormat="1" applyFill="1" applyBorder="1" applyAlignment="1" applyProtection="1">
      <alignment horizontal="right" vertical="center"/>
      <protection locked="0"/>
    </xf>
    <xf numFmtId="3" fontId="42" fillId="11" borderId="56" xfId="5" applyNumberFormat="1" applyFont="1" applyFill="1" applyBorder="1" applyAlignment="1">
      <alignment horizontal="right" vertical="center"/>
    </xf>
    <xf numFmtId="164" fontId="42" fillId="11" borderId="56" xfId="5" applyNumberFormat="1" applyFont="1" applyFill="1" applyBorder="1" applyAlignment="1">
      <alignment horizontal="right" vertical="center"/>
    </xf>
    <xf numFmtId="3" fontId="42" fillId="0" borderId="73" xfId="5" applyNumberFormat="1" applyFont="1" applyFill="1" applyBorder="1" applyAlignment="1">
      <alignment horizontal="right" vertical="center"/>
    </xf>
    <xf numFmtId="3" fontId="42" fillId="0" borderId="56" xfId="5" applyNumberFormat="1" applyFont="1" applyFill="1" applyBorder="1" applyAlignment="1">
      <alignment horizontal="right" vertical="center"/>
    </xf>
    <xf numFmtId="3" fontId="41" fillId="0" borderId="66" xfId="5" applyNumberFormat="1" applyFont="1" applyFill="1" applyBorder="1" applyAlignment="1">
      <alignment horizontal="center" vertical="center"/>
    </xf>
    <xf numFmtId="3" fontId="42" fillId="10" borderId="64" xfId="5" applyNumberFormat="1" applyFont="1" applyFill="1" applyBorder="1" applyAlignment="1" applyProtection="1">
      <alignment horizontal="right" vertical="center"/>
      <protection locked="0"/>
    </xf>
    <xf numFmtId="3" fontId="41" fillId="0" borderId="66" xfId="5" applyNumberFormat="1" applyFont="1" applyFill="1" applyBorder="1" applyAlignment="1" applyProtection="1">
      <alignment horizontal="right" vertical="center"/>
      <protection locked="0"/>
    </xf>
    <xf numFmtId="3" fontId="13" fillId="0" borderId="66" xfId="5" applyNumberFormat="1" applyFill="1" applyBorder="1" applyAlignment="1" applyProtection="1">
      <alignment horizontal="right" vertical="center"/>
      <protection locked="0"/>
    </xf>
    <xf numFmtId="3" fontId="13" fillId="0" borderId="19" xfId="5" applyNumberFormat="1" applyFill="1" applyBorder="1" applyAlignment="1" applyProtection="1">
      <alignment horizontal="right" vertical="center"/>
      <protection locked="0"/>
    </xf>
    <xf numFmtId="3" fontId="42" fillId="11" borderId="66" xfId="5" applyNumberFormat="1" applyFont="1" applyFill="1" applyBorder="1" applyAlignment="1">
      <alignment horizontal="right" vertical="center"/>
    </xf>
    <xf numFmtId="164" fontId="42" fillId="11" borderId="66" xfId="5" applyNumberFormat="1" applyFont="1" applyFill="1" applyBorder="1" applyAlignment="1">
      <alignment horizontal="right" vertical="center"/>
    </xf>
    <xf numFmtId="3" fontId="42" fillId="0" borderId="65" xfId="5" applyNumberFormat="1" applyFont="1" applyFill="1" applyBorder="1" applyAlignment="1">
      <alignment horizontal="right" vertical="center"/>
    </xf>
    <xf numFmtId="3" fontId="42" fillId="0" borderId="66" xfId="5" applyNumberFormat="1" applyFont="1" applyFill="1" applyBorder="1" applyAlignment="1">
      <alignment horizontal="right" vertical="center"/>
    </xf>
    <xf numFmtId="0" fontId="13" fillId="0" borderId="59" xfId="5" applyBorder="1" applyAlignment="1">
      <alignment horizontal="center" vertical="center"/>
    </xf>
    <xf numFmtId="3" fontId="41" fillId="0" borderId="59" xfId="5" applyNumberFormat="1" applyFont="1" applyFill="1" applyBorder="1" applyAlignment="1">
      <alignment horizontal="center" vertical="center"/>
    </xf>
    <xf numFmtId="3" fontId="13" fillId="0" borderId="74" xfId="5" applyNumberFormat="1" applyFont="1" applyFill="1" applyBorder="1" applyAlignment="1">
      <alignment horizontal="right" vertical="center"/>
    </xf>
    <xf numFmtId="3" fontId="42" fillId="10" borderId="60" xfId="5" applyNumberFormat="1" applyFont="1" applyFill="1" applyBorder="1" applyAlignment="1" applyProtection="1">
      <alignment horizontal="right" vertical="center"/>
      <protection locked="0"/>
    </xf>
    <xf numFmtId="3" fontId="41" fillId="0" borderId="50" xfId="5" applyNumberFormat="1" applyFont="1" applyFill="1" applyBorder="1" applyAlignment="1" applyProtection="1">
      <alignment horizontal="right" vertical="center"/>
      <protection locked="0"/>
    </xf>
    <xf numFmtId="3" fontId="13" fillId="0" borderId="50" xfId="5" applyNumberFormat="1" applyFill="1" applyBorder="1" applyAlignment="1" applyProtection="1">
      <alignment horizontal="right" vertical="center"/>
      <protection locked="0"/>
    </xf>
    <xf numFmtId="3" fontId="13" fillId="0" borderId="59" xfId="5" applyNumberFormat="1" applyFill="1" applyBorder="1" applyAlignment="1" applyProtection="1">
      <alignment horizontal="right" vertical="center"/>
      <protection locked="0"/>
    </xf>
    <xf numFmtId="3" fontId="13" fillId="0" borderId="75" xfId="5" applyNumberFormat="1" applyFill="1" applyBorder="1" applyAlignment="1" applyProtection="1">
      <alignment horizontal="right" vertical="center"/>
      <protection locked="0"/>
    </xf>
    <xf numFmtId="3" fontId="42" fillId="11" borderId="59" xfId="5" applyNumberFormat="1" applyFont="1" applyFill="1" applyBorder="1" applyAlignment="1">
      <alignment horizontal="right" vertical="center"/>
    </xf>
    <xf numFmtId="164" fontId="42" fillId="11" borderId="59" xfId="5" applyNumberFormat="1" applyFont="1" applyFill="1" applyBorder="1" applyAlignment="1">
      <alignment horizontal="right" vertical="center"/>
    </xf>
    <xf numFmtId="3" fontId="42" fillId="0" borderId="63" xfId="5" applyNumberFormat="1" applyFont="1" applyFill="1" applyBorder="1" applyAlignment="1">
      <alignment horizontal="right" vertical="center"/>
    </xf>
    <xf numFmtId="3" fontId="42" fillId="0" borderId="59" xfId="5" applyNumberFormat="1" applyFont="1" applyFill="1" applyBorder="1" applyAlignment="1">
      <alignment horizontal="right" vertical="center"/>
    </xf>
    <xf numFmtId="3" fontId="43" fillId="0" borderId="54" xfId="5" applyNumberFormat="1" applyFont="1" applyFill="1" applyBorder="1" applyAlignment="1">
      <alignment horizontal="center" vertical="center"/>
    </xf>
    <xf numFmtId="3" fontId="42" fillId="10" borderId="20" xfId="5" applyNumberFormat="1" applyFont="1" applyFill="1" applyBorder="1" applyAlignment="1" applyProtection="1">
      <alignment horizontal="right" vertical="center"/>
      <protection locked="0"/>
    </xf>
    <xf numFmtId="3" fontId="41" fillId="0" borderId="54" xfId="5" applyNumberFormat="1" applyFont="1" applyFill="1" applyBorder="1" applyAlignment="1" applyProtection="1">
      <alignment horizontal="right" vertical="center"/>
      <protection locked="0"/>
    </xf>
    <xf numFmtId="3" fontId="42" fillId="0" borderId="76" xfId="5" applyNumberFormat="1" applyFont="1" applyFill="1" applyBorder="1" applyAlignment="1">
      <alignment horizontal="right" vertical="center"/>
    </xf>
    <xf numFmtId="3" fontId="42" fillId="0" borderId="54" xfId="5" applyNumberFormat="1" applyFont="1" applyFill="1" applyBorder="1" applyAlignment="1">
      <alignment horizontal="right" vertical="center"/>
    </xf>
    <xf numFmtId="3" fontId="43" fillId="0" borderId="66" xfId="5" applyNumberFormat="1" applyFont="1" applyFill="1" applyBorder="1" applyAlignment="1">
      <alignment horizontal="center" vertical="center"/>
    </xf>
    <xf numFmtId="0" fontId="40" fillId="0" borderId="66" xfId="5" applyFont="1" applyBorder="1" applyAlignment="1">
      <alignment horizontal="center" vertical="center"/>
    </xf>
    <xf numFmtId="0" fontId="39" fillId="0" borderId="50" xfId="5" applyFont="1" applyBorder="1" applyAlignment="1">
      <alignment horizontal="left" vertical="center" indent="1"/>
    </xf>
    <xf numFmtId="0" fontId="13" fillId="0" borderId="62" xfId="5" applyBorder="1" applyAlignment="1">
      <alignment horizontal="center" vertical="center"/>
    </xf>
    <xf numFmtId="3" fontId="43" fillId="0" borderId="62" xfId="5" applyNumberFormat="1" applyFont="1" applyFill="1" applyBorder="1" applyAlignment="1">
      <alignment horizontal="center" vertical="center"/>
    </xf>
    <xf numFmtId="3" fontId="13" fillId="6" borderId="21" xfId="5" applyNumberFormat="1" applyFont="1" applyFill="1" applyBorder="1" applyAlignment="1">
      <alignment horizontal="right" vertical="center"/>
    </xf>
    <xf numFmtId="3" fontId="42" fillId="10" borderId="61" xfId="5" applyNumberFormat="1" applyFont="1" applyFill="1" applyBorder="1" applyAlignment="1" applyProtection="1">
      <alignment horizontal="right" vertical="center"/>
      <protection locked="0"/>
    </xf>
    <xf numFmtId="3" fontId="41" fillId="0" borderId="53" xfId="5" applyNumberFormat="1" applyFont="1" applyFill="1" applyBorder="1" applyAlignment="1" applyProtection="1">
      <alignment horizontal="right" vertical="center"/>
      <protection locked="0"/>
    </xf>
    <xf numFmtId="3" fontId="13" fillId="0" borderId="62" xfId="5" applyNumberFormat="1" applyFill="1" applyBorder="1" applyAlignment="1" applyProtection="1">
      <alignment horizontal="right" vertical="center"/>
      <protection locked="0"/>
    </xf>
    <xf numFmtId="3" fontId="42" fillId="0" borderId="72" xfId="5" applyNumberFormat="1" applyFont="1" applyFill="1" applyBorder="1" applyAlignment="1">
      <alignment horizontal="right" vertical="center"/>
    </xf>
    <xf numFmtId="3" fontId="42" fillId="0" borderId="62" xfId="5" applyNumberFormat="1" applyFont="1" applyFill="1" applyBorder="1" applyAlignment="1">
      <alignment horizontal="right" vertical="center"/>
    </xf>
    <xf numFmtId="0" fontId="44" fillId="11" borderId="45" xfId="5" applyFont="1" applyFill="1" applyBorder="1" applyAlignment="1">
      <alignment horizontal="left" vertical="center" indent="1"/>
    </xf>
    <xf numFmtId="0" fontId="42" fillId="11" borderId="67" xfId="5" applyFont="1" applyFill="1" applyBorder="1" applyAlignment="1">
      <alignment horizontal="center" vertical="center"/>
    </xf>
    <xf numFmtId="3" fontId="42" fillId="11" borderId="67" xfId="5" applyNumberFormat="1" applyFont="1" applyFill="1" applyBorder="1" applyAlignment="1">
      <alignment horizontal="center" vertical="center"/>
    </xf>
    <xf numFmtId="3" fontId="42" fillId="11" borderId="45" xfId="5" applyNumberFormat="1" applyFont="1" applyFill="1" applyBorder="1" applyAlignment="1">
      <alignment horizontal="right" vertical="center"/>
    </xf>
    <xf numFmtId="3" fontId="42" fillId="11" borderId="45" xfId="5" applyNumberFormat="1" applyFont="1" applyFill="1" applyBorder="1" applyAlignment="1" applyProtection="1">
      <alignment horizontal="right" vertical="center"/>
    </xf>
    <xf numFmtId="3" fontId="42" fillId="11" borderId="67" xfId="5" applyNumberFormat="1" applyFont="1" applyFill="1" applyBorder="1" applyAlignment="1">
      <alignment horizontal="right" vertical="center"/>
    </xf>
    <xf numFmtId="3" fontId="42" fillId="11" borderId="46" xfId="5" applyNumberFormat="1" applyFont="1" applyFill="1" applyBorder="1" applyAlignment="1">
      <alignment horizontal="right" vertical="center"/>
    </xf>
    <xf numFmtId="164" fontId="42" fillId="11" borderId="67" xfId="5" applyNumberFormat="1" applyFont="1" applyFill="1" applyBorder="1" applyAlignment="1">
      <alignment horizontal="right" vertical="center"/>
    </xf>
    <xf numFmtId="3" fontId="42" fillId="11" borderId="47" xfId="5" applyNumberFormat="1" applyFont="1" applyFill="1" applyBorder="1" applyAlignment="1">
      <alignment horizontal="right" vertical="center"/>
    </xf>
    <xf numFmtId="0" fontId="39" fillId="0" borderId="20" xfId="5" applyFont="1" applyBorder="1" applyAlignment="1">
      <alignment horizontal="left" vertical="center" indent="1"/>
    </xf>
    <xf numFmtId="3" fontId="13" fillId="0" borderId="20" xfId="5" applyNumberFormat="1" applyFont="1" applyFill="1" applyBorder="1" applyAlignment="1">
      <alignment horizontal="right" vertical="center"/>
    </xf>
    <xf numFmtId="0" fontId="39" fillId="0" borderId="64" xfId="5" applyFont="1" applyBorder="1" applyAlignment="1">
      <alignment horizontal="left" vertical="center" indent="1"/>
    </xf>
    <xf numFmtId="0" fontId="39" fillId="0" borderId="21" xfId="5" applyFont="1" applyBorder="1" applyAlignment="1">
      <alignment horizontal="left" vertical="center" indent="1"/>
    </xf>
    <xf numFmtId="164" fontId="42" fillId="11" borderId="62" xfId="5" applyNumberFormat="1" applyFont="1" applyFill="1" applyBorder="1" applyAlignment="1">
      <alignment horizontal="right" vertical="center"/>
    </xf>
    <xf numFmtId="3" fontId="42" fillId="11" borderId="77" xfId="5" applyNumberFormat="1" applyFont="1" applyFill="1" applyBorder="1" applyAlignment="1">
      <alignment horizontal="right" vertical="center"/>
    </xf>
    <xf numFmtId="0" fontId="13" fillId="0" borderId="53" xfId="5" applyBorder="1" applyAlignment="1">
      <alignment vertical="center"/>
    </xf>
    <xf numFmtId="3" fontId="42" fillId="0" borderId="53" xfId="5" applyNumberFormat="1" applyFont="1" applyFill="1" applyBorder="1" applyAlignment="1">
      <alignment horizontal="center" vertical="center"/>
    </xf>
    <xf numFmtId="3" fontId="13" fillId="11" borderId="21" xfId="5" applyNumberFormat="1" applyFont="1" applyFill="1" applyBorder="1" applyAlignment="1">
      <alignment horizontal="right" vertical="center"/>
    </xf>
    <xf numFmtId="3" fontId="42" fillId="0" borderId="74" xfId="5" applyNumberFormat="1" applyFont="1" applyFill="1" applyBorder="1" applyAlignment="1" applyProtection="1">
      <alignment horizontal="right" vertical="center"/>
      <protection locked="0"/>
    </xf>
    <xf numFmtId="3" fontId="13" fillId="0" borderId="53" xfId="5" applyNumberFormat="1" applyBorder="1" applyAlignment="1">
      <alignment horizontal="right" vertical="center"/>
    </xf>
    <xf numFmtId="3" fontId="13" fillId="0" borderId="0" xfId="5" applyNumberFormat="1" applyBorder="1" applyAlignment="1">
      <alignment horizontal="right" vertical="center"/>
    </xf>
    <xf numFmtId="3" fontId="13" fillId="11" borderId="48" xfId="5" applyNumberFormat="1" applyFill="1" applyBorder="1" applyAlignment="1" applyProtection="1">
      <alignment horizontal="right" vertical="center"/>
      <protection locked="0"/>
    </xf>
    <xf numFmtId="3" fontId="42" fillId="11" borderId="57" xfId="5" applyNumberFormat="1" applyFont="1" applyFill="1" applyBorder="1" applyAlignment="1">
      <alignment horizontal="right" vertical="center"/>
    </xf>
    <xf numFmtId="3" fontId="13" fillId="11" borderId="53" xfId="5" applyNumberFormat="1" applyFill="1" applyBorder="1" applyAlignment="1">
      <alignment horizontal="right" vertical="center"/>
    </xf>
    <xf numFmtId="3" fontId="42" fillId="0" borderId="47" xfId="5" applyNumberFormat="1" applyFont="1" applyFill="1" applyBorder="1" applyAlignment="1">
      <alignment horizontal="right" vertical="center"/>
    </xf>
    <xf numFmtId="0" fontId="44" fillId="11" borderId="55" xfId="5" applyFont="1" applyFill="1" applyBorder="1" applyAlignment="1">
      <alignment horizontal="left" vertical="center" indent="1"/>
    </xf>
    <xf numFmtId="0" fontId="44" fillId="11" borderId="74" xfId="5" applyFont="1" applyFill="1" applyBorder="1" applyAlignment="1">
      <alignment horizontal="left" vertical="center" indent="1"/>
    </xf>
    <xf numFmtId="0" fontId="42" fillId="11" borderId="50" xfId="5" applyFont="1" applyFill="1" applyBorder="1" applyAlignment="1">
      <alignment horizontal="center" vertical="center"/>
    </xf>
    <xf numFmtId="3" fontId="42" fillId="11" borderId="50" xfId="5" applyNumberFormat="1" applyFont="1" applyFill="1" applyBorder="1" applyAlignment="1">
      <alignment horizontal="center" vertical="center"/>
    </xf>
    <xf numFmtId="0" fontId="45" fillId="0" borderId="0" xfId="5" applyFont="1" applyFill="1" applyBorder="1" applyAlignment="1">
      <alignment horizontal="left" vertical="center" indent="1"/>
    </xf>
    <xf numFmtId="0" fontId="44" fillId="0" borderId="0" xfId="5" applyFont="1" applyFill="1" applyBorder="1" applyAlignment="1">
      <alignment horizontal="left" vertical="center" indent="1"/>
    </xf>
    <xf numFmtId="0" fontId="13" fillId="0" borderId="0" xfId="5" applyFont="1" applyAlignment="1">
      <alignment horizontal="center" vertical="center"/>
    </xf>
    <xf numFmtId="3" fontId="13" fillId="0" borderId="0" xfId="5" applyNumberFormat="1" applyFont="1" applyAlignment="1">
      <alignment vertical="center"/>
    </xf>
    <xf numFmtId="0" fontId="46" fillId="0" borderId="0" xfId="5" applyFont="1" applyAlignment="1">
      <alignment horizontal="left" vertical="center" indent="1"/>
    </xf>
    <xf numFmtId="0" fontId="10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3" fontId="10" fillId="0" borderId="0" xfId="5" applyNumberFormat="1" applyFont="1" applyAlignment="1">
      <alignment vertical="center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left" vertical="center" indent="1"/>
    </xf>
    <xf numFmtId="0" fontId="13" fillId="0" borderId="0" xfId="5" applyFont="1" applyAlignment="1">
      <alignment horizontal="right" vertical="center"/>
    </xf>
    <xf numFmtId="0" fontId="13" fillId="0" borderId="0" xfId="5" applyFont="1" applyBorder="1" applyAlignment="1">
      <alignment horizontal="center" vertical="center"/>
    </xf>
    <xf numFmtId="0" fontId="47" fillId="0" borderId="0" xfId="5" applyFont="1" applyFill="1" applyBorder="1" applyAlignment="1">
      <alignment horizontal="left" vertical="center"/>
    </xf>
    <xf numFmtId="0" fontId="48" fillId="0" borderId="46" xfId="7" applyFont="1" applyBorder="1" applyAlignment="1">
      <alignment horizontal="left" vertical="center" indent="1"/>
    </xf>
    <xf numFmtId="0" fontId="48" fillId="0" borderId="47" xfId="7" applyFont="1" applyBorder="1" applyAlignment="1">
      <alignment horizontal="left" vertical="center" indent="1"/>
    </xf>
    <xf numFmtId="0" fontId="13" fillId="9" borderId="48" xfId="5" applyFont="1" applyFill="1" applyBorder="1" applyAlignment="1">
      <alignment vertical="center"/>
    </xf>
    <xf numFmtId="0" fontId="13" fillId="9" borderId="48" xfId="5" applyFont="1" applyFill="1" applyBorder="1" applyAlignment="1">
      <alignment horizontal="center" vertical="center"/>
    </xf>
    <xf numFmtId="0" fontId="13" fillId="0" borderId="46" xfId="5" applyFont="1" applyBorder="1" applyAlignment="1">
      <alignment vertical="center"/>
    </xf>
    <xf numFmtId="0" fontId="13" fillId="0" borderId="47" xfId="5" applyFont="1" applyBorder="1" applyAlignment="1">
      <alignment vertical="center"/>
    </xf>
    <xf numFmtId="0" fontId="48" fillId="0" borderId="50" xfId="7" applyFont="1" applyBorder="1" applyAlignment="1">
      <alignment horizontal="left" vertical="center" indent="1"/>
    </xf>
    <xf numFmtId="0" fontId="13" fillId="9" borderId="50" xfId="5" applyFont="1" applyFill="1" applyBorder="1" applyAlignment="1">
      <alignment horizontal="center" vertical="center"/>
    </xf>
    <xf numFmtId="0" fontId="48" fillId="0" borderId="50" xfId="7" applyFont="1" applyBorder="1" applyAlignment="1">
      <alignment horizontal="center" vertical="center"/>
    </xf>
    <xf numFmtId="0" fontId="13" fillId="0" borderId="54" xfId="5" applyFont="1" applyBorder="1" applyAlignment="1">
      <alignment vertical="center"/>
    </xf>
    <xf numFmtId="165" fontId="13" fillId="0" borderId="48" xfId="5" applyNumberFormat="1" applyFont="1" applyFill="1" applyBorder="1" applyAlignment="1">
      <alignment horizontal="center" vertical="center"/>
    </xf>
    <xf numFmtId="4" fontId="13" fillId="0" borderId="55" xfId="5" applyNumberFormat="1" applyFont="1" applyBorder="1" applyAlignment="1">
      <alignment vertical="center"/>
    </xf>
    <xf numFmtId="4" fontId="13" fillId="0" borderId="57" xfId="5" applyNumberFormat="1" applyFont="1" applyFill="1" applyBorder="1" applyAlignment="1" applyProtection="1">
      <alignment horizontal="right" vertical="center"/>
      <protection locked="0"/>
    </xf>
    <xf numFmtId="4" fontId="13" fillId="0" borderId="56" xfId="5" applyNumberFormat="1" applyFont="1" applyFill="1" applyBorder="1" applyAlignment="1" applyProtection="1">
      <alignment horizontal="right" vertical="center"/>
      <protection locked="0"/>
    </xf>
    <xf numFmtId="0" fontId="13" fillId="0" borderId="59" xfId="5" applyFont="1" applyBorder="1" applyAlignment="1">
      <alignment vertical="center"/>
    </xf>
    <xf numFmtId="165" fontId="13" fillId="0" borderId="59" xfId="5" applyNumberFormat="1" applyFont="1" applyBorder="1" applyAlignment="1">
      <alignment horizontal="center" vertical="center"/>
    </xf>
    <xf numFmtId="4" fontId="13" fillId="0" borderId="60" xfId="5" applyNumberFormat="1" applyFont="1" applyFill="1" applyBorder="1" applyAlignment="1" applyProtection="1">
      <alignment horizontal="right" vertical="center"/>
      <protection locked="0"/>
    </xf>
    <xf numFmtId="4" fontId="13" fillId="0" borderId="61" xfId="5" applyNumberFormat="1" applyFont="1" applyFill="1" applyBorder="1" applyAlignment="1" applyProtection="1">
      <alignment horizontal="right" vertical="center"/>
      <protection locked="0"/>
    </xf>
    <xf numFmtId="4" fontId="13" fillId="0" borderId="62" xfId="5" applyNumberFormat="1" applyFont="1" applyFill="1" applyBorder="1" applyAlignment="1" applyProtection="1">
      <alignment horizontal="right" vertical="center"/>
      <protection locked="0"/>
    </xf>
    <xf numFmtId="0" fontId="13" fillId="0" borderId="54" xfId="5" applyFont="1" applyBorder="1" applyAlignment="1">
      <alignment horizontal="center" vertical="center"/>
    </xf>
    <xf numFmtId="3" fontId="13" fillId="0" borderId="56" xfId="5" applyNumberFormat="1" applyFont="1" applyBorder="1" applyAlignment="1">
      <alignment horizontal="center" vertical="center"/>
    </xf>
    <xf numFmtId="3" fontId="13" fillId="0" borderId="57" xfId="5" applyNumberFormat="1" applyFont="1" applyFill="1" applyBorder="1" applyAlignment="1" applyProtection="1">
      <alignment horizontal="right" vertical="center"/>
      <protection locked="0"/>
    </xf>
    <xf numFmtId="3" fontId="13" fillId="0" borderId="56" xfId="5" applyNumberFormat="1" applyFont="1" applyBorder="1" applyAlignment="1">
      <alignment horizontal="right" vertical="center"/>
    </xf>
    <xf numFmtId="3" fontId="13" fillId="0" borderId="66" xfId="5" applyNumberFormat="1" applyFont="1" applyBorder="1" applyAlignment="1">
      <alignment horizontal="center" vertical="center"/>
    </xf>
    <xf numFmtId="3" fontId="13" fillId="0" borderId="64" xfId="5" applyNumberFormat="1" applyFont="1" applyFill="1" applyBorder="1" applyAlignment="1" applyProtection="1">
      <alignment horizontal="right" vertical="center"/>
      <protection locked="0"/>
    </xf>
    <xf numFmtId="4" fontId="13" fillId="0" borderId="64" xfId="5" applyNumberFormat="1" applyFont="1" applyFill="1" applyBorder="1" applyAlignment="1" applyProtection="1">
      <alignment horizontal="right" vertical="center"/>
      <protection locked="0"/>
    </xf>
    <xf numFmtId="4" fontId="13" fillId="0" borderId="66" xfId="5" applyNumberFormat="1" applyFont="1" applyFill="1" applyBorder="1" applyAlignment="1" applyProtection="1">
      <alignment horizontal="right" vertical="center"/>
      <protection locked="0"/>
    </xf>
    <xf numFmtId="3" fontId="13" fillId="0" borderId="66" xfId="5" applyNumberFormat="1" applyFont="1" applyBorder="1" applyAlignment="1">
      <alignment horizontal="right" vertical="center"/>
    </xf>
    <xf numFmtId="3" fontId="13" fillId="0" borderId="50" xfId="5" applyNumberFormat="1" applyFont="1" applyFill="1" applyBorder="1" applyAlignment="1">
      <alignment horizontal="center" vertical="center"/>
    </xf>
    <xf numFmtId="3" fontId="13" fillId="0" borderId="61" xfId="5" applyNumberFormat="1" applyFont="1" applyFill="1" applyBorder="1" applyAlignment="1" applyProtection="1">
      <alignment horizontal="right" vertical="center"/>
      <protection locked="0"/>
    </xf>
    <xf numFmtId="4" fontId="13" fillId="0" borderId="59" xfId="5" applyNumberFormat="1" applyFont="1" applyFill="1" applyBorder="1" applyAlignment="1" applyProtection="1">
      <alignment horizontal="right" vertical="center"/>
      <protection locked="0"/>
    </xf>
    <xf numFmtId="3" fontId="13" fillId="0" borderId="59" xfId="5" applyNumberFormat="1" applyFont="1" applyBorder="1" applyAlignment="1">
      <alignment horizontal="right" vertical="center"/>
    </xf>
    <xf numFmtId="3" fontId="13" fillId="0" borderId="48" xfId="5" applyNumberFormat="1" applyFont="1" applyFill="1" applyBorder="1" applyAlignment="1">
      <alignment horizontal="center" vertical="center"/>
    </xf>
    <xf numFmtId="3" fontId="13" fillId="0" borderId="20" xfId="5" applyNumberFormat="1" applyFont="1" applyFill="1" applyBorder="1" applyAlignment="1" applyProtection="1">
      <alignment horizontal="right" vertical="center"/>
      <protection locked="0"/>
    </xf>
    <xf numFmtId="4" fontId="13" fillId="0" borderId="68" xfId="5" applyNumberFormat="1" applyFont="1" applyFill="1" applyBorder="1" applyAlignment="1" applyProtection="1">
      <alignment horizontal="right" vertical="center"/>
      <protection locked="0"/>
    </xf>
    <xf numFmtId="4" fontId="13" fillId="0" borderId="69" xfId="5" applyNumberFormat="1" applyFont="1" applyFill="1" applyBorder="1" applyAlignment="1" applyProtection="1">
      <alignment horizontal="right" vertical="center"/>
      <protection locked="0"/>
    </xf>
    <xf numFmtId="3" fontId="13" fillId="0" borderId="54" xfId="5" applyNumberFormat="1" applyFont="1" applyBorder="1" applyAlignment="1">
      <alignment horizontal="right" vertical="center"/>
    </xf>
    <xf numFmtId="4" fontId="13" fillId="0" borderId="13" xfId="5" applyNumberFormat="1" applyFont="1" applyFill="1" applyBorder="1" applyAlignment="1" applyProtection="1">
      <alignment horizontal="right" vertical="center"/>
      <protection locked="0"/>
    </xf>
    <xf numFmtId="4" fontId="13" fillId="0" borderId="12" xfId="5" applyNumberFormat="1" applyFont="1" applyFill="1" applyBorder="1" applyAlignment="1" applyProtection="1">
      <alignment horizontal="right" vertical="center"/>
      <protection locked="0"/>
    </xf>
    <xf numFmtId="3" fontId="13" fillId="0" borderId="59" xfId="5" applyNumberFormat="1" applyFont="1" applyBorder="1" applyAlignment="1">
      <alignment horizontal="center" vertical="center"/>
    </xf>
    <xf numFmtId="3" fontId="13" fillId="0" borderId="60" xfId="5" applyNumberFormat="1" applyFont="1" applyFill="1" applyBorder="1" applyAlignment="1" applyProtection="1">
      <alignment horizontal="right" vertical="center"/>
      <protection locked="0"/>
    </xf>
    <xf numFmtId="4" fontId="13" fillId="0" borderId="70" xfId="5" applyNumberFormat="1" applyFont="1" applyFill="1" applyBorder="1" applyAlignment="1" applyProtection="1">
      <alignment horizontal="right" vertical="center"/>
      <protection locked="0"/>
    </xf>
    <xf numFmtId="4" fontId="13" fillId="0" borderId="71" xfId="5" applyNumberFormat="1" applyFont="1" applyFill="1" applyBorder="1" applyAlignment="1" applyProtection="1">
      <alignment horizontal="right" vertical="center"/>
      <protection locked="0"/>
    </xf>
    <xf numFmtId="3" fontId="13" fillId="0" borderId="62" xfId="5" applyNumberFormat="1" applyFont="1" applyBorder="1" applyAlignment="1">
      <alignment horizontal="right" vertical="center"/>
    </xf>
    <xf numFmtId="3" fontId="13" fillId="0" borderId="56" xfId="5" applyNumberFormat="1" applyFont="1" applyFill="1" applyBorder="1" applyAlignment="1" applyProtection="1">
      <alignment horizontal="right" vertical="center"/>
      <protection locked="0"/>
    </xf>
    <xf numFmtId="3" fontId="13" fillId="0" borderId="54" xfId="5" applyNumberFormat="1" applyFont="1" applyFill="1" applyBorder="1" applyAlignment="1" applyProtection="1">
      <alignment horizontal="right" vertical="center"/>
      <protection locked="0"/>
    </xf>
    <xf numFmtId="3" fontId="13" fillId="0" borderId="43" xfId="5" applyNumberFormat="1" applyFont="1" applyFill="1" applyBorder="1" applyAlignment="1" applyProtection="1">
      <alignment horizontal="right" vertical="center"/>
      <protection locked="0"/>
    </xf>
    <xf numFmtId="3" fontId="13" fillId="0" borderId="66" xfId="5" applyNumberFormat="1" applyFont="1" applyFill="1" applyBorder="1" applyAlignment="1" applyProtection="1">
      <alignment horizontal="right" vertical="center"/>
      <protection locked="0"/>
    </xf>
    <xf numFmtId="3" fontId="13" fillId="0" borderId="19" xfId="5" applyNumberFormat="1" applyFont="1" applyFill="1" applyBorder="1" applyAlignment="1" applyProtection="1">
      <alignment horizontal="right" vertical="center"/>
      <protection locked="0"/>
    </xf>
    <xf numFmtId="3" fontId="13" fillId="0" borderId="50" xfId="5" applyNumberFormat="1" applyFont="1" applyFill="1" applyBorder="1" applyAlignment="1" applyProtection="1">
      <alignment horizontal="right" vertical="center"/>
      <protection locked="0"/>
    </xf>
    <xf numFmtId="3" fontId="13" fillId="0" borderId="59" xfId="5" applyNumberFormat="1" applyFont="1" applyFill="1" applyBorder="1" applyAlignment="1" applyProtection="1">
      <alignment horizontal="right" vertical="center"/>
      <protection locked="0"/>
    </xf>
    <xf numFmtId="3" fontId="13" fillId="0" borderId="75" xfId="5" applyNumberFormat="1" applyFont="1" applyFill="1" applyBorder="1" applyAlignment="1" applyProtection="1">
      <alignment horizontal="right" vertical="center"/>
      <protection locked="0"/>
    </xf>
    <xf numFmtId="3" fontId="13" fillId="0" borderId="62" xfId="5" applyNumberFormat="1" applyFont="1" applyFill="1" applyBorder="1" applyAlignment="1" applyProtection="1">
      <alignment horizontal="right" vertical="center"/>
      <protection locked="0"/>
    </xf>
    <xf numFmtId="0" fontId="13" fillId="0" borderId="53" xfId="5" applyFont="1" applyBorder="1" applyAlignment="1">
      <alignment vertical="center"/>
    </xf>
    <xf numFmtId="3" fontId="13" fillId="0" borderId="53" xfId="5" applyNumberFormat="1" applyFont="1" applyBorder="1" applyAlignment="1">
      <alignment horizontal="right" vertical="center"/>
    </xf>
    <xf numFmtId="3" fontId="13" fillId="0" borderId="0" xfId="5" applyNumberFormat="1" applyFont="1" applyBorder="1" applyAlignment="1">
      <alignment horizontal="right" vertical="center"/>
    </xf>
    <xf numFmtId="3" fontId="13" fillId="11" borderId="48" xfId="5" applyNumberFormat="1" applyFont="1" applyFill="1" applyBorder="1" applyAlignment="1" applyProtection="1">
      <alignment horizontal="right" vertical="center"/>
      <protection locked="0"/>
    </xf>
    <xf numFmtId="3" fontId="13" fillId="11" borderId="53" xfId="5" applyNumberFormat="1" applyFont="1" applyFill="1" applyBorder="1" applyAlignment="1">
      <alignment horizontal="right" vertical="center"/>
    </xf>
    <xf numFmtId="3" fontId="13" fillId="11" borderId="21" xfId="5" applyNumberFormat="1" applyFill="1" applyBorder="1" applyAlignment="1">
      <alignment horizontal="right" vertical="center"/>
    </xf>
    <xf numFmtId="3" fontId="49" fillId="11" borderId="67" xfId="5" applyNumberFormat="1" applyFont="1" applyFill="1" applyBorder="1" applyAlignment="1">
      <alignment horizontal="right" vertical="center"/>
    </xf>
    <xf numFmtId="3" fontId="49" fillId="11" borderId="57" xfId="5" applyNumberFormat="1" applyFont="1" applyFill="1" applyBorder="1" applyAlignment="1">
      <alignment horizontal="right" vertical="center"/>
    </xf>
    <xf numFmtId="0" fontId="50" fillId="8" borderId="45" xfId="5" applyFont="1" applyFill="1" applyBorder="1" applyAlignment="1">
      <alignment horizontal="left" vertical="center" indent="1" shrinkToFit="1"/>
    </xf>
    <xf numFmtId="0" fontId="50" fillId="8" borderId="46" xfId="5" applyFont="1" applyFill="1" applyBorder="1" applyAlignment="1">
      <alignment horizontal="left" vertical="center" indent="1" shrinkToFit="1"/>
    </xf>
    <xf numFmtId="0" fontId="51" fillId="0" borderId="46" xfId="7" applyFont="1" applyBorder="1" applyAlignment="1">
      <alignment horizontal="left" vertical="center" indent="1" shrinkToFit="1"/>
    </xf>
    <xf numFmtId="0" fontId="51" fillId="0" borderId="47" xfId="7" applyFont="1" applyBorder="1" applyAlignment="1">
      <alignment horizontal="left" vertical="center" indent="1" shrinkToFit="1"/>
    </xf>
  </cellXfs>
  <cellStyles count="8">
    <cellStyle name="Normální" xfId="0" builtinId="0"/>
    <cellStyle name="normální 2" xfId="1"/>
    <cellStyle name="Normální 2 2" xfId="6"/>
    <cellStyle name="normální 3" xfId="2"/>
    <cellStyle name="Normální 4" xfId="4"/>
    <cellStyle name="Normální 5" xfId="5"/>
    <cellStyle name="Normální 6" xfId="7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8"/>
  <sheetViews>
    <sheetView tabSelected="1" topLeftCell="A2" workbookViewId="0">
      <selection activeCell="E33" sqref="E33"/>
    </sheetView>
  </sheetViews>
  <sheetFormatPr defaultRowHeight="12.75" x14ac:dyDescent="0.2"/>
  <cols>
    <col min="1" max="1" width="4.7109375" customWidth="1"/>
    <col min="2" max="2" width="26.85546875" customWidth="1"/>
    <col min="3" max="5" width="23.7109375" customWidth="1"/>
  </cols>
  <sheetData>
    <row r="1" spans="1:191" s="2" customFormat="1" ht="15.75" hidden="1" x14ac:dyDescent="0.25">
      <c r="A1" s="1" t="s">
        <v>0</v>
      </c>
    </row>
    <row r="2" spans="1:191" s="2" customFormat="1" x14ac:dyDescent="0.2"/>
    <row r="3" spans="1:191" s="2" customFormat="1" ht="15.75" hidden="1" x14ac:dyDescent="0.25">
      <c r="A3" s="1" t="s">
        <v>1</v>
      </c>
      <c r="B3" s="3"/>
    </row>
    <row r="4" spans="1:191" s="2" customFormat="1" ht="15.75" x14ac:dyDescent="0.25">
      <c r="A4" s="1"/>
      <c r="B4" s="1" t="s">
        <v>2</v>
      </c>
    </row>
    <row r="5" spans="1:191" s="2" customFormat="1" ht="15.75" x14ac:dyDescent="0.25">
      <c r="A5" s="1"/>
    </row>
    <row r="6" spans="1:191" s="2" customFormat="1" ht="20.25" x14ac:dyDescent="0.3">
      <c r="A6" s="352" t="s">
        <v>464</v>
      </c>
      <c r="B6" s="353"/>
      <c r="C6" s="354"/>
      <c r="D6" s="354"/>
      <c r="E6" s="354"/>
    </row>
    <row r="7" spans="1:191" ht="15.75" x14ac:dyDescent="0.25">
      <c r="A7" s="4"/>
      <c r="B7" s="5"/>
      <c r="C7" s="5"/>
      <c r="D7" s="5"/>
      <c r="E7" s="5"/>
    </row>
    <row r="8" spans="1:191" ht="13.5" thickBot="1" x14ac:dyDescent="0.25">
      <c r="A8" s="6"/>
      <c r="C8" s="7"/>
      <c r="D8" s="7"/>
      <c r="E8" s="7" t="s">
        <v>3</v>
      </c>
    </row>
    <row r="9" spans="1:191" ht="18.75" customHeight="1" x14ac:dyDescent="0.2">
      <c r="B9" s="355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 x14ac:dyDescent="0.25">
      <c r="B10" s="356"/>
      <c r="C10" s="11" t="s">
        <v>9</v>
      </c>
      <c r="D10" s="11" t="s">
        <v>9</v>
      </c>
      <c r="E10" s="11" t="s">
        <v>9</v>
      </c>
      <c r="F10" s="12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 x14ac:dyDescent="0.2">
      <c r="B11" s="13" t="s">
        <v>11</v>
      </c>
      <c r="C11" s="14">
        <v>355277</v>
      </c>
      <c r="D11" s="14">
        <v>354925.9</v>
      </c>
      <c r="E11" s="14">
        <v>186277.6</v>
      </c>
      <c r="F11" s="15">
        <f>(E11/D11)*100</f>
        <v>52.483518390740144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 x14ac:dyDescent="0.2">
      <c r="B12" s="16" t="s">
        <v>12</v>
      </c>
      <c r="C12" s="17">
        <v>53171</v>
      </c>
      <c r="D12" s="17">
        <v>53329.7</v>
      </c>
      <c r="E12" s="17">
        <v>35284.6</v>
      </c>
      <c r="F12" s="18">
        <f>(E12/D12)*100</f>
        <v>66.163132363392251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 x14ac:dyDescent="0.2">
      <c r="B13" s="16" t="s">
        <v>13</v>
      </c>
      <c r="C13" s="17">
        <v>28644</v>
      </c>
      <c r="D13" s="17">
        <v>28644</v>
      </c>
      <c r="E13" s="17">
        <v>6295.6</v>
      </c>
      <c r="F13" s="18">
        <f>(E13/D13)*100</f>
        <v>21.978773914257786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 x14ac:dyDescent="0.2">
      <c r="B14" s="19" t="s">
        <v>14</v>
      </c>
      <c r="C14" s="17">
        <v>36015</v>
      </c>
      <c r="D14" s="17">
        <v>84556.3</v>
      </c>
      <c r="E14" s="17">
        <v>55249.7</v>
      </c>
      <c r="F14" s="18">
        <f>(E14/D14)*100</f>
        <v>65.340725646699298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 x14ac:dyDescent="0.25">
      <c r="B15" s="20" t="s">
        <v>15</v>
      </c>
      <c r="C15" s="21">
        <f>SUM(C11:C14)</f>
        <v>473107</v>
      </c>
      <c r="D15" s="21">
        <f>SUM(D11:D14)</f>
        <v>521455.9</v>
      </c>
      <c r="E15" s="21">
        <f>SUM(E11:E14)</f>
        <v>283107.5</v>
      </c>
      <c r="F15" s="22">
        <f>(E15/D15)*100</f>
        <v>54.2917435587554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 x14ac:dyDescent="0.2">
      <c r="B16" s="23"/>
      <c r="C16" s="24"/>
      <c r="D16" s="24"/>
      <c r="E16" s="24"/>
      <c r="F16" s="2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 x14ac:dyDescent="0.2">
      <c r="A17" s="10"/>
      <c r="B17" s="16" t="s">
        <v>16</v>
      </c>
      <c r="C17" s="17">
        <v>445820</v>
      </c>
      <c r="D17" s="17">
        <v>508689.6</v>
      </c>
      <c r="E17" s="17">
        <v>257482.7</v>
      </c>
      <c r="F17" s="18">
        <f>(E17/D17)*100</f>
        <v>50.616859475798215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6" customFormat="1" x14ac:dyDescent="0.2">
      <c r="A18" s="10"/>
      <c r="B18" s="19" t="s">
        <v>17</v>
      </c>
      <c r="C18" s="17">
        <v>126716</v>
      </c>
      <c r="D18" s="17">
        <v>132685.1</v>
      </c>
      <c r="E18" s="17">
        <v>13508.2</v>
      </c>
      <c r="F18" s="18">
        <f>(E18/D18)*100</f>
        <v>10.180645754496926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 x14ac:dyDescent="0.25">
      <c r="A19" s="10"/>
      <c r="B19" s="20" t="s">
        <v>18</v>
      </c>
      <c r="C19" s="21">
        <f>SUM(C17:C18)</f>
        <v>572536</v>
      </c>
      <c r="D19" s="21">
        <f>SUM(D17:D18)</f>
        <v>641374.69999999995</v>
      </c>
      <c r="E19" s="21">
        <f>SUM(E17:E18)</f>
        <v>270990.90000000002</v>
      </c>
      <c r="F19" s="22">
        <f>(E19/D19)*100</f>
        <v>42.251573066415006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 x14ac:dyDescent="0.2">
      <c r="B20" s="27"/>
      <c r="C20" s="28"/>
      <c r="D20" s="28"/>
      <c r="E20" s="28"/>
      <c r="F20" s="2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 x14ac:dyDescent="0.2">
      <c r="B21" s="30" t="s">
        <v>19</v>
      </c>
      <c r="C21" s="31"/>
      <c r="D21" s="31"/>
      <c r="E21" s="31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 x14ac:dyDescent="0.2">
      <c r="B22" s="30" t="s">
        <v>20</v>
      </c>
      <c r="C22" s="33"/>
      <c r="D22" s="33"/>
      <c r="E22" s="33">
        <v>12116.6</v>
      </c>
      <c r="F22" s="34"/>
    </row>
    <row r="23" spans="1:213" ht="15" customHeight="1" thickBot="1" x14ac:dyDescent="0.25">
      <c r="B23" s="35" t="s">
        <v>21</v>
      </c>
      <c r="C23" s="36">
        <v>99429</v>
      </c>
      <c r="D23" s="36">
        <v>119918.8</v>
      </c>
      <c r="E23" s="36"/>
      <c r="F23" s="37"/>
    </row>
    <row r="26" spans="1:213" x14ac:dyDescent="0.2">
      <c r="B26" s="38" t="s">
        <v>22</v>
      </c>
    </row>
    <row r="27" spans="1:213" x14ac:dyDescent="0.2">
      <c r="B27" s="38" t="s">
        <v>23</v>
      </c>
      <c r="C27" s="38"/>
      <c r="D27" s="38"/>
      <c r="E27" s="38"/>
    </row>
    <row r="28" spans="1:213" ht="15" x14ac:dyDescent="0.2">
      <c r="B28" s="38"/>
      <c r="C28" s="39"/>
      <c r="D28" s="39"/>
      <c r="E28" s="39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R33" sqref="R33"/>
    </sheetView>
  </sheetViews>
  <sheetFormatPr defaultColWidth="8.7109375" defaultRowHeight="12.75" x14ac:dyDescent="0.2"/>
  <cols>
    <col min="1" max="1" width="37.7109375" style="580" customWidth="1"/>
    <col min="2" max="2" width="13.5703125" style="370" hidden="1" customWidth="1"/>
    <col min="3" max="3" width="7.28515625" style="573" customWidth="1"/>
    <col min="4" max="5" width="11.5703125" style="370" customWidth="1"/>
    <col min="6" max="6" width="11.5703125" style="574" customWidth="1"/>
    <col min="7" max="7" width="11.42578125" style="574" customWidth="1"/>
    <col min="8" max="8" width="9.85546875" style="574" customWidth="1"/>
    <col min="9" max="9" width="9.140625" style="574" customWidth="1"/>
    <col min="10" max="10" width="9.28515625" style="574" customWidth="1"/>
    <col min="11" max="11" width="9.140625" style="574" customWidth="1"/>
    <col min="12" max="12" width="12" style="370" customWidth="1"/>
    <col min="13" max="13" width="8.7109375" style="370"/>
    <col min="14" max="14" width="11.85546875" style="370" customWidth="1"/>
    <col min="15" max="15" width="12.5703125" style="370" customWidth="1"/>
    <col min="16" max="16" width="11.85546875" style="370" customWidth="1"/>
    <col min="17" max="17" width="12" style="370" customWidth="1"/>
    <col min="18" max="16384" width="8.7109375" style="370"/>
  </cols>
  <sheetData>
    <row r="1" spans="1:17" ht="24" customHeight="1" x14ac:dyDescent="0.2">
      <c r="A1" s="364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581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80"/>
      <c r="C6" s="582"/>
      <c r="D6" s="380"/>
      <c r="G6" s="374"/>
      <c r="H6" s="374"/>
    </row>
    <row r="7" spans="1:17" ht="24.75" customHeight="1" thickBot="1" x14ac:dyDescent="0.25">
      <c r="A7" s="381" t="s">
        <v>528</v>
      </c>
      <c r="B7" s="382"/>
      <c r="C7" s="583"/>
      <c r="D7" s="384" t="s">
        <v>639</v>
      </c>
      <c r="E7" s="385"/>
      <c r="F7" s="385"/>
      <c r="G7" s="385"/>
      <c r="H7" s="584"/>
      <c r="I7" s="584"/>
      <c r="J7" s="584"/>
      <c r="K7" s="584"/>
      <c r="L7" s="585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586"/>
      <c r="C9" s="587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588"/>
      <c r="I9" s="588"/>
      <c r="J9" s="589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590"/>
      <c r="B10" s="591" t="s">
        <v>539</v>
      </c>
      <c r="C10" s="592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593"/>
      <c r="C11" s="594"/>
      <c r="D11" s="417">
        <v>19</v>
      </c>
      <c r="E11" s="418">
        <v>20</v>
      </c>
      <c r="F11" s="418">
        <v>20</v>
      </c>
      <c r="G11" s="595">
        <v>20</v>
      </c>
      <c r="H11" s="596">
        <f>N11</f>
        <v>20</v>
      </c>
      <c r="I11" s="596">
        <f>O11</f>
        <v>0</v>
      </c>
      <c r="J11" s="597">
        <f>P11</f>
        <v>0</v>
      </c>
      <c r="K11" s="422" t="s">
        <v>551</v>
      </c>
      <c r="L11" s="423" t="s">
        <v>551</v>
      </c>
      <c r="M11" s="581"/>
      <c r="N11" s="424">
        <v>20</v>
      </c>
      <c r="O11" s="425"/>
      <c r="P11" s="425"/>
    </row>
    <row r="12" spans="1:17" ht="13.5" thickBot="1" x14ac:dyDescent="0.25">
      <c r="A12" s="426" t="s">
        <v>552</v>
      </c>
      <c r="B12" s="598"/>
      <c r="C12" s="599"/>
      <c r="D12" s="429">
        <v>16</v>
      </c>
      <c r="E12" s="430">
        <v>17</v>
      </c>
      <c r="F12" s="430">
        <v>17</v>
      </c>
      <c r="G12" s="431">
        <v>17</v>
      </c>
      <c r="H12" s="600">
        <f t="shared" ref="H12:J23" si="0">N12</f>
        <v>17</v>
      </c>
      <c r="I12" s="601">
        <f t="shared" si="0"/>
        <v>0</v>
      </c>
      <c r="J12" s="602">
        <f t="shared" si="0"/>
        <v>0</v>
      </c>
      <c r="K12" s="435"/>
      <c r="L12" s="436" t="s">
        <v>551</v>
      </c>
      <c r="M12" s="581"/>
      <c r="N12" s="437">
        <v>17</v>
      </c>
      <c r="O12" s="438"/>
      <c r="P12" s="438"/>
    </row>
    <row r="13" spans="1:17" x14ac:dyDescent="0.2">
      <c r="A13" s="439" t="s">
        <v>553</v>
      </c>
      <c r="B13" s="603" t="s">
        <v>554</v>
      </c>
      <c r="C13" s="604" t="s">
        <v>555</v>
      </c>
      <c r="D13" s="442">
        <v>3711</v>
      </c>
      <c r="E13" s="443" t="s">
        <v>551</v>
      </c>
      <c r="F13" s="443" t="s">
        <v>551</v>
      </c>
      <c r="G13" s="444">
        <v>3762</v>
      </c>
      <c r="H13" s="605">
        <f t="shared" si="0"/>
        <v>3847</v>
      </c>
      <c r="I13" s="596">
        <f t="shared" si="0"/>
        <v>0</v>
      </c>
      <c r="J13" s="597">
        <f t="shared" si="0"/>
        <v>0</v>
      </c>
      <c r="K13" s="446" t="s">
        <v>551</v>
      </c>
      <c r="L13" s="446" t="s">
        <v>551</v>
      </c>
      <c r="M13" s="581"/>
      <c r="N13" s="606">
        <v>3847</v>
      </c>
      <c r="O13" s="448"/>
      <c r="P13" s="448"/>
    </row>
    <row r="14" spans="1:17" x14ac:dyDescent="0.2">
      <c r="A14" s="449" t="s">
        <v>556</v>
      </c>
      <c r="B14" s="484" t="s">
        <v>557</v>
      </c>
      <c r="C14" s="607" t="s">
        <v>558</v>
      </c>
      <c r="D14" s="442">
        <v>3549</v>
      </c>
      <c r="E14" s="452" t="s">
        <v>551</v>
      </c>
      <c r="F14" s="452" t="s">
        <v>551</v>
      </c>
      <c r="G14" s="444">
        <v>3605</v>
      </c>
      <c r="H14" s="608">
        <f t="shared" si="0"/>
        <v>3695</v>
      </c>
      <c r="I14" s="609">
        <f t="shared" si="0"/>
        <v>0</v>
      </c>
      <c r="J14" s="610">
        <f t="shared" si="0"/>
        <v>0</v>
      </c>
      <c r="K14" s="446" t="s">
        <v>551</v>
      </c>
      <c r="L14" s="446" t="s">
        <v>551</v>
      </c>
      <c r="M14" s="581"/>
      <c r="N14" s="611">
        <v>3695</v>
      </c>
      <c r="O14" s="448"/>
      <c r="P14" s="448"/>
    </row>
    <row r="15" spans="1:17" x14ac:dyDescent="0.2">
      <c r="A15" s="449" t="s">
        <v>559</v>
      </c>
      <c r="B15" s="484" t="s">
        <v>560</v>
      </c>
      <c r="C15" s="607" t="s">
        <v>561</v>
      </c>
      <c r="D15" s="442"/>
      <c r="E15" s="452" t="s">
        <v>551</v>
      </c>
      <c r="F15" s="452" t="s">
        <v>551</v>
      </c>
      <c r="G15" s="444"/>
      <c r="H15" s="608">
        <f t="shared" si="0"/>
        <v>0</v>
      </c>
      <c r="I15" s="609">
        <f t="shared" si="0"/>
        <v>0</v>
      </c>
      <c r="J15" s="610">
        <f t="shared" si="0"/>
        <v>0</v>
      </c>
      <c r="K15" s="446" t="s">
        <v>551</v>
      </c>
      <c r="L15" s="446" t="s">
        <v>551</v>
      </c>
      <c r="M15" s="581"/>
      <c r="N15" s="611"/>
      <c r="O15" s="448"/>
      <c r="P15" s="448"/>
    </row>
    <row r="16" spans="1:17" x14ac:dyDescent="0.2">
      <c r="A16" s="449" t="s">
        <v>562</v>
      </c>
      <c r="B16" s="484" t="s">
        <v>563</v>
      </c>
      <c r="C16" s="607" t="s">
        <v>551</v>
      </c>
      <c r="D16" s="442">
        <v>403</v>
      </c>
      <c r="E16" s="452" t="s">
        <v>551</v>
      </c>
      <c r="F16" s="452" t="s">
        <v>551</v>
      </c>
      <c r="G16" s="444">
        <v>1552</v>
      </c>
      <c r="H16" s="608">
        <f t="shared" si="0"/>
        <v>924</v>
      </c>
      <c r="I16" s="609">
        <f t="shared" si="0"/>
        <v>0</v>
      </c>
      <c r="J16" s="610">
        <f t="shared" si="0"/>
        <v>0</v>
      </c>
      <c r="K16" s="446" t="s">
        <v>551</v>
      </c>
      <c r="L16" s="446" t="s">
        <v>551</v>
      </c>
      <c r="M16" s="581"/>
      <c r="N16" s="611">
        <v>924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612" t="s">
        <v>566</v>
      </c>
      <c r="D17" s="460">
        <v>1303</v>
      </c>
      <c r="E17" s="461" t="s">
        <v>551</v>
      </c>
      <c r="F17" s="461" t="s">
        <v>551</v>
      </c>
      <c r="G17" s="444">
        <v>2110</v>
      </c>
      <c r="H17" s="613">
        <f t="shared" si="0"/>
        <v>2819</v>
      </c>
      <c r="I17" s="600">
        <f t="shared" si="0"/>
        <v>0</v>
      </c>
      <c r="J17" s="614">
        <f t="shared" si="0"/>
        <v>0</v>
      </c>
      <c r="K17" s="423" t="s">
        <v>551</v>
      </c>
      <c r="L17" s="423" t="s">
        <v>551</v>
      </c>
      <c r="M17" s="581"/>
      <c r="N17" s="615">
        <v>2819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1868</v>
      </c>
      <c r="E18" s="470" t="s">
        <v>551</v>
      </c>
      <c r="F18" s="470" t="s">
        <v>551</v>
      </c>
      <c r="G18" s="471">
        <f>G13-G14+G15+G16+G17</f>
        <v>3819</v>
      </c>
      <c r="H18" s="471">
        <f>H13-H14+H15+H16+H17</f>
        <v>3895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581"/>
      <c r="N18" s="474">
        <f>N13-N14+N15+N16+N17</f>
        <v>3895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603" t="s">
        <v>569</v>
      </c>
      <c r="C19" s="616">
        <v>401</v>
      </c>
      <c r="D19" s="460">
        <v>162</v>
      </c>
      <c r="E19" s="443" t="s">
        <v>551</v>
      </c>
      <c r="F19" s="443" t="s">
        <v>551</v>
      </c>
      <c r="G19" s="476">
        <v>157</v>
      </c>
      <c r="H19" s="617">
        <f t="shared" si="0"/>
        <v>152</v>
      </c>
      <c r="I19" s="618">
        <f t="shared" si="0"/>
        <v>0</v>
      </c>
      <c r="J19" s="619">
        <f t="shared" si="0"/>
        <v>0</v>
      </c>
      <c r="K19" s="423" t="s">
        <v>551</v>
      </c>
      <c r="L19" s="423" t="s">
        <v>551</v>
      </c>
      <c r="M19" s="581"/>
      <c r="N19" s="620">
        <v>152</v>
      </c>
      <c r="O19" s="465"/>
      <c r="P19" s="465"/>
    </row>
    <row r="20" spans="1:16" x14ac:dyDescent="0.2">
      <c r="A20" s="449" t="s">
        <v>570</v>
      </c>
      <c r="B20" s="484" t="s">
        <v>571</v>
      </c>
      <c r="C20" s="607" t="s">
        <v>572</v>
      </c>
      <c r="D20" s="442">
        <v>445</v>
      </c>
      <c r="E20" s="452" t="s">
        <v>551</v>
      </c>
      <c r="F20" s="452" t="s">
        <v>551</v>
      </c>
      <c r="G20" s="481">
        <v>464</v>
      </c>
      <c r="H20" s="608">
        <f t="shared" si="0"/>
        <v>805</v>
      </c>
      <c r="I20" s="621">
        <f t="shared" si="0"/>
        <v>0</v>
      </c>
      <c r="J20" s="622">
        <f t="shared" si="0"/>
        <v>0</v>
      </c>
      <c r="K20" s="446" t="s">
        <v>551</v>
      </c>
      <c r="L20" s="446" t="s">
        <v>551</v>
      </c>
      <c r="M20" s="581"/>
      <c r="N20" s="611">
        <v>805</v>
      </c>
      <c r="O20" s="448"/>
      <c r="P20" s="448"/>
    </row>
    <row r="21" spans="1:16" x14ac:dyDescent="0.2">
      <c r="A21" s="449" t="s">
        <v>573</v>
      </c>
      <c r="B21" s="484" t="s">
        <v>574</v>
      </c>
      <c r="C21" s="607" t="s">
        <v>551</v>
      </c>
      <c r="D21" s="442"/>
      <c r="E21" s="452" t="s">
        <v>551</v>
      </c>
      <c r="F21" s="452" t="s">
        <v>551</v>
      </c>
      <c r="G21" s="481"/>
      <c r="H21" s="608">
        <f t="shared" si="0"/>
        <v>0</v>
      </c>
      <c r="I21" s="621">
        <f t="shared" si="0"/>
        <v>0</v>
      </c>
      <c r="J21" s="622">
        <f t="shared" si="0"/>
        <v>0</v>
      </c>
      <c r="K21" s="446" t="s">
        <v>551</v>
      </c>
      <c r="L21" s="446" t="s">
        <v>551</v>
      </c>
      <c r="M21" s="581"/>
      <c r="N21" s="611"/>
      <c r="O21" s="448"/>
      <c r="P21" s="448"/>
    </row>
    <row r="22" spans="1:16" x14ac:dyDescent="0.2">
      <c r="A22" s="449" t="s">
        <v>575</v>
      </c>
      <c r="B22" s="484" t="s">
        <v>576</v>
      </c>
      <c r="C22" s="607" t="s">
        <v>551</v>
      </c>
      <c r="D22" s="442">
        <v>934</v>
      </c>
      <c r="E22" s="452" t="s">
        <v>551</v>
      </c>
      <c r="F22" s="452" t="s">
        <v>551</v>
      </c>
      <c r="G22" s="481">
        <v>2668</v>
      </c>
      <c r="H22" s="608">
        <f t="shared" si="0"/>
        <v>2627</v>
      </c>
      <c r="I22" s="621">
        <f t="shared" si="0"/>
        <v>0</v>
      </c>
      <c r="J22" s="622">
        <f t="shared" si="0"/>
        <v>0</v>
      </c>
      <c r="K22" s="446" t="s">
        <v>551</v>
      </c>
      <c r="L22" s="446" t="s">
        <v>551</v>
      </c>
      <c r="M22" s="581"/>
      <c r="N22" s="611">
        <v>2627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623" t="s">
        <v>551</v>
      </c>
      <c r="D23" s="442"/>
      <c r="E23" s="461" t="s">
        <v>551</v>
      </c>
      <c r="F23" s="461" t="s">
        <v>551</v>
      </c>
      <c r="G23" s="487"/>
      <c r="H23" s="624">
        <f t="shared" si="0"/>
        <v>0</v>
      </c>
      <c r="I23" s="625">
        <f t="shared" si="0"/>
        <v>0</v>
      </c>
      <c r="J23" s="626">
        <f t="shared" si="0"/>
        <v>0</v>
      </c>
      <c r="K23" s="491" t="s">
        <v>551</v>
      </c>
      <c r="L23" s="491" t="s">
        <v>551</v>
      </c>
      <c r="M23" s="581"/>
      <c r="N23" s="627"/>
      <c r="O23" s="493"/>
      <c r="P23" s="493"/>
    </row>
    <row r="24" spans="1:16" ht="15" x14ac:dyDescent="0.2">
      <c r="A24" s="439" t="s">
        <v>579</v>
      </c>
      <c r="B24" s="603" t="s">
        <v>580</v>
      </c>
      <c r="C24" s="494" t="s">
        <v>551</v>
      </c>
      <c r="D24" s="495">
        <v>6311</v>
      </c>
      <c r="E24" s="496">
        <v>7080</v>
      </c>
      <c r="F24" s="496">
        <v>7080</v>
      </c>
      <c r="G24" s="497">
        <v>1566</v>
      </c>
      <c r="H24" s="628">
        <f>N24-G24</f>
        <v>2042</v>
      </c>
      <c r="I24" s="629"/>
      <c r="J24" s="630"/>
      <c r="K24" s="501">
        <f t="shared" ref="K24:K47" si="3">SUM(G24:J24)</f>
        <v>3608</v>
      </c>
      <c r="L24" s="502">
        <f t="shared" ref="L24:L47" si="4">(K24/F24)*100</f>
        <v>50.960451977401135</v>
      </c>
      <c r="M24" s="581"/>
      <c r="N24" s="606">
        <v>3608</v>
      </c>
      <c r="O24" s="503"/>
      <c r="P24" s="504"/>
    </row>
    <row r="25" spans="1:16" ht="15" x14ac:dyDescent="0.2">
      <c r="A25" s="449" t="s">
        <v>581</v>
      </c>
      <c r="B25" s="484" t="s">
        <v>582</v>
      </c>
      <c r="C25" s="505" t="s">
        <v>551</v>
      </c>
      <c r="D25" s="442"/>
      <c r="E25" s="506"/>
      <c r="F25" s="506"/>
      <c r="G25" s="507"/>
      <c r="H25" s="629">
        <f t="shared" ref="H25:H42" si="5">N25-G25</f>
        <v>0</v>
      </c>
      <c r="I25" s="631"/>
      <c r="J25" s="632"/>
      <c r="K25" s="510">
        <f t="shared" si="3"/>
        <v>0</v>
      </c>
      <c r="L25" s="511" t="e">
        <f t="shared" si="4"/>
        <v>#DIV/0!</v>
      </c>
      <c r="M25" s="581"/>
      <c r="N25" s="611"/>
      <c r="O25" s="512"/>
      <c r="P25" s="513"/>
    </row>
    <row r="26" spans="1:16" ht="15.75" thickBot="1" x14ac:dyDescent="0.25">
      <c r="A26" s="426" t="s">
        <v>583</v>
      </c>
      <c r="B26" s="485" t="s">
        <v>582</v>
      </c>
      <c r="C26" s="515">
        <v>672</v>
      </c>
      <c r="D26" s="516">
        <v>1800</v>
      </c>
      <c r="E26" s="517">
        <v>1800</v>
      </c>
      <c r="F26" s="517">
        <v>2286</v>
      </c>
      <c r="G26" s="518">
        <v>450</v>
      </c>
      <c r="H26" s="633">
        <f t="shared" si="5"/>
        <v>300</v>
      </c>
      <c r="I26" s="634"/>
      <c r="J26" s="635"/>
      <c r="K26" s="522">
        <f t="shared" si="3"/>
        <v>750</v>
      </c>
      <c r="L26" s="523">
        <f t="shared" si="4"/>
        <v>32.808398950131235</v>
      </c>
      <c r="M26" s="581"/>
      <c r="N26" s="615">
        <v>750</v>
      </c>
      <c r="O26" s="524"/>
      <c r="P26" s="525"/>
    </row>
    <row r="27" spans="1:16" ht="15" x14ac:dyDescent="0.2">
      <c r="A27" s="439" t="s">
        <v>584</v>
      </c>
      <c r="B27" s="603" t="s">
        <v>585</v>
      </c>
      <c r="C27" s="526">
        <v>501</v>
      </c>
      <c r="D27" s="442">
        <v>429</v>
      </c>
      <c r="E27" s="527">
        <v>350</v>
      </c>
      <c r="F27" s="527">
        <v>540</v>
      </c>
      <c r="G27" s="528">
        <v>57</v>
      </c>
      <c r="H27" s="630">
        <f t="shared" si="5"/>
        <v>97</v>
      </c>
      <c r="I27" s="629"/>
      <c r="J27" s="630"/>
      <c r="K27" s="501">
        <f t="shared" si="3"/>
        <v>154</v>
      </c>
      <c r="L27" s="502">
        <f t="shared" si="4"/>
        <v>28.518518518518519</v>
      </c>
      <c r="M27" s="581"/>
      <c r="N27" s="620">
        <v>154</v>
      </c>
      <c r="O27" s="529"/>
      <c r="P27" s="530"/>
    </row>
    <row r="28" spans="1:16" ht="15" x14ac:dyDescent="0.2">
      <c r="A28" s="449" t="s">
        <v>586</v>
      </c>
      <c r="B28" s="484" t="s">
        <v>587</v>
      </c>
      <c r="C28" s="531">
        <v>502</v>
      </c>
      <c r="D28" s="442">
        <v>225</v>
      </c>
      <c r="E28" s="506">
        <v>550</v>
      </c>
      <c r="F28" s="506">
        <v>635</v>
      </c>
      <c r="G28" s="507">
        <v>83</v>
      </c>
      <c r="H28" s="630">
        <f t="shared" si="5"/>
        <v>86</v>
      </c>
      <c r="I28" s="631"/>
      <c r="J28" s="632"/>
      <c r="K28" s="510">
        <f t="shared" si="3"/>
        <v>169</v>
      </c>
      <c r="L28" s="511">
        <f t="shared" si="4"/>
        <v>26.614173228346456</v>
      </c>
      <c r="M28" s="581"/>
      <c r="N28" s="611">
        <v>169</v>
      </c>
      <c r="O28" s="512"/>
      <c r="P28" s="513"/>
    </row>
    <row r="29" spans="1:16" ht="15" x14ac:dyDescent="0.2">
      <c r="A29" s="449" t="s">
        <v>588</v>
      </c>
      <c r="B29" s="484" t="s">
        <v>589</v>
      </c>
      <c r="C29" s="531">
        <v>504</v>
      </c>
      <c r="D29" s="442">
        <v>0</v>
      </c>
      <c r="E29" s="506"/>
      <c r="F29" s="506"/>
      <c r="G29" s="507"/>
      <c r="H29" s="630">
        <f t="shared" si="5"/>
        <v>0</v>
      </c>
      <c r="I29" s="631"/>
      <c r="J29" s="632"/>
      <c r="K29" s="510">
        <f t="shared" si="3"/>
        <v>0</v>
      </c>
      <c r="L29" s="511" t="e">
        <f t="shared" si="4"/>
        <v>#DIV/0!</v>
      </c>
      <c r="M29" s="581"/>
      <c r="N29" s="611"/>
      <c r="O29" s="512"/>
      <c r="P29" s="513"/>
    </row>
    <row r="30" spans="1:16" ht="15" x14ac:dyDescent="0.2">
      <c r="A30" s="449" t="s">
        <v>590</v>
      </c>
      <c r="B30" s="484" t="s">
        <v>591</v>
      </c>
      <c r="C30" s="531">
        <v>511</v>
      </c>
      <c r="D30" s="442">
        <v>331</v>
      </c>
      <c r="E30" s="506">
        <v>400</v>
      </c>
      <c r="F30" s="506">
        <v>516</v>
      </c>
      <c r="G30" s="507">
        <v>35</v>
      </c>
      <c r="H30" s="630">
        <f t="shared" si="5"/>
        <v>12</v>
      </c>
      <c r="I30" s="631"/>
      <c r="J30" s="632"/>
      <c r="K30" s="510">
        <f t="shared" si="3"/>
        <v>47</v>
      </c>
      <c r="L30" s="511">
        <f t="shared" si="4"/>
        <v>9.1085271317829459</v>
      </c>
      <c r="M30" s="581"/>
      <c r="N30" s="611">
        <v>47</v>
      </c>
      <c r="O30" s="512"/>
      <c r="P30" s="513"/>
    </row>
    <row r="31" spans="1:16" ht="15" x14ac:dyDescent="0.2">
      <c r="A31" s="449" t="s">
        <v>592</v>
      </c>
      <c r="B31" s="484" t="s">
        <v>593</v>
      </c>
      <c r="C31" s="531">
        <v>518</v>
      </c>
      <c r="D31" s="442">
        <v>587</v>
      </c>
      <c r="E31" s="506">
        <v>500</v>
      </c>
      <c r="F31" s="506">
        <v>595</v>
      </c>
      <c r="G31" s="507">
        <v>95</v>
      </c>
      <c r="H31" s="630">
        <f t="shared" si="5"/>
        <v>222</v>
      </c>
      <c r="I31" s="631"/>
      <c r="J31" s="632"/>
      <c r="K31" s="510">
        <f t="shared" si="3"/>
        <v>317</v>
      </c>
      <c r="L31" s="511">
        <f t="shared" si="4"/>
        <v>53.27731092436975</v>
      </c>
      <c r="M31" s="581"/>
      <c r="N31" s="611">
        <v>317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3499</v>
      </c>
      <c r="E32" s="506">
        <v>3592</v>
      </c>
      <c r="F32" s="506">
        <v>3592</v>
      </c>
      <c r="G32" s="507">
        <v>865</v>
      </c>
      <c r="H32" s="630">
        <f t="shared" si="5"/>
        <v>1099</v>
      </c>
      <c r="I32" s="631"/>
      <c r="J32" s="632"/>
      <c r="K32" s="510">
        <f t="shared" si="3"/>
        <v>1964</v>
      </c>
      <c r="L32" s="511">
        <f t="shared" si="4"/>
        <v>54.677060133630285</v>
      </c>
      <c r="M32" s="581"/>
      <c r="N32" s="611">
        <v>1964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1241</v>
      </c>
      <c r="E33" s="506">
        <v>1221</v>
      </c>
      <c r="F33" s="506">
        <v>1221</v>
      </c>
      <c r="G33" s="507">
        <v>296</v>
      </c>
      <c r="H33" s="630">
        <f t="shared" si="5"/>
        <v>437</v>
      </c>
      <c r="I33" s="631"/>
      <c r="J33" s="632"/>
      <c r="K33" s="510">
        <f t="shared" si="3"/>
        <v>733</v>
      </c>
      <c r="L33" s="511">
        <f t="shared" si="4"/>
        <v>60.032760032760038</v>
      </c>
      <c r="M33" s="581"/>
      <c r="N33" s="611">
        <v>733</v>
      </c>
      <c r="O33" s="512"/>
      <c r="P33" s="513"/>
    </row>
    <row r="34" spans="1:16" ht="15" x14ac:dyDescent="0.2">
      <c r="A34" s="449" t="s">
        <v>599</v>
      </c>
      <c r="B34" s="484" t="s">
        <v>600</v>
      </c>
      <c r="C34" s="531">
        <v>557</v>
      </c>
      <c r="D34" s="442">
        <v>0</v>
      </c>
      <c r="E34" s="506"/>
      <c r="F34" s="506"/>
      <c r="G34" s="507"/>
      <c r="H34" s="630">
        <f t="shared" si="5"/>
        <v>0</v>
      </c>
      <c r="I34" s="631"/>
      <c r="J34" s="632"/>
      <c r="K34" s="510">
        <f t="shared" si="3"/>
        <v>0</v>
      </c>
      <c r="L34" s="511" t="e">
        <f t="shared" si="4"/>
        <v>#DIV/0!</v>
      </c>
      <c r="M34" s="581"/>
      <c r="N34" s="611"/>
      <c r="O34" s="512"/>
      <c r="P34" s="513"/>
    </row>
    <row r="35" spans="1:16" ht="15" x14ac:dyDescent="0.2">
      <c r="A35" s="449" t="s">
        <v>601</v>
      </c>
      <c r="B35" s="484" t="s">
        <v>602</v>
      </c>
      <c r="C35" s="531">
        <v>551</v>
      </c>
      <c r="D35" s="442">
        <v>21</v>
      </c>
      <c r="E35" s="506"/>
      <c r="F35" s="506">
        <v>16</v>
      </c>
      <c r="G35" s="507">
        <v>5</v>
      </c>
      <c r="H35" s="630">
        <f t="shared" si="5"/>
        <v>5</v>
      </c>
      <c r="I35" s="631"/>
      <c r="J35" s="632"/>
      <c r="K35" s="510">
        <f t="shared" si="3"/>
        <v>10</v>
      </c>
      <c r="L35" s="511">
        <f t="shared" si="4"/>
        <v>62.5</v>
      </c>
      <c r="M35" s="581"/>
      <c r="N35" s="611">
        <v>10</v>
      </c>
      <c r="O35" s="512"/>
      <c r="P35" s="513"/>
    </row>
    <row r="36" spans="1:16" ht="15.75" thickBot="1" x14ac:dyDescent="0.25">
      <c r="A36" s="533" t="s">
        <v>603</v>
      </c>
      <c r="B36" s="458"/>
      <c r="C36" s="535" t="s">
        <v>604</v>
      </c>
      <c r="D36" s="536">
        <v>214</v>
      </c>
      <c r="E36" s="537">
        <v>122</v>
      </c>
      <c r="F36" s="537">
        <v>268</v>
      </c>
      <c r="G36" s="538">
        <v>55</v>
      </c>
      <c r="H36" s="630">
        <f t="shared" si="5"/>
        <v>138</v>
      </c>
      <c r="I36" s="636"/>
      <c r="J36" s="632"/>
      <c r="K36" s="522">
        <f t="shared" si="3"/>
        <v>193</v>
      </c>
      <c r="L36" s="523">
        <f t="shared" si="4"/>
        <v>72.014925373134332</v>
      </c>
      <c r="M36" s="581"/>
      <c r="N36" s="627">
        <v>193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6547</v>
      </c>
      <c r="E37" s="546">
        <f t="shared" ref="E37:J37" si="6">SUM(E27:E36)</f>
        <v>6735</v>
      </c>
      <c r="F37" s="546">
        <f t="shared" si="6"/>
        <v>7383</v>
      </c>
      <c r="G37" s="546">
        <f t="shared" si="6"/>
        <v>1491</v>
      </c>
      <c r="H37" s="546">
        <f t="shared" si="6"/>
        <v>2096</v>
      </c>
      <c r="I37" s="547">
        <f t="shared" si="6"/>
        <v>0</v>
      </c>
      <c r="J37" s="548">
        <f t="shared" si="6"/>
        <v>0</v>
      </c>
      <c r="K37" s="547">
        <f t="shared" si="3"/>
        <v>3587</v>
      </c>
      <c r="L37" s="549">
        <f t="shared" si="4"/>
        <v>48.584586211567114</v>
      </c>
      <c r="M37" s="581"/>
      <c r="N37" s="547">
        <f>SUM(N27:N36)</f>
        <v>3587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603" t="s">
        <v>608</v>
      </c>
      <c r="C38" s="526">
        <v>601</v>
      </c>
      <c r="D38" s="552"/>
      <c r="E38" s="527"/>
      <c r="F38" s="527"/>
      <c r="G38" s="497"/>
      <c r="H38" s="630">
        <f t="shared" si="5"/>
        <v>0</v>
      </c>
      <c r="I38" s="629"/>
      <c r="J38" s="632"/>
      <c r="K38" s="501">
        <f t="shared" si="3"/>
        <v>0</v>
      </c>
      <c r="L38" s="502" t="e">
        <f t="shared" si="4"/>
        <v>#DIV/0!</v>
      </c>
      <c r="M38" s="581"/>
      <c r="N38" s="620"/>
      <c r="O38" s="529"/>
      <c r="P38" s="530"/>
    </row>
    <row r="39" spans="1:16" ht="15" x14ac:dyDescent="0.2">
      <c r="A39" s="553" t="s">
        <v>609</v>
      </c>
      <c r="B39" s="484" t="s">
        <v>610</v>
      </c>
      <c r="C39" s="531">
        <v>602</v>
      </c>
      <c r="D39" s="442">
        <v>484</v>
      </c>
      <c r="E39" s="506"/>
      <c r="F39" s="506">
        <v>530</v>
      </c>
      <c r="G39" s="507">
        <v>113</v>
      </c>
      <c r="H39" s="630">
        <f t="shared" si="5"/>
        <v>117</v>
      </c>
      <c r="I39" s="631"/>
      <c r="J39" s="632"/>
      <c r="K39" s="510">
        <f t="shared" si="3"/>
        <v>230</v>
      </c>
      <c r="L39" s="511">
        <f t="shared" si="4"/>
        <v>43.39622641509434</v>
      </c>
      <c r="M39" s="581"/>
      <c r="N39" s="611">
        <v>230</v>
      </c>
      <c r="O39" s="512"/>
      <c r="P39" s="513"/>
    </row>
    <row r="40" spans="1:16" ht="15" x14ac:dyDescent="0.2">
      <c r="A40" s="553" t="s">
        <v>611</v>
      </c>
      <c r="B40" s="484" t="s">
        <v>612</v>
      </c>
      <c r="C40" s="531">
        <v>604</v>
      </c>
      <c r="D40" s="442"/>
      <c r="E40" s="506"/>
      <c r="F40" s="506"/>
      <c r="G40" s="507"/>
      <c r="H40" s="630">
        <f t="shared" si="5"/>
        <v>0</v>
      </c>
      <c r="I40" s="631"/>
      <c r="J40" s="632"/>
      <c r="K40" s="510">
        <f t="shared" si="3"/>
        <v>0</v>
      </c>
      <c r="L40" s="511" t="e">
        <f t="shared" si="4"/>
        <v>#DIV/0!</v>
      </c>
      <c r="M40" s="581"/>
      <c r="N40" s="611"/>
      <c r="O40" s="512"/>
      <c r="P40" s="513"/>
    </row>
    <row r="41" spans="1:16" ht="15" x14ac:dyDescent="0.2">
      <c r="A41" s="553" t="s">
        <v>613</v>
      </c>
      <c r="B41" s="484" t="s">
        <v>614</v>
      </c>
      <c r="C41" s="531" t="s">
        <v>615</v>
      </c>
      <c r="D41" s="442">
        <v>6311</v>
      </c>
      <c r="E41" s="506">
        <v>6735</v>
      </c>
      <c r="F41" s="506">
        <v>6735</v>
      </c>
      <c r="G41" s="507">
        <v>1566</v>
      </c>
      <c r="H41" s="630">
        <f t="shared" si="5"/>
        <v>2042</v>
      </c>
      <c r="I41" s="631"/>
      <c r="J41" s="632"/>
      <c r="K41" s="510">
        <f t="shared" si="3"/>
        <v>3608</v>
      </c>
      <c r="L41" s="511">
        <f t="shared" si="4"/>
        <v>53.570898292501859</v>
      </c>
      <c r="M41" s="581"/>
      <c r="N41" s="611">
        <v>3608</v>
      </c>
      <c r="O41" s="512"/>
      <c r="P41" s="513"/>
    </row>
    <row r="42" spans="1:16" ht="15.75" thickBot="1" x14ac:dyDescent="0.25">
      <c r="A42" s="554" t="s">
        <v>616</v>
      </c>
      <c r="B42" s="458"/>
      <c r="C42" s="535" t="s">
        <v>617</v>
      </c>
      <c r="D42" s="460">
        <v>79</v>
      </c>
      <c r="E42" s="537"/>
      <c r="F42" s="537">
        <v>118</v>
      </c>
      <c r="G42" s="538">
        <v>15</v>
      </c>
      <c r="H42" s="630">
        <f t="shared" si="5"/>
        <v>44</v>
      </c>
      <c r="I42" s="636"/>
      <c r="J42" s="632"/>
      <c r="K42" s="522">
        <f t="shared" si="3"/>
        <v>59</v>
      </c>
      <c r="L42" s="555">
        <f t="shared" si="4"/>
        <v>50</v>
      </c>
      <c r="M42" s="581"/>
      <c r="N42" s="627">
        <v>59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6874</v>
      </c>
      <c r="E43" s="546">
        <f t="shared" si="7"/>
        <v>6735</v>
      </c>
      <c r="F43" s="546">
        <f t="shared" si="7"/>
        <v>7383</v>
      </c>
      <c r="G43" s="547">
        <f t="shared" si="7"/>
        <v>1694</v>
      </c>
      <c r="H43" s="548">
        <f t="shared" si="7"/>
        <v>2203</v>
      </c>
      <c r="I43" s="547">
        <f t="shared" si="7"/>
        <v>0</v>
      </c>
      <c r="J43" s="556">
        <f t="shared" si="7"/>
        <v>0</v>
      </c>
      <c r="K43" s="547">
        <f t="shared" si="3"/>
        <v>3897</v>
      </c>
      <c r="L43" s="549">
        <f t="shared" si="4"/>
        <v>52.783421373425433</v>
      </c>
      <c r="M43" s="581"/>
      <c r="N43" s="547">
        <f>SUM(N38:N42)</f>
        <v>3897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637"/>
      <c r="C44" s="558"/>
      <c r="D44" s="559"/>
      <c r="E44" s="560"/>
      <c r="F44" s="560"/>
      <c r="G44" s="638"/>
      <c r="H44" s="639"/>
      <c r="I44" s="640"/>
      <c r="J44" s="639"/>
      <c r="K44" s="564"/>
      <c r="L44" s="502"/>
      <c r="M44" s="581"/>
      <c r="N44" s="641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563</v>
      </c>
      <c r="E45" s="545">
        <f t="shared" si="8"/>
        <v>0</v>
      </c>
      <c r="F45" s="545">
        <f t="shared" si="8"/>
        <v>648</v>
      </c>
      <c r="G45" s="547">
        <f t="shared" si="8"/>
        <v>128</v>
      </c>
      <c r="H45" s="548">
        <f t="shared" si="8"/>
        <v>161</v>
      </c>
      <c r="I45" s="547">
        <f t="shared" si="8"/>
        <v>0</v>
      </c>
      <c r="J45" s="550">
        <f t="shared" si="8"/>
        <v>0</v>
      </c>
      <c r="K45" s="564">
        <f t="shared" si="3"/>
        <v>289</v>
      </c>
      <c r="L45" s="502">
        <f t="shared" si="4"/>
        <v>44.598765432098766</v>
      </c>
      <c r="M45" s="581"/>
      <c r="N45" s="547">
        <f>N43-N41</f>
        <v>289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327</v>
      </c>
      <c r="E46" s="545">
        <f t="shared" si="9"/>
        <v>0</v>
      </c>
      <c r="F46" s="545">
        <f t="shared" si="9"/>
        <v>0</v>
      </c>
      <c r="G46" s="547">
        <f t="shared" si="9"/>
        <v>203</v>
      </c>
      <c r="H46" s="548">
        <f t="shared" si="9"/>
        <v>107</v>
      </c>
      <c r="I46" s="547">
        <f t="shared" si="9"/>
        <v>0</v>
      </c>
      <c r="J46" s="550">
        <f t="shared" si="9"/>
        <v>0</v>
      </c>
      <c r="K46" s="564">
        <f t="shared" si="3"/>
        <v>310</v>
      </c>
      <c r="L46" s="502" t="e">
        <f t="shared" si="4"/>
        <v>#DIV/0!</v>
      </c>
      <c r="M46" s="581"/>
      <c r="N46" s="547">
        <f>N43-N37</f>
        <v>310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-5984</v>
      </c>
      <c r="E47" s="545">
        <f t="shared" si="10"/>
        <v>-6735</v>
      </c>
      <c r="F47" s="545">
        <f t="shared" si="10"/>
        <v>-6735</v>
      </c>
      <c r="G47" s="547">
        <f t="shared" si="10"/>
        <v>-1363</v>
      </c>
      <c r="H47" s="548">
        <f t="shared" si="10"/>
        <v>-1935</v>
      </c>
      <c r="I47" s="547">
        <f t="shared" si="10"/>
        <v>0</v>
      </c>
      <c r="J47" s="550">
        <f t="shared" si="10"/>
        <v>0</v>
      </c>
      <c r="K47" s="564">
        <f t="shared" si="3"/>
        <v>-3298</v>
      </c>
      <c r="L47" s="549">
        <f t="shared" si="4"/>
        <v>48.968077208611732</v>
      </c>
      <c r="M47" s="581"/>
      <c r="N47" s="547">
        <f>N46-N41</f>
        <v>-3298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ht="14.25" x14ac:dyDescent="0.2">
      <c r="A51" s="572" t="s">
        <v>625</v>
      </c>
    </row>
    <row r="52" spans="1:11" ht="14.25" x14ac:dyDescent="0.2">
      <c r="A52" s="575" t="s">
        <v>626</v>
      </c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580" t="s">
        <v>640</v>
      </c>
    </row>
    <row r="58" spans="1:11" x14ac:dyDescent="0.2">
      <c r="A58" s="580" t="s">
        <v>641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R35" sqref="R35"/>
    </sheetView>
  </sheetViews>
  <sheetFormatPr defaultColWidth="8.7109375" defaultRowHeight="12.75" x14ac:dyDescent="0.2"/>
  <cols>
    <col min="1" max="1" width="37.7109375" style="368" customWidth="1"/>
    <col min="2" max="2" width="13.5703125" style="367" hidden="1" customWidth="1"/>
    <col min="3" max="3" width="7.28515625" style="369" customWidth="1"/>
    <col min="4" max="5" width="11.5703125" style="367" customWidth="1"/>
    <col min="6" max="6" width="11.5703125" style="371" customWidth="1"/>
    <col min="7" max="7" width="11.42578125" style="371" customWidth="1"/>
    <col min="8" max="8" width="9.85546875" style="371" customWidth="1"/>
    <col min="9" max="9" width="9.140625" style="371" customWidth="1"/>
    <col min="10" max="10" width="9.28515625" style="371" customWidth="1"/>
    <col min="11" max="11" width="9.140625" style="371" customWidth="1"/>
    <col min="12" max="12" width="12" style="367" customWidth="1"/>
    <col min="13" max="13" width="8.7109375" style="367"/>
    <col min="14" max="14" width="11.85546875" style="367" customWidth="1"/>
    <col min="15" max="15" width="12.5703125" style="367" customWidth="1"/>
    <col min="16" max="16" width="11.85546875" style="367" customWidth="1"/>
    <col min="17" max="17" width="12" style="367" customWidth="1"/>
    <col min="18" max="16384" width="8.7109375" style="367"/>
  </cols>
  <sheetData>
    <row r="1" spans="1:17" ht="24" customHeight="1" x14ac:dyDescent="0.2">
      <c r="A1" s="364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376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78"/>
      <c r="C6" s="379"/>
      <c r="D6" s="378"/>
      <c r="G6" s="374"/>
      <c r="H6" s="374"/>
    </row>
    <row r="7" spans="1:17" ht="24.75" customHeight="1" thickBot="1" x14ac:dyDescent="0.25">
      <c r="A7" s="381" t="s">
        <v>528</v>
      </c>
      <c r="B7" s="382"/>
      <c r="C7" s="383"/>
      <c r="D7" s="384" t="s">
        <v>642</v>
      </c>
      <c r="E7" s="385"/>
      <c r="F7" s="385"/>
      <c r="G7" s="385"/>
      <c r="H7" s="386"/>
      <c r="I7" s="386"/>
      <c r="J7" s="386"/>
      <c r="K7" s="386"/>
      <c r="L7" s="387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390"/>
      <c r="C9" s="391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396"/>
      <c r="I9" s="396"/>
      <c r="J9" s="397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401"/>
      <c r="B10" s="402" t="s">
        <v>539</v>
      </c>
      <c r="C10" s="403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415"/>
      <c r="C11" s="416"/>
      <c r="D11" s="417">
        <v>6</v>
      </c>
      <c r="E11" s="418">
        <v>8</v>
      </c>
      <c r="F11" s="418">
        <v>8</v>
      </c>
      <c r="G11" s="419">
        <v>8</v>
      </c>
      <c r="H11" s="420">
        <f>N11</f>
        <v>8</v>
      </c>
      <c r="I11" s="420">
        <f>O11</f>
        <v>0</v>
      </c>
      <c r="J11" s="421">
        <f>P11</f>
        <v>0</v>
      </c>
      <c r="K11" s="422" t="s">
        <v>551</v>
      </c>
      <c r="L11" s="423" t="s">
        <v>551</v>
      </c>
      <c r="M11" s="376"/>
      <c r="N11" s="424">
        <v>8</v>
      </c>
      <c r="O11" s="425"/>
      <c r="P11" s="425"/>
    </row>
    <row r="12" spans="1:17" ht="13.5" thickBot="1" x14ac:dyDescent="0.25">
      <c r="A12" s="426" t="s">
        <v>552</v>
      </c>
      <c r="B12" s="427"/>
      <c r="C12" s="428"/>
      <c r="D12" s="429">
        <v>6</v>
      </c>
      <c r="E12" s="430">
        <v>7</v>
      </c>
      <c r="F12" s="430">
        <v>7</v>
      </c>
      <c r="G12" s="431">
        <v>7</v>
      </c>
      <c r="H12" s="432">
        <f t="shared" ref="H12:J23" si="0">N12</f>
        <v>6</v>
      </c>
      <c r="I12" s="433">
        <f t="shared" si="0"/>
        <v>0</v>
      </c>
      <c r="J12" s="434">
        <f t="shared" si="0"/>
        <v>0</v>
      </c>
      <c r="K12" s="435"/>
      <c r="L12" s="436" t="s">
        <v>551</v>
      </c>
      <c r="M12" s="376"/>
      <c r="N12" s="437">
        <v>6</v>
      </c>
      <c r="O12" s="438"/>
      <c r="P12" s="438"/>
    </row>
    <row r="13" spans="1:17" x14ac:dyDescent="0.2">
      <c r="A13" s="439" t="s">
        <v>553</v>
      </c>
      <c r="B13" s="440" t="s">
        <v>554</v>
      </c>
      <c r="C13" s="441" t="s">
        <v>555</v>
      </c>
      <c r="D13" s="442">
        <v>2094</v>
      </c>
      <c r="E13" s="443" t="s">
        <v>551</v>
      </c>
      <c r="F13" s="443" t="s">
        <v>551</v>
      </c>
      <c r="G13" s="444">
        <v>2092</v>
      </c>
      <c r="H13" s="445">
        <f t="shared" si="0"/>
        <v>2144</v>
      </c>
      <c r="I13" s="420">
        <f t="shared" si="0"/>
        <v>0</v>
      </c>
      <c r="J13" s="421">
        <f t="shared" si="0"/>
        <v>0</v>
      </c>
      <c r="K13" s="446" t="s">
        <v>551</v>
      </c>
      <c r="L13" s="446" t="s">
        <v>551</v>
      </c>
      <c r="M13" s="376"/>
      <c r="N13" s="447">
        <v>2144</v>
      </c>
      <c r="O13" s="448"/>
      <c r="P13" s="448"/>
    </row>
    <row r="14" spans="1:17" x14ac:dyDescent="0.2">
      <c r="A14" s="449" t="s">
        <v>556</v>
      </c>
      <c r="B14" s="450" t="s">
        <v>557</v>
      </c>
      <c r="C14" s="451" t="s">
        <v>558</v>
      </c>
      <c r="D14" s="442">
        <v>1813</v>
      </c>
      <c r="E14" s="452" t="s">
        <v>551</v>
      </c>
      <c r="F14" s="452" t="s">
        <v>551</v>
      </c>
      <c r="G14" s="444">
        <v>1815</v>
      </c>
      <c r="H14" s="453">
        <f t="shared" si="0"/>
        <v>1870</v>
      </c>
      <c r="I14" s="454">
        <f t="shared" si="0"/>
        <v>0</v>
      </c>
      <c r="J14" s="455">
        <f t="shared" si="0"/>
        <v>0</v>
      </c>
      <c r="K14" s="446" t="s">
        <v>551</v>
      </c>
      <c r="L14" s="446" t="s">
        <v>551</v>
      </c>
      <c r="M14" s="376"/>
      <c r="N14" s="456">
        <v>1870</v>
      </c>
      <c r="O14" s="448"/>
      <c r="P14" s="448"/>
    </row>
    <row r="15" spans="1:17" x14ac:dyDescent="0.2">
      <c r="A15" s="449" t="s">
        <v>559</v>
      </c>
      <c r="B15" s="450" t="s">
        <v>560</v>
      </c>
      <c r="C15" s="451" t="s">
        <v>561</v>
      </c>
      <c r="D15" s="442"/>
      <c r="E15" s="452" t="s">
        <v>551</v>
      </c>
      <c r="F15" s="452" t="s">
        <v>551</v>
      </c>
      <c r="G15" s="444"/>
      <c r="H15" s="453">
        <f t="shared" si="0"/>
        <v>0</v>
      </c>
      <c r="I15" s="454">
        <f t="shared" si="0"/>
        <v>0</v>
      </c>
      <c r="J15" s="455">
        <f t="shared" si="0"/>
        <v>0</v>
      </c>
      <c r="K15" s="446" t="s">
        <v>551</v>
      </c>
      <c r="L15" s="446" t="s">
        <v>551</v>
      </c>
      <c r="M15" s="376"/>
      <c r="N15" s="456"/>
      <c r="O15" s="448"/>
      <c r="P15" s="448"/>
    </row>
    <row r="16" spans="1:17" x14ac:dyDescent="0.2">
      <c r="A16" s="449" t="s">
        <v>562</v>
      </c>
      <c r="B16" s="450" t="s">
        <v>563</v>
      </c>
      <c r="C16" s="451" t="s">
        <v>551</v>
      </c>
      <c r="D16" s="442">
        <v>54</v>
      </c>
      <c r="E16" s="452" t="s">
        <v>551</v>
      </c>
      <c r="F16" s="452" t="s">
        <v>551</v>
      </c>
      <c r="G16" s="444">
        <v>599</v>
      </c>
      <c r="H16" s="453">
        <f t="shared" si="0"/>
        <v>464</v>
      </c>
      <c r="I16" s="454">
        <f t="shared" si="0"/>
        <v>0</v>
      </c>
      <c r="J16" s="455">
        <f t="shared" si="0"/>
        <v>0</v>
      </c>
      <c r="K16" s="446" t="s">
        <v>551</v>
      </c>
      <c r="L16" s="446" t="s">
        <v>551</v>
      </c>
      <c r="M16" s="376"/>
      <c r="N16" s="456">
        <v>464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459" t="s">
        <v>566</v>
      </c>
      <c r="D17" s="460">
        <v>516</v>
      </c>
      <c r="E17" s="461" t="s">
        <v>551</v>
      </c>
      <c r="F17" s="461" t="s">
        <v>551</v>
      </c>
      <c r="G17" s="444">
        <v>762</v>
      </c>
      <c r="H17" s="462">
        <f t="shared" si="0"/>
        <v>1020</v>
      </c>
      <c r="I17" s="432">
        <f t="shared" si="0"/>
        <v>0</v>
      </c>
      <c r="J17" s="463">
        <f t="shared" si="0"/>
        <v>0</v>
      </c>
      <c r="K17" s="423" t="s">
        <v>551</v>
      </c>
      <c r="L17" s="423" t="s">
        <v>551</v>
      </c>
      <c r="M17" s="376"/>
      <c r="N17" s="464">
        <v>1020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851</v>
      </c>
      <c r="E18" s="470" t="s">
        <v>551</v>
      </c>
      <c r="F18" s="470" t="s">
        <v>551</v>
      </c>
      <c r="G18" s="471">
        <f>G13-G14+G15+G16+G17</f>
        <v>1638</v>
      </c>
      <c r="H18" s="471">
        <f>H13-H14+H15+H16+H17</f>
        <v>1758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376"/>
      <c r="N18" s="474">
        <f>N13-N14+N15+N16+N17</f>
        <v>1758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440" t="s">
        <v>569</v>
      </c>
      <c r="C19" s="475">
        <v>401</v>
      </c>
      <c r="D19" s="460">
        <v>281</v>
      </c>
      <c r="E19" s="443" t="s">
        <v>551</v>
      </c>
      <c r="F19" s="443" t="s">
        <v>551</v>
      </c>
      <c r="G19" s="476">
        <v>277</v>
      </c>
      <c r="H19" s="477">
        <f t="shared" si="0"/>
        <v>273</v>
      </c>
      <c r="I19" s="478">
        <f t="shared" si="0"/>
        <v>0</v>
      </c>
      <c r="J19" s="479">
        <f t="shared" si="0"/>
        <v>0</v>
      </c>
      <c r="K19" s="423" t="s">
        <v>551</v>
      </c>
      <c r="L19" s="423" t="s">
        <v>551</v>
      </c>
      <c r="M19" s="376"/>
      <c r="N19" s="480">
        <v>273</v>
      </c>
      <c r="O19" s="465"/>
      <c r="P19" s="465"/>
    </row>
    <row r="20" spans="1:16" x14ac:dyDescent="0.2">
      <c r="A20" s="449" t="s">
        <v>570</v>
      </c>
      <c r="B20" s="450" t="s">
        <v>571</v>
      </c>
      <c r="C20" s="451" t="s">
        <v>572</v>
      </c>
      <c r="D20" s="442">
        <v>214</v>
      </c>
      <c r="E20" s="452" t="s">
        <v>551</v>
      </c>
      <c r="F20" s="452" t="s">
        <v>551</v>
      </c>
      <c r="G20" s="481">
        <v>225</v>
      </c>
      <c r="H20" s="453">
        <f t="shared" si="0"/>
        <v>344</v>
      </c>
      <c r="I20" s="482">
        <f t="shared" si="0"/>
        <v>0</v>
      </c>
      <c r="J20" s="483">
        <f t="shared" si="0"/>
        <v>0</v>
      </c>
      <c r="K20" s="446" t="s">
        <v>551</v>
      </c>
      <c r="L20" s="446" t="s">
        <v>551</v>
      </c>
      <c r="M20" s="376"/>
      <c r="N20" s="456">
        <v>344</v>
      </c>
      <c r="O20" s="448"/>
      <c r="P20" s="448"/>
    </row>
    <row r="21" spans="1:16" x14ac:dyDescent="0.2">
      <c r="A21" s="449" t="s">
        <v>573</v>
      </c>
      <c r="B21" s="484" t="s">
        <v>574</v>
      </c>
      <c r="C21" s="451" t="s">
        <v>551</v>
      </c>
      <c r="D21" s="442"/>
      <c r="E21" s="452" t="s">
        <v>551</v>
      </c>
      <c r="F21" s="452" t="s">
        <v>551</v>
      </c>
      <c r="G21" s="481"/>
      <c r="H21" s="453">
        <f t="shared" si="0"/>
        <v>0</v>
      </c>
      <c r="I21" s="482">
        <f t="shared" si="0"/>
        <v>0</v>
      </c>
      <c r="J21" s="483">
        <f t="shared" si="0"/>
        <v>0</v>
      </c>
      <c r="K21" s="446" t="s">
        <v>551</v>
      </c>
      <c r="L21" s="446" t="s">
        <v>551</v>
      </c>
      <c r="M21" s="376"/>
      <c r="N21" s="456"/>
      <c r="O21" s="448"/>
      <c r="P21" s="448"/>
    </row>
    <row r="22" spans="1:16" x14ac:dyDescent="0.2">
      <c r="A22" s="449" t="s">
        <v>575</v>
      </c>
      <c r="B22" s="484" t="s">
        <v>576</v>
      </c>
      <c r="C22" s="451" t="s">
        <v>551</v>
      </c>
      <c r="D22" s="442">
        <v>248</v>
      </c>
      <c r="E22" s="452" t="s">
        <v>551</v>
      </c>
      <c r="F22" s="452" t="s">
        <v>551</v>
      </c>
      <c r="G22" s="481">
        <v>970</v>
      </c>
      <c r="H22" s="453">
        <f t="shared" si="0"/>
        <v>1140</v>
      </c>
      <c r="I22" s="482">
        <f t="shared" si="0"/>
        <v>0</v>
      </c>
      <c r="J22" s="483">
        <f t="shared" si="0"/>
        <v>0</v>
      </c>
      <c r="K22" s="446" t="s">
        <v>551</v>
      </c>
      <c r="L22" s="446" t="s">
        <v>551</v>
      </c>
      <c r="M22" s="376"/>
      <c r="N22" s="456">
        <v>1140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486" t="s">
        <v>551</v>
      </c>
      <c r="D23" s="442"/>
      <c r="E23" s="461" t="s">
        <v>551</v>
      </c>
      <c r="F23" s="461" t="s">
        <v>551</v>
      </c>
      <c r="G23" s="487"/>
      <c r="H23" s="488">
        <f t="shared" si="0"/>
        <v>0</v>
      </c>
      <c r="I23" s="489">
        <f t="shared" si="0"/>
        <v>0</v>
      </c>
      <c r="J23" s="490">
        <f t="shared" si="0"/>
        <v>0</v>
      </c>
      <c r="K23" s="491" t="s">
        <v>551</v>
      </c>
      <c r="L23" s="491" t="s">
        <v>551</v>
      </c>
      <c r="M23" s="376"/>
      <c r="N23" s="492"/>
      <c r="O23" s="493"/>
      <c r="P23" s="493"/>
    </row>
    <row r="24" spans="1:16" ht="15" x14ac:dyDescent="0.2">
      <c r="A24" s="439" t="s">
        <v>579</v>
      </c>
      <c r="B24" s="440" t="s">
        <v>580</v>
      </c>
      <c r="C24" s="494" t="s">
        <v>551</v>
      </c>
      <c r="D24" s="495">
        <v>2828</v>
      </c>
      <c r="E24" s="496">
        <v>2868</v>
      </c>
      <c r="F24" s="496">
        <v>2868</v>
      </c>
      <c r="G24" s="497">
        <v>706</v>
      </c>
      <c r="H24" s="498">
        <f>N24-G24</f>
        <v>704</v>
      </c>
      <c r="I24" s="499"/>
      <c r="J24" s="500"/>
      <c r="K24" s="501">
        <f t="shared" ref="K24:K47" si="3">SUM(G24:J24)</f>
        <v>1410</v>
      </c>
      <c r="L24" s="502">
        <f t="shared" ref="L24:L47" si="4">(K24/F24)*100</f>
        <v>49.163179916317986</v>
      </c>
      <c r="M24" s="376"/>
      <c r="N24" s="447">
        <v>1410</v>
      </c>
      <c r="O24" s="503"/>
      <c r="P24" s="504"/>
    </row>
    <row r="25" spans="1:16" ht="15" x14ac:dyDescent="0.2">
      <c r="A25" s="449" t="s">
        <v>581</v>
      </c>
      <c r="B25" s="450" t="s">
        <v>582</v>
      </c>
      <c r="C25" s="505" t="s">
        <v>551</v>
      </c>
      <c r="D25" s="442"/>
      <c r="E25" s="506"/>
      <c r="F25" s="506"/>
      <c r="G25" s="507"/>
      <c r="H25" s="499">
        <f t="shared" ref="H25:H42" si="5">N25-G25</f>
        <v>0</v>
      </c>
      <c r="I25" s="508"/>
      <c r="J25" s="509"/>
      <c r="K25" s="510">
        <f t="shared" si="3"/>
        <v>0</v>
      </c>
      <c r="L25" s="511" t="e">
        <f t="shared" si="4"/>
        <v>#DIV/0!</v>
      </c>
      <c r="M25" s="376"/>
      <c r="N25" s="456"/>
      <c r="O25" s="512"/>
      <c r="P25" s="513"/>
    </row>
    <row r="26" spans="1:16" ht="15.75" thickBot="1" x14ac:dyDescent="0.25">
      <c r="A26" s="426" t="s">
        <v>583</v>
      </c>
      <c r="B26" s="514" t="s">
        <v>582</v>
      </c>
      <c r="C26" s="515">
        <v>672</v>
      </c>
      <c r="D26" s="516">
        <v>700</v>
      </c>
      <c r="E26" s="517">
        <v>750</v>
      </c>
      <c r="F26" s="517">
        <v>750</v>
      </c>
      <c r="G26" s="518">
        <v>180</v>
      </c>
      <c r="H26" s="519">
        <f t="shared" si="5"/>
        <v>180</v>
      </c>
      <c r="I26" s="520"/>
      <c r="J26" s="521"/>
      <c r="K26" s="522">
        <f t="shared" si="3"/>
        <v>360</v>
      </c>
      <c r="L26" s="523">
        <f t="shared" si="4"/>
        <v>48</v>
      </c>
      <c r="M26" s="376"/>
      <c r="N26" s="464">
        <v>360</v>
      </c>
      <c r="O26" s="524"/>
      <c r="P26" s="525"/>
    </row>
    <row r="27" spans="1:16" ht="15" x14ac:dyDescent="0.2">
      <c r="A27" s="439" t="s">
        <v>584</v>
      </c>
      <c r="B27" s="440" t="s">
        <v>585</v>
      </c>
      <c r="C27" s="526">
        <v>501</v>
      </c>
      <c r="D27" s="442">
        <v>119</v>
      </c>
      <c r="E27" s="527">
        <v>153</v>
      </c>
      <c r="F27" s="527">
        <v>155</v>
      </c>
      <c r="G27" s="528">
        <v>44</v>
      </c>
      <c r="H27" s="500">
        <f t="shared" si="5"/>
        <v>27</v>
      </c>
      <c r="I27" s="499"/>
      <c r="J27" s="500"/>
      <c r="K27" s="501">
        <f t="shared" si="3"/>
        <v>71</v>
      </c>
      <c r="L27" s="502">
        <f t="shared" si="4"/>
        <v>45.806451612903224</v>
      </c>
      <c r="M27" s="376"/>
      <c r="N27" s="480">
        <v>71</v>
      </c>
      <c r="O27" s="529"/>
      <c r="P27" s="530"/>
    </row>
    <row r="28" spans="1:16" ht="15" x14ac:dyDescent="0.2">
      <c r="A28" s="449" t="s">
        <v>586</v>
      </c>
      <c r="B28" s="450" t="s">
        <v>587</v>
      </c>
      <c r="C28" s="531">
        <v>502</v>
      </c>
      <c r="D28" s="442">
        <v>70</v>
      </c>
      <c r="E28" s="506">
        <v>78</v>
      </c>
      <c r="F28" s="506">
        <v>78</v>
      </c>
      <c r="G28" s="507">
        <v>17</v>
      </c>
      <c r="H28" s="500">
        <f t="shared" si="5"/>
        <v>27</v>
      </c>
      <c r="I28" s="508"/>
      <c r="J28" s="509"/>
      <c r="K28" s="510">
        <f t="shared" si="3"/>
        <v>44</v>
      </c>
      <c r="L28" s="511">
        <f t="shared" si="4"/>
        <v>56.410256410256409</v>
      </c>
      <c r="M28" s="376"/>
      <c r="N28" s="456">
        <v>44</v>
      </c>
      <c r="O28" s="512"/>
      <c r="P28" s="513"/>
    </row>
    <row r="29" spans="1:16" ht="15" x14ac:dyDescent="0.2">
      <c r="A29" s="449" t="s">
        <v>588</v>
      </c>
      <c r="B29" s="450" t="s">
        <v>589</v>
      </c>
      <c r="C29" s="531">
        <v>504</v>
      </c>
      <c r="D29" s="442"/>
      <c r="E29" s="506"/>
      <c r="F29" s="506"/>
      <c r="G29" s="507"/>
      <c r="H29" s="500">
        <f t="shared" si="5"/>
        <v>0</v>
      </c>
      <c r="I29" s="508"/>
      <c r="J29" s="509"/>
      <c r="K29" s="510">
        <f t="shared" si="3"/>
        <v>0</v>
      </c>
      <c r="L29" s="511" t="e">
        <f t="shared" si="4"/>
        <v>#DIV/0!</v>
      </c>
      <c r="M29" s="376"/>
      <c r="N29" s="456"/>
      <c r="O29" s="512"/>
      <c r="P29" s="513"/>
    </row>
    <row r="30" spans="1:16" ht="15" x14ac:dyDescent="0.2">
      <c r="A30" s="449" t="s">
        <v>590</v>
      </c>
      <c r="B30" s="450" t="s">
        <v>591</v>
      </c>
      <c r="C30" s="531">
        <v>511</v>
      </c>
      <c r="D30" s="442">
        <v>162</v>
      </c>
      <c r="E30" s="506">
        <v>274</v>
      </c>
      <c r="F30" s="506">
        <v>118</v>
      </c>
      <c r="G30" s="507">
        <v>3</v>
      </c>
      <c r="H30" s="500">
        <f t="shared" si="5"/>
        <v>0</v>
      </c>
      <c r="I30" s="508"/>
      <c r="J30" s="509"/>
      <c r="K30" s="510">
        <f t="shared" si="3"/>
        <v>3</v>
      </c>
      <c r="L30" s="511">
        <f t="shared" si="4"/>
        <v>2.5423728813559325</v>
      </c>
      <c r="M30" s="376"/>
      <c r="N30" s="456">
        <v>3</v>
      </c>
      <c r="O30" s="512"/>
      <c r="P30" s="513"/>
    </row>
    <row r="31" spans="1:16" ht="15" x14ac:dyDescent="0.2">
      <c r="A31" s="449" t="s">
        <v>592</v>
      </c>
      <c r="B31" s="450" t="s">
        <v>593</v>
      </c>
      <c r="C31" s="531">
        <v>518</v>
      </c>
      <c r="D31" s="442">
        <v>256</v>
      </c>
      <c r="E31" s="506">
        <v>245</v>
      </c>
      <c r="F31" s="506">
        <v>269</v>
      </c>
      <c r="G31" s="507">
        <v>79</v>
      </c>
      <c r="H31" s="500">
        <f t="shared" si="5"/>
        <v>68</v>
      </c>
      <c r="I31" s="508"/>
      <c r="J31" s="509"/>
      <c r="K31" s="510">
        <f t="shared" si="3"/>
        <v>147</v>
      </c>
      <c r="L31" s="511">
        <f t="shared" si="4"/>
        <v>54.646840148698885</v>
      </c>
      <c r="M31" s="376"/>
      <c r="N31" s="456">
        <v>147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1645</v>
      </c>
      <c r="E32" s="506">
        <v>1541</v>
      </c>
      <c r="F32" s="506">
        <v>1692</v>
      </c>
      <c r="G32" s="507">
        <v>404</v>
      </c>
      <c r="H32" s="500">
        <f t="shared" si="5"/>
        <v>459</v>
      </c>
      <c r="I32" s="508"/>
      <c r="J32" s="509"/>
      <c r="K32" s="510">
        <f t="shared" si="3"/>
        <v>863</v>
      </c>
      <c r="L32" s="511">
        <f t="shared" si="4"/>
        <v>51.004728132387712</v>
      </c>
      <c r="M32" s="376"/>
      <c r="N32" s="456">
        <v>863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610</v>
      </c>
      <c r="E33" s="506">
        <v>524</v>
      </c>
      <c r="F33" s="506">
        <v>637</v>
      </c>
      <c r="G33" s="507">
        <v>149</v>
      </c>
      <c r="H33" s="500">
        <f t="shared" si="5"/>
        <v>177</v>
      </c>
      <c r="I33" s="508"/>
      <c r="J33" s="509"/>
      <c r="K33" s="510">
        <f t="shared" si="3"/>
        <v>326</v>
      </c>
      <c r="L33" s="511">
        <f t="shared" si="4"/>
        <v>51.177394034536896</v>
      </c>
      <c r="M33" s="376"/>
      <c r="N33" s="456">
        <v>326</v>
      </c>
      <c r="O33" s="512"/>
      <c r="P33" s="513"/>
    </row>
    <row r="34" spans="1:16" ht="15" x14ac:dyDescent="0.2">
      <c r="A34" s="449" t="s">
        <v>599</v>
      </c>
      <c r="B34" s="450" t="s">
        <v>600</v>
      </c>
      <c r="C34" s="531">
        <v>557</v>
      </c>
      <c r="D34" s="442"/>
      <c r="E34" s="506"/>
      <c r="F34" s="506"/>
      <c r="G34" s="507"/>
      <c r="H34" s="500">
        <f t="shared" si="5"/>
        <v>0</v>
      </c>
      <c r="I34" s="508"/>
      <c r="J34" s="509"/>
      <c r="K34" s="510">
        <f t="shared" si="3"/>
        <v>0</v>
      </c>
      <c r="L34" s="511" t="e">
        <f t="shared" si="4"/>
        <v>#DIV/0!</v>
      </c>
      <c r="M34" s="376"/>
      <c r="N34" s="456"/>
      <c r="O34" s="512"/>
      <c r="P34" s="513"/>
    </row>
    <row r="35" spans="1:16" ht="15" x14ac:dyDescent="0.2">
      <c r="A35" s="449" t="s">
        <v>601</v>
      </c>
      <c r="B35" s="450" t="s">
        <v>602</v>
      </c>
      <c r="C35" s="531">
        <v>551</v>
      </c>
      <c r="D35" s="442">
        <v>15</v>
      </c>
      <c r="E35" s="506"/>
      <c r="F35" s="506">
        <v>15</v>
      </c>
      <c r="G35" s="507">
        <v>4</v>
      </c>
      <c r="H35" s="500">
        <f t="shared" si="5"/>
        <v>3</v>
      </c>
      <c r="I35" s="508"/>
      <c r="J35" s="509"/>
      <c r="K35" s="510">
        <f t="shared" si="3"/>
        <v>7</v>
      </c>
      <c r="L35" s="511">
        <f t="shared" si="4"/>
        <v>46.666666666666664</v>
      </c>
      <c r="M35" s="376"/>
      <c r="N35" s="456">
        <v>7</v>
      </c>
      <c r="O35" s="512"/>
      <c r="P35" s="513"/>
    </row>
    <row r="36" spans="1:16" ht="15.75" thickBot="1" x14ac:dyDescent="0.25">
      <c r="A36" s="533" t="s">
        <v>603</v>
      </c>
      <c r="B36" s="534"/>
      <c r="C36" s="535" t="s">
        <v>604</v>
      </c>
      <c r="D36" s="536">
        <v>72</v>
      </c>
      <c r="E36" s="537">
        <v>53</v>
      </c>
      <c r="F36" s="537">
        <v>123</v>
      </c>
      <c r="G36" s="538">
        <v>23</v>
      </c>
      <c r="H36" s="500">
        <f t="shared" si="5"/>
        <v>77</v>
      </c>
      <c r="I36" s="539"/>
      <c r="J36" s="509"/>
      <c r="K36" s="522">
        <f t="shared" si="3"/>
        <v>100</v>
      </c>
      <c r="L36" s="523">
        <f t="shared" si="4"/>
        <v>81.300813008130078</v>
      </c>
      <c r="M36" s="376"/>
      <c r="N36" s="492">
        <v>100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2949</v>
      </c>
      <c r="E37" s="546">
        <f t="shared" ref="E37:J37" si="6">SUM(E27:E36)</f>
        <v>2868</v>
      </c>
      <c r="F37" s="546">
        <f t="shared" si="6"/>
        <v>3087</v>
      </c>
      <c r="G37" s="547">
        <f t="shared" si="6"/>
        <v>723</v>
      </c>
      <c r="H37" s="547">
        <f t="shared" si="6"/>
        <v>838</v>
      </c>
      <c r="I37" s="547">
        <f t="shared" si="6"/>
        <v>0</v>
      </c>
      <c r="J37" s="548">
        <f t="shared" si="6"/>
        <v>0</v>
      </c>
      <c r="K37" s="547">
        <f t="shared" si="3"/>
        <v>1561</v>
      </c>
      <c r="L37" s="549">
        <f t="shared" si="4"/>
        <v>50.566893424036287</v>
      </c>
      <c r="M37" s="376"/>
      <c r="N37" s="547">
        <f>SUM(N27:N36)</f>
        <v>1561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440" t="s">
        <v>608</v>
      </c>
      <c r="C38" s="526">
        <v>601</v>
      </c>
      <c r="D38" s="552"/>
      <c r="E38" s="527"/>
      <c r="F38" s="527"/>
      <c r="G38" s="497"/>
      <c r="H38" s="500">
        <f t="shared" si="5"/>
        <v>0</v>
      </c>
      <c r="I38" s="499"/>
      <c r="J38" s="509"/>
      <c r="K38" s="501">
        <f t="shared" si="3"/>
        <v>0</v>
      </c>
      <c r="L38" s="502" t="e">
        <f t="shared" si="4"/>
        <v>#DIV/0!</v>
      </c>
      <c r="M38" s="376"/>
      <c r="N38" s="480"/>
      <c r="O38" s="529"/>
      <c r="P38" s="530"/>
    </row>
    <row r="39" spans="1:16" ht="15" x14ac:dyDescent="0.2">
      <c r="A39" s="553" t="s">
        <v>609</v>
      </c>
      <c r="B39" s="450" t="s">
        <v>610</v>
      </c>
      <c r="C39" s="531">
        <v>602</v>
      </c>
      <c r="D39" s="442">
        <v>182</v>
      </c>
      <c r="E39" s="506"/>
      <c r="F39" s="506">
        <v>200</v>
      </c>
      <c r="G39" s="507">
        <v>67</v>
      </c>
      <c r="H39" s="500">
        <f t="shared" si="5"/>
        <v>66</v>
      </c>
      <c r="I39" s="508"/>
      <c r="J39" s="509"/>
      <c r="K39" s="510">
        <f t="shared" si="3"/>
        <v>133</v>
      </c>
      <c r="L39" s="511">
        <f t="shared" si="4"/>
        <v>66.5</v>
      </c>
      <c r="M39" s="376"/>
      <c r="N39" s="456">
        <v>133</v>
      </c>
      <c r="O39" s="512"/>
      <c r="P39" s="513"/>
    </row>
    <row r="40" spans="1:16" ht="15" x14ac:dyDescent="0.2">
      <c r="A40" s="553" t="s">
        <v>611</v>
      </c>
      <c r="B40" s="450" t="s">
        <v>612</v>
      </c>
      <c r="C40" s="531">
        <v>604</v>
      </c>
      <c r="D40" s="442"/>
      <c r="E40" s="506"/>
      <c r="F40" s="506"/>
      <c r="G40" s="507"/>
      <c r="H40" s="500">
        <f t="shared" si="5"/>
        <v>0</v>
      </c>
      <c r="I40" s="508"/>
      <c r="J40" s="509"/>
      <c r="K40" s="510">
        <f t="shared" si="3"/>
        <v>0</v>
      </c>
      <c r="L40" s="511" t="e">
        <f t="shared" si="4"/>
        <v>#DIV/0!</v>
      </c>
      <c r="M40" s="376"/>
      <c r="N40" s="456"/>
      <c r="O40" s="512"/>
      <c r="P40" s="513"/>
    </row>
    <row r="41" spans="1:16" ht="15" x14ac:dyDescent="0.2">
      <c r="A41" s="553" t="s">
        <v>613</v>
      </c>
      <c r="B41" s="450" t="s">
        <v>614</v>
      </c>
      <c r="C41" s="531" t="s">
        <v>615</v>
      </c>
      <c r="D41" s="442">
        <v>2828</v>
      </c>
      <c r="E41" s="506">
        <v>2868</v>
      </c>
      <c r="F41" s="506">
        <v>2868</v>
      </c>
      <c r="G41" s="507">
        <v>706</v>
      </c>
      <c r="H41" s="500">
        <f t="shared" si="5"/>
        <v>704</v>
      </c>
      <c r="I41" s="508"/>
      <c r="J41" s="509"/>
      <c r="K41" s="510">
        <f t="shared" si="3"/>
        <v>1410</v>
      </c>
      <c r="L41" s="511">
        <f t="shared" si="4"/>
        <v>49.163179916317986</v>
      </c>
      <c r="M41" s="376"/>
      <c r="N41" s="456">
        <v>1410</v>
      </c>
      <c r="O41" s="512"/>
      <c r="P41" s="513"/>
    </row>
    <row r="42" spans="1:16" ht="15.75" thickBot="1" x14ac:dyDescent="0.25">
      <c r="A42" s="554" t="s">
        <v>616</v>
      </c>
      <c r="B42" s="534"/>
      <c r="C42" s="535" t="s">
        <v>617</v>
      </c>
      <c r="D42" s="460">
        <v>47</v>
      </c>
      <c r="E42" s="537"/>
      <c r="F42" s="537">
        <v>19</v>
      </c>
      <c r="G42" s="538">
        <v>8</v>
      </c>
      <c r="H42" s="500">
        <f t="shared" si="5"/>
        <v>11</v>
      </c>
      <c r="I42" s="539"/>
      <c r="J42" s="509"/>
      <c r="K42" s="522">
        <f t="shared" si="3"/>
        <v>19</v>
      </c>
      <c r="L42" s="555">
        <f t="shared" si="4"/>
        <v>100</v>
      </c>
      <c r="M42" s="376"/>
      <c r="N42" s="492">
        <v>19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3057</v>
      </c>
      <c r="E43" s="546">
        <f t="shared" si="7"/>
        <v>2868</v>
      </c>
      <c r="F43" s="546">
        <f t="shared" si="7"/>
        <v>3087</v>
      </c>
      <c r="G43" s="547">
        <f t="shared" si="7"/>
        <v>781</v>
      </c>
      <c r="H43" s="548">
        <f t="shared" si="7"/>
        <v>781</v>
      </c>
      <c r="I43" s="547">
        <f t="shared" si="7"/>
        <v>0</v>
      </c>
      <c r="J43" s="556">
        <f t="shared" si="7"/>
        <v>0</v>
      </c>
      <c r="K43" s="547">
        <f t="shared" si="3"/>
        <v>1562</v>
      </c>
      <c r="L43" s="549">
        <f t="shared" si="4"/>
        <v>50.599287333981216</v>
      </c>
      <c r="M43" s="376"/>
      <c r="N43" s="547">
        <f>SUM(N38:N42)</f>
        <v>1562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557"/>
      <c r="C44" s="558"/>
      <c r="D44" s="642"/>
      <c r="E44" s="560"/>
      <c r="F44" s="560"/>
      <c r="G44" s="561"/>
      <c r="H44" s="562"/>
      <c r="I44" s="563"/>
      <c r="J44" s="562"/>
      <c r="K44" s="564"/>
      <c r="L44" s="502"/>
      <c r="M44" s="376"/>
      <c r="N44" s="565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229</v>
      </c>
      <c r="E45" s="545">
        <f t="shared" si="8"/>
        <v>0</v>
      </c>
      <c r="F45" s="545">
        <f t="shared" si="8"/>
        <v>219</v>
      </c>
      <c r="G45" s="547">
        <f t="shared" si="8"/>
        <v>75</v>
      </c>
      <c r="H45" s="548">
        <f t="shared" si="8"/>
        <v>77</v>
      </c>
      <c r="I45" s="547">
        <f t="shared" si="8"/>
        <v>0</v>
      </c>
      <c r="J45" s="550">
        <f t="shared" si="8"/>
        <v>0</v>
      </c>
      <c r="K45" s="564">
        <f t="shared" si="3"/>
        <v>152</v>
      </c>
      <c r="L45" s="502">
        <f t="shared" si="4"/>
        <v>69.406392694063925</v>
      </c>
      <c r="M45" s="376"/>
      <c r="N45" s="547">
        <f>N43-N41</f>
        <v>152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108</v>
      </c>
      <c r="E46" s="545">
        <f t="shared" si="9"/>
        <v>0</v>
      </c>
      <c r="F46" s="545">
        <f t="shared" si="9"/>
        <v>0</v>
      </c>
      <c r="G46" s="547">
        <f t="shared" si="9"/>
        <v>58</v>
      </c>
      <c r="H46" s="548">
        <f t="shared" si="9"/>
        <v>-57</v>
      </c>
      <c r="I46" s="547">
        <f t="shared" si="9"/>
        <v>0</v>
      </c>
      <c r="J46" s="550">
        <f t="shared" si="9"/>
        <v>0</v>
      </c>
      <c r="K46" s="564">
        <f t="shared" si="3"/>
        <v>1</v>
      </c>
      <c r="L46" s="502" t="e">
        <f t="shared" si="4"/>
        <v>#DIV/0!</v>
      </c>
      <c r="M46" s="376"/>
      <c r="N46" s="547">
        <f>N43-N37</f>
        <v>1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-2720</v>
      </c>
      <c r="E47" s="545">
        <f t="shared" si="10"/>
        <v>-2868</v>
      </c>
      <c r="F47" s="545">
        <f t="shared" si="10"/>
        <v>-2868</v>
      </c>
      <c r="G47" s="547">
        <f t="shared" si="10"/>
        <v>-648</v>
      </c>
      <c r="H47" s="548">
        <f t="shared" si="10"/>
        <v>-761</v>
      </c>
      <c r="I47" s="547">
        <f t="shared" si="10"/>
        <v>0</v>
      </c>
      <c r="J47" s="550">
        <f t="shared" si="10"/>
        <v>0</v>
      </c>
      <c r="K47" s="564">
        <f t="shared" si="3"/>
        <v>-1409</v>
      </c>
      <c r="L47" s="549">
        <f t="shared" si="4"/>
        <v>49.128312412831242</v>
      </c>
      <c r="M47" s="376"/>
      <c r="N47" s="547">
        <f>N46-N41</f>
        <v>-1409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s="370" customFormat="1" ht="14.25" x14ac:dyDescent="0.2">
      <c r="A51" s="572" t="s">
        <v>625</v>
      </c>
      <c r="C51" s="573"/>
      <c r="F51" s="574"/>
      <c r="G51" s="574"/>
      <c r="H51" s="574"/>
      <c r="I51" s="574"/>
      <c r="J51" s="574"/>
      <c r="K51" s="574"/>
    </row>
    <row r="52" spans="1:11" s="370" customFormat="1" ht="14.25" x14ac:dyDescent="0.2">
      <c r="A52" s="575" t="s">
        <v>626</v>
      </c>
      <c r="C52" s="573"/>
      <c r="F52" s="574"/>
      <c r="G52" s="574"/>
      <c r="H52" s="574"/>
      <c r="I52" s="574"/>
      <c r="J52" s="574"/>
      <c r="K52" s="574"/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368" t="s">
        <v>643</v>
      </c>
    </row>
    <row r="58" spans="1:11" x14ac:dyDescent="0.2">
      <c r="A58" s="368" t="s">
        <v>644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S30" sqref="S30"/>
    </sheetView>
  </sheetViews>
  <sheetFormatPr defaultColWidth="8.7109375" defaultRowHeight="12.75" x14ac:dyDescent="0.2"/>
  <cols>
    <col min="1" max="1" width="37.7109375" style="368" customWidth="1"/>
    <col min="2" max="2" width="13.5703125" style="367" hidden="1" customWidth="1"/>
    <col min="3" max="3" width="7.28515625" style="369" customWidth="1"/>
    <col min="4" max="5" width="11.5703125" style="367" customWidth="1"/>
    <col min="6" max="6" width="11.5703125" style="371" customWidth="1"/>
    <col min="7" max="7" width="11.42578125" style="371" customWidth="1"/>
    <col min="8" max="8" width="9.85546875" style="371" customWidth="1"/>
    <col min="9" max="9" width="9.140625" style="371" customWidth="1"/>
    <col min="10" max="10" width="9.28515625" style="371" customWidth="1"/>
    <col min="11" max="11" width="9.140625" style="371" customWidth="1"/>
    <col min="12" max="12" width="12" style="367" customWidth="1"/>
    <col min="13" max="13" width="8.7109375" style="367"/>
    <col min="14" max="14" width="11.85546875" style="367" customWidth="1"/>
    <col min="15" max="15" width="12.5703125" style="367" customWidth="1"/>
    <col min="16" max="16" width="11.85546875" style="367" customWidth="1"/>
    <col min="17" max="17" width="12" style="367" customWidth="1"/>
    <col min="18" max="16384" width="8.7109375" style="367"/>
  </cols>
  <sheetData>
    <row r="1" spans="1:17" ht="24" customHeight="1" x14ac:dyDescent="0.2">
      <c r="A1" s="364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376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78"/>
      <c r="C6" s="379"/>
      <c r="D6" s="378"/>
      <c r="G6" s="374"/>
      <c r="H6" s="374"/>
    </row>
    <row r="7" spans="1:17" ht="24.75" customHeight="1" thickBot="1" x14ac:dyDescent="0.25">
      <c r="A7" s="381" t="s">
        <v>528</v>
      </c>
      <c r="B7" s="382"/>
      <c r="C7" s="383"/>
      <c r="D7" s="384" t="s">
        <v>645</v>
      </c>
      <c r="E7" s="385"/>
      <c r="F7" s="385"/>
      <c r="G7" s="385"/>
      <c r="H7" s="386"/>
      <c r="I7" s="386"/>
      <c r="J7" s="386"/>
      <c r="K7" s="386"/>
      <c r="L7" s="387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390"/>
      <c r="C9" s="391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396"/>
      <c r="I9" s="396"/>
      <c r="J9" s="397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401"/>
      <c r="B10" s="402" t="s">
        <v>539</v>
      </c>
      <c r="C10" s="403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415"/>
      <c r="C11" s="416"/>
      <c r="D11" s="417">
        <v>23</v>
      </c>
      <c r="E11" s="418">
        <v>24</v>
      </c>
      <c r="F11" s="418">
        <v>28</v>
      </c>
      <c r="G11" s="419">
        <v>24</v>
      </c>
      <c r="H11" s="420">
        <f>N11</f>
        <v>28</v>
      </c>
      <c r="I11" s="420">
        <f>O11</f>
        <v>0</v>
      </c>
      <c r="J11" s="421">
        <f>P11</f>
        <v>0</v>
      </c>
      <c r="K11" s="422" t="s">
        <v>551</v>
      </c>
      <c r="L11" s="423" t="s">
        <v>551</v>
      </c>
      <c r="M11" s="376"/>
      <c r="N11" s="424">
        <v>28</v>
      </c>
      <c r="O11" s="425"/>
      <c r="P11" s="425"/>
    </row>
    <row r="12" spans="1:17" ht="13.5" thickBot="1" x14ac:dyDescent="0.25">
      <c r="A12" s="426" t="s">
        <v>552</v>
      </c>
      <c r="B12" s="427"/>
      <c r="C12" s="428"/>
      <c r="D12" s="429">
        <v>20.25</v>
      </c>
      <c r="E12" s="430">
        <v>21</v>
      </c>
      <c r="F12" s="430">
        <v>22</v>
      </c>
      <c r="G12" s="431">
        <v>21</v>
      </c>
      <c r="H12" s="432">
        <f t="shared" ref="H12:J23" si="0">N12</f>
        <v>22</v>
      </c>
      <c r="I12" s="433">
        <f t="shared" si="0"/>
        <v>0</v>
      </c>
      <c r="J12" s="434">
        <f t="shared" si="0"/>
        <v>0</v>
      </c>
      <c r="K12" s="435"/>
      <c r="L12" s="436" t="s">
        <v>551</v>
      </c>
      <c r="M12" s="376"/>
      <c r="N12" s="437">
        <v>22</v>
      </c>
      <c r="O12" s="438"/>
      <c r="P12" s="438"/>
    </row>
    <row r="13" spans="1:17" x14ac:dyDescent="0.2">
      <c r="A13" s="439" t="s">
        <v>553</v>
      </c>
      <c r="B13" s="440" t="s">
        <v>554</v>
      </c>
      <c r="C13" s="441" t="s">
        <v>555</v>
      </c>
      <c r="D13" s="442">
        <v>2982</v>
      </c>
      <c r="E13" s="443" t="s">
        <v>551</v>
      </c>
      <c r="F13" s="443" t="s">
        <v>551</v>
      </c>
      <c r="G13" s="444">
        <v>2982</v>
      </c>
      <c r="H13" s="445">
        <f t="shared" si="0"/>
        <v>3015</v>
      </c>
      <c r="I13" s="420">
        <f t="shared" si="0"/>
        <v>0</v>
      </c>
      <c r="J13" s="421">
        <f t="shared" si="0"/>
        <v>0</v>
      </c>
      <c r="K13" s="446" t="s">
        <v>551</v>
      </c>
      <c r="L13" s="446" t="s">
        <v>551</v>
      </c>
      <c r="M13" s="376"/>
      <c r="N13" s="447">
        <v>3015</v>
      </c>
      <c r="O13" s="448"/>
      <c r="P13" s="448"/>
    </row>
    <row r="14" spans="1:17" x14ac:dyDescent="0.2">
      <c r="A14" s="449" t="s">
        <v>556</v>
      </c>
      <c r="B14" s="450" t="s">
        <v>557</v>
      </c>
      <c r="C14" s="451" t="s">
        <v>558</v>
      </c>
      <c r="D14" s="442">
        <v>2931</v>
      </c>
      <c r="E14" s="452" t="s">
        <v>551</v>
      </c>
      <c r="F14" s="452" t="s">
        <v>551</v>
      </c>
      <c r="G14" s="444">
        <v>2934</v>
      </c>
      <c r="H14" s="453">
        <f t="shared" si="0"/>
        <v>2969</v>
      </c>
      <c r="I14" s="454">
        <f t="shared" si="0"/>
        <v>0</v>
      </c>
      <c r="J14" s="455">
        <f t="shared" si="0"/>
        <v>0</v>
      </c>
      <c r="K14" s="446" t="s">
        <v>551</v>
      </c>
      <c r="L14" s="446" t="s">
        <v>551</v>
      </c>
      <c r="M14" s="376"/>
      <c r="N14" s="456">
        <v>2969</v>
      </c>
      <c r="O14" s="448"/>
      <c r="P14" s="448"/>
    </row>
    <row r="15" spans="1:17" x14ac:dyDescent="0.2">
      <c r="A15" s="449" t="s">
        <v>559</v>
      </c>
      <c r="B15" s="450" t="s">
        <v>560</v>
      </c>
      <c r="C15" s="451" t="s">
        <v>561</v>
      </c>
      <c r="D15" s="442"/>
      <c r="E15" s="452" t="s">
        <v>551</v>
      </c>
      <c r="F15" s="452" t="s">
        <v>551</v>
      </c>
      <c r="G15" s="444"/>
      <c r="H15" s="453">
        <f t="shared" si="0"/>
        <v>0</v>
      </c>
      <c r="I15" s="454">
        <f t="shared" si="0"/>
        <v>0</v>
      </c>
      <c r="J15" s="455">
        <f t="shared" si="0"/>
        <v>0</v>
      </c>
      <c r="K15" s="446" t="s">
        <v>551</v>
      </c>
      <c r="L15" s="446" t="s">
        <v>551</v>
      </c>
      <c r="M15" s="376"/>
      <c r="N15" s="456"/>
      <c r="O15" s="448"/>
      <c r="P15" s="448"/>
    </row>
    <row r="16" spans="1:17" x14ac:dyDescent="0.2">
      <c r="A16" s="449" t="s">
        <v>562</v>
      </c>
      <c r="B16" s="450" t="s">
        <v>563</v>
      </c>
      <c r="C16" s="451" t="s">
        <v>551</v>
      </c>
      <c r="D16" s="442">
        <v>667</v>
      </c>
      <c r="E16" s="452" t="s">
        <v>551</v>
      </c>
      <c r="F16" s="452" t="s">
        <v>551</v>
      </c>
      <c r="G16" s="444">
        <v>1990</v>
      </c>
      <c r="H16" s="453">
        <f t="shared" si="0"/>
        <v>1232</v>
      </c>
      <c r="I16" s="454">
        <f t="shared" si="0"/>
        <v>0</v>
      </c>
      <c r="J16" s="455">
        <f t="shared" si="0"/>
        <v>0</v>
      </c>
      <c r="K16" s="446" t="s">
        <v>551</v>
      </c>
      <c r="L16" s="446" t="s">
        <v>551</v>
      </c>
      <c r="M16" s="376"/>
      <c r="N16" s="456">
        <v>1232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459" t="s">
        <v>566</v>
      </c>
      <c r="D17" s="460">
        <v>1890</v>
      </c>
      <c r="E17" s="461" t="s">
        <v>551</v>
      </c>
      <c r="F17" s="461" t="s">
        <v>551</v>
      </c>
      <c r="G17" s="444">
        <v>2877</v>
      </c>
      <c r="H17" s="462">
        <f t="shared" si="0"/>
        <v>3686</v>
      </c>
      <c r="I17" s="432">
        <f t="shared" si="0"/>
        <v>0</v>
      </c>
      <c r="J17" s="463">
        <f t="shared" si="0"/>
        <v>0</v>
      </c>
      <c r="K17" s="423" t="s">
        <v>551</v>
      </c>
      <c r="L17" s="423" t="s">
        <v>551</v>
      </c>
      <c r="M17" s="376"/>
      <c r="N17" s="464">
        <v>3686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2608</v>
      </c>
      <c r="E18" s="470" t="s">
        <v>551</v>
      </c>
      <c r="F18" s="470" t="s">
        <v>551</v>
      </c>
      <c r="G18" s="471">
        <f>G13-G14+G15+G16+G17</f>
        <v>4915</v>
      </c>
      <c r="H18" s="471">
        <f>H13-H14+H15+H16+H17</f>
        <v>4964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376"/>
      <c r="N18" s="474">
        <f>N13-N14+N15+N16+N17</f>
        <v>4964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440" t="s">
        <v>569</v>
      </c>
      <c r="C19" s="475">
        <v>401</v>
      </c>
      <c r="D19" s="460">
        <v>54</v>
      </c>
      <c r="E19" s="443" t="s">
        <v>551</v>
      </c>
      <c r="F19" s="443" t="s">
        <v>551</v>
      </c>
      <c r="G19" s="476">
        <v>54</v>
      </c>
      <c r="H19" s="477">
        <f t="shared" si="0"/>
        <v>46</v>
      </c>
      <c r="I19" s="478">
        <f t="shared" si="0"/>
        <v>0</v>
      </c>
      <c r="J19" s="479">
        <f t="shared" si="0"/>
        <v>0</v>
      </c>
      <c r="K19" s="423" t="s">
        <v>551</v>
      </c>
      <c r="L19" s="423" t="s">
        <v>551</v>
      </c>
      <c r="M19" s="376"/>
      <c r="N19" s="480">
        <v>46</v>
      </c>
      <c r="O19" s="465"/>
      <c r="P19" s="465"/>
    </row>
    <row r="20" spans="1:16" x14ac:dyDescent="0.2">
      <c r="A20" s="449" t="s">
        <v>570</v>
      </c>
      <c r="B20" s="450" t="s">
        <v>571</v>
      </c>
      <c r="C20" s="451" t="s">
        <v>572</v>
      </c>
      <c r="D20" s="442">
        <v>880</v>
      </c>
      <c r="E20" s="452" t="s">
        <v>551</v>
      </c>
      <c r="F20" s="452" t="s">
        <v>551</v>
      </c>
      <c r="G20" s="481">
        <v>1206</v>
      </c>
      <c r="H20" s="453">
        <f t="shared" si="0"/>
        <v>1426</v>
      </c>
      <c r="I20" s="482">
        <f t="shared" si="0"/>
        <v>0</v>
      </c>
      <c r="J20" s="483">
        <f t="shared" si="0"/>
        <v>0</v>
      </c>
      <c r="K20" s="446" t="s">
        <v>551</v>
      </c>
      <c r="L20" s="446" t="s">
        <v>551</v>
      </c>
      <c r="M20" s="376"/>
      <c r="N20" s="456">
        <v>1426</v>
      </c>
      <c r="O20" s="448"/>
      <c r="P20" s="448"/>
    </row>
    <row r="21" spans="1:16" x14ac:dyDescent="0.2">
      <c r="A21" s="449" t="s">
        <v>573</v>
      </c>
      <c r="B21" s="484" t="s">
        <v>574</v>
      </c>
      <c r="C21" s="451" t="s">
        <v>551</v>
      </c>
      <c r="D21" s="442"/>
      <c r="E21" s="452" t="s">
        <v>551</v>
      </c>
      <c r="F21" s="452" t="s">
        <v>551</v>
      </c>
      <c r="G21" s="481"/>
      <c r="H21" s="453">
        <f t="shared" si="0"/>
        <v>0</v>
      </c>
      <c r="I21" s="482">
        <f t="shared" si="0"/>
        <v>0</v>
      </c>
      <c r="J21" s="483">
        <f t="shared" si="0"/>
        <v>0</v>
      </c>
      <c r="K21" s="446" t="s">
        <v>551</v>
      </c>
      <c r="L21" s="446" t="s">
        <v>551</v>
      </c>
      <c r="M21" s="376"/>
      <c r="N21" s="456"/>
      <c r="O21" s="448"/>
      <c r="P21" s="448"/>
    </row>
    <row r="22" spans="1:16" x14ac:dyDescent="0.2">
      <c r="A22" s="449" t="s">
        <v>575</v>
      </c>
      <c r="B22" s="484" t="s">
        <v>576</v>
      </c>
      <c r="C22" s="451" t="s">
        <v>551</v>
      </c>
      <c r="D22" s="442">
        <v>1473</v>
      </c>
      <c r="E22" s="452" t="s">
        <v>551</v>
      </c>
      <c r="F22" s="452" t="s">
        <v>551</v>
      </c>
      <c r="G22" s="481">
        <v>3092</v>
      </c>
      <c r="H22" s="453">
        <f t="shared" si="0"/>
        <v>3159</v>
      </c>
      <c r="I22" s="482">
        <f t="shared" si="0"/>
        <v>0</v>
      </c>
      <c r="J22" s="483">
        <f t="shared" si="0"/>
        <v>0</v>
      </c>
      <c r="K22" s="446" t="s">
        <v>551</v>
      </c>
      <c r="L22" s="446" t="s">
        <v>551</v>
      </c>
      <c r="M22" s="376"/>
      <c r="N22" s="456">
        <v>3159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486" t="s">
        <v>551</v>
      </c>
      <c r="D23" s="442"/>
      <c r="E23" s="461" t="s">
        <v>551</v>
      </c>
      <c r="F23" s="461" t="s">
        <v>551</v>
      </c>
      <c r="G23" s="487"/>
      <c r="H23" s="488">
        <f t="shared" si="0"/>
        <v>0</v>
      </c>
      <c r="I23" s="489">
        <f t="shared" si="0"/>
        <v>0</v>
      </c>
      <c r="J23" s="490">
        <f t="shared" si="0"/>
        <v>0</v>
      </c>
      <c r="K23" s="491" t="s">
        <v>551</v>
      </c>
      <c r="L23" s="491" t="s">
        <v>551</v>
      </c>
      <c r="M23" s="376"/>
      <c r="N23" s="492"/>
      <c r="O23" s="493"/>
      <c r="P23" s="493"/>
    </row>
    <row r="24" spans="1:16" ht="15" x14ac:dyDescent="0.2">
      <c r="A24" s="439" t="s">
        <v>579</v>
      </c>
      <c r="B24" s="440" t="s">
        <v>580</v>
      </c>
      <c r="C24" s="494" t="s">
        <v>551</v>
      </c>
      <c r="D24" s="495">
        <v>8245</v>
      </c>
      <c r="E24" s="496">
        <v>8348</v>
      </c>
      <c r="F24" s="496">
        <v>8647</v>
      </c>
      <c r="G24" s="497">
        <v>2149</v>
      </c>
      <c r="H24" s="498">
        <f>N24-G24</f>
        <v>2059</v>
      </c>
      <c r="I24" s="499"/>
      <c r="J24" s="500"/>
      <c r="K24" s="501">
        <f t="shared" ref="K24:K47" si="3">SUM(G24:J24)</f>
        <v>4208</v>
      </c>
      <c r="L24" s="502">
        <f t="shared" ref="L24:L47" si="4">(K24/F24)*100</f>
        <v>48.664276627732164</v>
      </c>
      <c r="M24" s="376"/>
      <c r="N24" s="447">
        <v>4208</v>
      </c>
      <c r="O24" s="503"/>
      <c r="P24" s="504"/>
    </row>
    <row r="25" spans="1:16" ht="15" x14ac:dyDescent="0.2">
      <c r="A25" s="449" t="s">
        <v>581</v>
      </c>
      <c r="B25" s="450" t="s">
        <v>582</v>
      </c>
      <c r="C25" s="505" t="s">
        <v>551</v>
      </c>
      <c r="D25" s="442"/>
      <c r="E25" s="506"/>
      <c r="F25" s="506"/>
      <c r="G25" s="507"/>
      <c r="H25" s="499">
        <f t="shared" ref="H25:H42" si="5">N25-G25</f>
        <v>0</v>
      </c>
      <c r="I25" s="508"/>
      <c r="J25" s="509"/>
      <c r="K25" s="510">
        <f t="shared" si="3"/>
        <v>0</v>
      </c>
      <c r="L25" s="511" t="e">
        <f t="shared" si="4"/>
        <v>#DIV/0!</v>
      </c>
      <c r="M25" s="376"/>
      <c r="N25" s="456"/>
      <c r="O25" s="512"/>
      <c r="P25" s="513"/>
    </row>
    <row r="26" spans="1:16" ht="15.75" thickBot="1" x14ac:dyDescent="0.25">
      <c r="A26" s="426" t="s">
        <v>583</v>
      </c>
      <c r="B26" s="514" t="s">
        <v>582</v>
      </c>
      <c r="C26" s="515">
        <v>672</v>
      </c>
      <c r="D26" s="516">
        <v>2101</v>
      </c>
      <c r="E26" s="517">
        <v>2100</v>
      </c>
      <c r="F26" s="517">
        <v>2100</v>
      </c>
      <c r="G26" s="518">
        <v>525</v>
      </c>
      <c r="H26" s="519">
        <f t="shared" si="5"/>
        <v>0</v>
      </c>
      <c r="I26" s="520"/>
      <c r="J26" s="521"/>
      <c r="K26" s="522">
        <f t="shared" si="3"/>
        <v>525</v>
      </c>
      <c r="L26" s="523">
        <f t="shared" si="4"/>
        <v>25</v>
      </c>
      <c r="M26" s="376"/>
      <c r="N26" s="464">
        <v>525</v>
      </c>
      <c r="O26" s="524"/>
      <c r="P26" s="525"/>
    </row>
    <row r="27" spans="1:16" ht="15" x14ac:dyDescent="0.2">
      <c r="A27" s="439" t="s">
        <v>584</v>
      </c>
      <c r="B27" s="440" t="s">
        <v>585</v>
      </c>
      <c r="C27" s="526">
        <v>501</v>
      </c>
      <c r="D27" s="442">
        <v>554</v>
      </c>
      <c r="E27" s="527">
        <v>505</v>
      </c>
      <c r="F27" s="527">
        <v>569</v>
      </c>
      <c r="G27" s="528">
        <v>22</v>
      </c>
      <c r="H27" s="500">
        <f t="shared" si="5"/>
        <v>205</v>
      </c>
      <c r="I27" s="499"/>
      <c r="J27" s="500"/>
      <c r="K27" s="501">
        <f t="shared" si="3"/>
        <v>227</v>
      </c>
      <c r="L27" s="502">
        <f t="shared" si="4"/>
        <v>39.894551845342704</v>
      </c>
      <c r="M27" s="376"/>
      <c r="N27" s="480">
        <v>227</v>
      </c>
      <c r="O27" s="529"/>
      <c r="P27" s="530"/>
    </row>
    <row r="28" spans="1:16" ht="15" x14ac:dyDescent="0.2">
      <c r="A28" s="449" t="s">
        <v>586</v>
      </c>
      <c r="B28" s="450" t="s">
        <v>587</v>
      </c>
      <c r="C28" s="531">
        <v>502</v>
      </c>
      <c r="D28" s="442">
        <v>671</v>
      </c>
      <c r="E28" s="506">
        <v>900</v>
      </c>
      <c r="F28" s="506">
        <v>760</v>
      </c>
      <c r="G28" s="507">
        <v>95</v>
      </c>
      <c r="H28" s="500">
        <f t="shared" si="5"/>
        <v>50</v>
      </c>
      <c r="I28" s="508"/>
      <c r="J28" s="509"/>
      <c r="K28" s="510">
        <f t="shared" si="3"/>
        <v>145</v>
      </c>
      <c r="L28" s="511">
        <f t="shared" si="4"/>
        <v>19.078947368421055</v>
      </c>
      <c r="M28" s="376"/>
      <c r="N28" s="456">
        <v>145</v>
      </c>
      <c r="O28" s="512"/>
      <c r="P28" s="513"/>
    </row>
    <row r="29" spans="1:16" ht="15" x14ac:dyDescent="0.2">
      <c r="A29" s="449" t="s">
        <v>588</v>
      </c>
      <c r="B29" s="450" t="s">
        <v>589</v>
      </c>
      <c r="C29" s="531">
        <v>504</v>
      </c>
      <c r="D29" s="442"/>
      <c r="E29" s="506"/>
      <c r="F29" s="506"/>
      <c r="G29" s="507"/>
      <c r="H29" s="500">
        <f t="shared" si="5"/>
        <v>0</v>
      </c>
      <c r="I29" s="508"/>
      <c r="J29" s="509"/>
      <c r="K29" s="510">
        <f t="shared" si="3"/>
        <v>0</v>
      </c>
      <c r="L29" s="511" t="e">
        <f t="shared" si="4"/>
        <v>#DIV/0!</v>
      </c>
      <c r="M29" s="376"/>
      <c r="N29" s="456"/>
      <c r="O29" s="512"/>
      <c r="P29" s="513"/>
    </row>
    <row r="30" spans="1:16" ht="15" x14ac:dyDescent="0.2">
      <c r="A30" s="449" t="s">
        <v>590</v>
      </c>
      <c r="B30" s="450" t="s">
        <v>591</v>
      </c>
      <c r="C30" s="531">
        <v>511</v>
      </c>
      <c r="D30" s="442">
        <v>56</v>
      </c>
      <c r="E30" s="506">
        <v>505</v>
      </c>
      <c r="F30" s="506">
        <v>110</v>
      </c>
      <c r="G30" s="507">
        <v>1</v>
      </c>
      <c r="H30" s="500">
        <f t="shared" si="5"/>
        <v>21</v>
      </c>
      <c r="I30" s="508"/>
      <c r="J30" s="509"/>
      <c r="K30" s="510">
        <f t="shared" si="3"/>
        <v>22</v>
      </c>
      <c r="L30" s="511">
        <f t="shared" si="4"/>
        <v>20</v>
      </c>
      <c r="M30" s="376"/>
      <c r="N30" s="456">
        <v>22</v>
      </c>
      <c r="O30" s="512"/>
      <c r="P30" s="513"/>
    </row>
    <row r="31" spans="1:16" ht="15" x14ac:dyDescent="0.2">
      <c r="A31" s="449" t="s">
        <v>592</v>
      </c>
      <c r="B31" s="450" t="s">
        <v>593</v>
      </c>
      <c r="C31" s="531">
        <v>518</v>
      </c>
      <c r="D31" s="442">
        <v>632</v>
      </c>
      <c r="E31" s="506">
        <v>700</v>
      </c>
      <c r="F31" s="506">
        <v>672</v>
      </c>
      <c r="G31" s="507">
        <v>85</v>
      </c>
      <c r="H31" s="500">
        <f t="shared" si="5"/>
        <v>176</v>
      </c>
      <c r="I31" s="508"/>
      <c r="J31" s="509"/>
      <c r="K31" s="510">
        <f t="shared" si="3"/>
        <v>261</v>
      </c>
      <c r="L31" s="511">
        <f t="shared" si="4"/>
        <v>38.839285714285715</v>
      </c>
      <c r="M31" s="376"/>
      <c r="N31" s="456">
        <v>261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5017</v>
      </c>
      <c r="E32" s="506">
        <v>4544</v>
      </c>
      <c r="F32" s="506">
        <v>4764</v>
      </c>
      <c r="G32" s="507">
        <v>1271</v>
      </c>
      <c r="H32" s="500">
        <f t="shared" si="5"/>
        <v>1361</v>
      </c>
      <c r="I32" s="508"/>
      <c r="J32" s="509"/>
      <c r="K32" s="510">
        <f t="shared" si="3"/>
        <v>2632</v>
      </c>
      <c r="L32" s="511">
        <f t="shared" si="4"/>
        <v>55.247691015952981</v>
      </c>
      <c r="M32" s="376"/>
      <c r="N32" s="456">
        <v>2632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1797</v>
      </c>
      <c r="E33" s="506">
        <v>1636</v>
      </c>
      <c r="F33" s="506">
        <v>1709</v>
      </c>
      <c r="G33" s="507">
        <v>466</v>
      </c>
      <c r="H33" s="500">
        <f t="shared" si="5"/>
        <v>515</v>
      </c>
      <c r="I33" s="508"/>
      <c r="J33" s="509"/>
      <c r="K33" s="510">
        <f t="shared" si="3"/>
        <v>981</v>
      </c>
      <c r="L33" s="511">
        <f t="shared" si="4"/>
        <v>57.401989467524871</v>
      </c>
      <c r="M33" s="376"/>
      <c r="N33" s="456">
        <v>981</v>
      </c>
      <c r="O33" s="512"/>
      <c r="P33" s="513"/>
    </row>
    <row r="34" spans="1:16" ht="15" x14ac:dyDescent="0.2">
      <c r="A34" s="449" t="s">
        <v>599</v>
      </c>
      <c r="B34" s="450" t="s">
        <v>600</v>
      </c>
      <c r="C34" s="531">
        <v>557</v>
      </c>
      <c r="D34" s="442"/>
      <c r="E34" s="506"/>
      <c r="F34" s="506"/>
      <c r="G34" s="507"/>
      <c r="H34" s="500">
        <f t="shared" si="5"/>
        <v>0</v>
      </c>
      <c r="I34" s="508"/>
      <c r="J34" s="509"/>
      <c r="K34" s="510">
        <f t="shared" si="3"/>
        <v>0</v>
      </c>
      <c r="L34" s="511" t="e">
        <f t="shared" si="4"/>
        <v>#DIV/0!</v>
      </c>
      <c r="M34" s="376"/>
      <c r="N34" s="456"/>
      <c r="O34" s="512"/>
      <c r="P34" s="513"/>
    </row>
    <row r="35" spans="1:16" ht="15" x14ac:dyDescent="0.2">
      <c r="A35" s="449" t="s">
        <v>601</v>
      </c>
      <c r="B35" s="450" t="s">
        <v>602</v>
      </c>
      <c r="C35" s="531">
        <v>551</v>
      </c>
      <c r="D35" s="442">
        <v>10</v>
      </c>
      <c r="E35" s="506">
        <v>10</v>
      </c>
      <c r="F35" s="506">
        <v>10</v>
      </c>
      <c r="G35" s="507">
        <v>2</v>
      </c>
      <c r="H35" s="500">
        <f t="shared" si="5"/>
        <v>3</v>
      </c>
      <c r="I35" s="508"/>
      <c r="J35" s="509"/>
      <c r="K35" s="510">
        <f t="shared" si="3"/>
        <v>5</v>
      </c>
      <c r="L35" s="511">
        <f t="shared" si="4"/>
        <v>50</v>
      </c>
      <c r="M35" s="376"/>
      <c r="N35" s="456">
        <v>5</v>
      </c>
      <c r="O35" s="512"/>
      <c r="P35" s="513"/>
    </row>
    <row r="36" spans="1:16" ht="15.75" thickBot="1" x14ac:dyDescent="0.25">
      <c r="A36" s="533" t="s">
        <v>603</v>
      </c>
      <c r="B36" s="534"/>
      <c r="C36" s="535" t="s">
        <v>604</v>
      </c>
      <c r="D36" s="536">
        <v>195</v>
      </c>
      <c r="E36" s="537">
        <v>704</v>
      </c>
      <c r="F36" s="537">
        <v>778</v>
      </c>
      <c r="G36" s="538">
        <v>26</v>
      </c>
      <c r="H36" s="500">
        <f t="shared" si="5"/>
        <v>8</v>
      </c>
      <c r="I36" s="539"/>
      <c r="J36" s="509"/>
      <c r="K36" s="522">
        <f t="shared" si="3"/>
        <v>34</v>
      </c>
      <c r="L36" s="523">
        <f t="shared" si="4"/>
        <v>4.3701799485861184</v>
      </c>
      <c r="M36" s="376"/>
      <c r="N36" s="492">
        <v>34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8932</v>
      </c>
      <c r="E37" s="546">
        <f t="shared" ref="E37:J37" si="6">SUM(E27:E36)</f>
        <v>9504</v>
      </c>
      <c r="F37" s="546">
        <f t="shared" si="6"/>
        <v>9372</v>
      </c>
      <c r="G37" s="547">
        <f t="shared" si="6"/>
        <v>1968</v>
      </c>
      <c r="H37" s="547">
        <f t="shared" si="6"/>
        <v>2339</v>
      </c>
      <c r="I37" s="547">
        <f t="shared" si="6"/>
        <v>0</v>
      </c>
      <c r="J37" s="548">
        <f t="shared" si="6"/>
        <v>0</v>
      </c>
      <c r="K37" s="547">
        <f t="shared" si="3"/>
        <v>4307</v>
      </c>
      <c r="L37" s="549">
        <f t="shared" si="4"/>
        <v>45.956039265898418</v>
      </c>
      <c r="M37" s="376"/>
      <c r="N37" s="547">
        <f>SUM(N27:N36)</f>
        <v>4307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440" t="s">
        <v>608</v>
      </c>
      <c r="C38" s="526">
        <v>601</v>
      </c>
      <c r="D38" s="552"/>
      <c r="E38" s="527"/>
      <c r="F38" s="527"/>
      <c r="G38" s="497"/>
      <c r="H38" s="500">
        <f t="shared" si="5"/>
        <v>0</v>
      </c>
      <c r="I38" s="499"/>
      <c r="J38" s="509"/>
      <c r="K38" s="501">
        <f t="shared" si="3"/>
        <v>0</v>
      </c>
      <c r="L38" s="502" t="e">
        <f t="shared" si="4"/>
        <v>#DIV/0!</v>
      </c>
      <c r="M38" s="376"/>
      <c r="N38" s="480"/>
      <c r="O38" s="529"/>
      <c r="P38" s="530"/>
    </row>
    <row r="39" spans="1:16" ht="15" x14ac:dyDescent="0.2">
      <c r="A39" s="553" t="s">
        <v>609</v>
      </c>
      <c r="B39" s="450" t="s">
        <v>610</v>
      </c>
      <c r="C39" s="531">
        <v>602</v>
      </c>
      <c r="D39" s="442">
        <v>694</v>
      </c>
      <c r="E39" s="506">
        <v>698</v>
      </c>
      <c r="F39" s="506">
        <v>724</v>
      </c>
      <c r="G39" s="507">
        <v>181</v>
      </c>
      <c r="H39" s="500">
        <f t="shared" si="5"/>
        <v>235</v>
      </c>
      <c r="I39" s="508"/>
      <c r="J39" s="509"/>
      <c r="K39" s="510">
        <f t="shared" si="3"/>
        <v>416</v>
      </c>
      <c r="L39" s="511">
        <f t="shared" si="4"/>
        <v>57.458563535911601</v>
      </c>
      <c r="M39" s="376"/>
      <c r="N39" s="456">
        <v>416</v>
      </c>
      <c r="O39" s="512"/>
      <c r="P39" s="513"/>
    </row>
    <row r="40" spans="1:16" ht="15" x14ac:dyDescent="0.2">
      <c r="A40" s="553" t="s">
        <v>611</v>
      </c>
      <c r="B40" s="450" t="s">
        <v>612</v>
      </c>
      <c r="C40" s="531">
        <v>604</v>
      </c>
      <c r="D40" s="442"/>
      <c r="E40" s="506"/>
      <c r="F40" s="506"/>
      <c r="G40" s="507"/>
      <c r="H40" s="500">
        <f t="shared" si="5"/>
        <v>17</v>
      </c>
      <c r="I40" s="508"/>
      <c r="J40" s="509"/>
      <c r="K40" s="510">
        <f t="shared" si="3"/>
        <v>17</v>
      </c>
      <c r="L40" s="511" t="e">
        <f t="shared" si="4"/>
        <v>#DIV/0!</v>
      </c>
      <c r="M40" s="376"/>
      <c r="N40" s="456">
        <v>17</v>
      </c>
      <c r="O40" s="512"/>
      <c r="P40" s="513"/>
    </row>
    <row r="41" spans="1:16" ht="15" x14ac:dyDescent="0.2">
      <c r="A41" s="553" t="s">
        <v>613</v>
      </c>
      <c r="B41" s="450" t="s">
        <v>614</v>
      </c>
      <c r="C41" s="531" t="s">
        <v>615</v>
      </c>
      <c r="D41" s="442">
        <v>8245</v>
      </c>
      <c r="E41" s="506">
        <v>8348</v>
      </c>
      <c r="F41" s="506">
        <v>8647</v>
      </c>
      <c r="G41" s="507">
        <v>2149</v>
      </c>
      <c r="H41" s="500">
        <f t="shared" si="5"/>
        <v>2059</v>
      </c>
      <c r="I41" s="508"/>
      <c r="J41" s="509"/>
      <c r="K41" s="510">
        <f t="shared" si="3"/>
        <v>4208</v>
      </c>
      <c r="L41" s="511">
        <f t="shared" si="4"/>
        <v>48.664276627732164</v>
      </c>
      <c r="M41" s="376"/>
      <c r="N41" s="456">
        <v>4208</v>
      </c>
      <c r="O41" s="512"/>
      <c r="P41" s="513"/>
    </row>
    <row r="42" spans="1:16" ht="15.75" thickBot="1" x14ac:dyDescent="0.25">
      <c r="A42" s="554" t="s">
        <v>616</v>
      </c>
      <c r="B42" s="534"/>
      <c r="C42" s="535" t="s">
        <v>617</v>
      </c>
      <c r="D42" s="460">
        <v>194</v>
      </c>
      <c r="E42" s="537">
        <v>458</v>
      </c>
      <c r="F42" s="537">
        <v>1</v>
      </c>
      <c r="G42" s="538"/>
      <c r="H42" s="500">
        <f t="shared" si="5"/>
        <v>-1</v>
      </c>
      <c r="I42" s="539"/>
      <c r="J42" s="509"/>
      <c r="K42" s="522">
        <f t="shared" si="3"/>
        <v>-1</v>
      </c>
      <c r="L42" s="555">
        <f t="shared" si="4"/>
        <v>-100</v>
      </c>
      <c r="M42" s="376"/>
      <c r="N42" s="492">
        <v>-1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9133</v>
      </c>
      <c r="E43" s="546">
        <f t="shared" si="7"/>
        <v>9504</v>
      </c>
      <c r="F43" s="546">
        <f t="shared" si="7"/>
        <v>9372</v>
      </c>
      <c r="G43" s="547">
        <f t="shared" si="7"/>
        <v>2330</v>
      </c>
      <c r="H43" s="548">
        <f t="shared" si="7"/>
        <v>2310</v>
      </c>
      <c r="I43" s="547">
        <f t="shared" si="7"/>
        <v>0</v>
      </c>
      <c r="J43" s="556">
        <f t="shared" si="7"/>
        <v>0</v>
      </c>
      <c r="K43" s="547">
        <f t="shared" si="3"/>
        <v>4640</v>
      </c>
      <c r="L43" s="549">
        <f t="shared" si="4"/>
        <v>49.509176269739655</v>
      </c>
      <c r="M43" s="376"/>
      <c r="N43" s="547">
        <f>SUM(N38:N42)</f>
        <v>4640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557"/>
      <c r="C44" s="558"/>
      <c r="D44" s="642"/>
      <c r="E44" s="560"/>
      <c r="F44" s="560"/>
      <c r="G44" s="561"/>
      <c r="H44" s="562"/>
      <c r="I44" s="563"/>
      <c r="J44" s="562"/>
      <c r="K44" s="564"/>
      <c r="L44" s="502"/>
      <c r="M44" s="376"/>
      <c r="N44" s="565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888</v>
      </c>
      <c r="E45" s="545">
        <f t="shared" si="8"/>
        <v>1156</v>
      </c>
      <c r="F45" s="545">
        <f t="shared" si="8"/>
        <v>725</v>
      </c>
      <c r="G45" s="547">
        <f t="shared" si="8"/>
        <v>181</v>
      </c>
      <c r="H45" s="548">
        <f t="shared" si="8"/>
        <v>251</v>
      </c>
      <c r="I45" s="547">
        <f t="shared" si="8"/>
        <v>0</v>
      </c>
      <c r="J45" s="550">
        <f t="shared" si="8"/>
        <v>0</v>
      </c>
      <c r="K45" s="564">
        <f t="shared" si="3"/>
        <v>432</v>
      </c>
      <c r="L45" s="502">
        <f t="shared" si="4"/>
        <v>59.586206896551715</v>
      </c>
      <c r="M45" s="376"/>
      <c r="N45" s="547">
        <f>N43-N41</f>
        <v>432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201</v>
      </c>
      <c r="E46" s="545">
        <f t="shared" si="9"/>
        <v>0</v>
      </c>
      <c r="F46" s="545">
        <f t="shared" si="9"/>
        <v>0</v>
      </c>
      <c r="G46" s="547">
        <f t="shared" si="9"/>
        <v>362</v>
      </c>
      <c r="H46" s="548">
        <f t="shared" si="9"/>
        <v>-29</v>
      </c>
      <c r="I46" s="547">
        <f t="shared" si="9"/>
        <v>0</v>
      </c>
      <c r="J46" s="550">
        <f t="shared" si="9"/>
        <v>0</v>
      </c>
      <c r="K46" s="564">
        <f t="shared" si="3"/>
        <v>333</v>
      </c>
      <c r="L46" s="502" t="e">
        <f t="shared" si="4"/>
        <v>#DIV/0!</v>
      </c>
      <c r="M46" s="376"/>
      <c r="N46" s="547">
        <f>N43-N37</f>
        <v>333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-8044</v>
      </c>
      <c r="E47" s="545">
        <f t="shared" si="10"/>
        <v>-8348</v>
      </c>
      <c r="F47" s="545">
        <f t="shared" si="10"/>
        <v>-8647</v>
      </c>
      <c r="G47" s="547">
        <f t="shared" si="10"/>
        <v>-1787</v>
      </c>
      <c r="H47" s="548">
        <f t="shared" si="10"/>
        <v>-2088</v>
      </c>
      <c r="I47" s="547">
        <f t="shared" si="10"/>
        <v>0</v>
      </c>
      <c r="J47" s="550">
        <f t="shared" si="10"/>
        <v>0</v>
      </c>
      <c r="K47" s="564">
        <f t="shared" si="3"/>
        <v>-3875</v>
      </c>
      <c r="L47" s="549">
        <f t="shared" si="4"/>
        <v>44.813230021972942</v>
      </c>
      <c r="M47" s="376"/>
      <c r="N47" s="547">
        <f>N46-N41</f>
        <v>-3875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s="370" customFormat="1" ht="14.25" x14ac:dyDescent="0.2">
      <c r="A51" s="572" t="s">
        <v>625</v>
      </c>
      <c r="C51" s="573"/>
      <c r="F51" s="574"/>
      <c r="G51" s="574"/>
      <c r="H51" s="574"/>
      <c r="I51" s="574"/>
      <c r="J51" s="574"/>
      <c r="K51" s="574"/>
    </row>
    <row r="52" spans="1:11" s="370" customFormat="1" ht="14.25" x14ac:dyDescent="0.2">
      <c r="A52" s="575" t="s">
        <v>626</v>
      </c>
      <c r="C52" s="573"/>
      <c r="F52" s="574"/>
      <c r="G52" s="574"/>
      <c r="H52" s="574"/>
      <c r="I52" s="574"/>
      <c r="J52" s="574"/>
      <c r="K52" s="574"/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368" t="s">
        <v>646</v>
      </c>
    </row>
    <row r="58" spans="1:11" x14ac:dyDescent="0.2">
      <c r="A58" s="368" t="s">
        <v>647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Q35" sqref="Q35"/>
    </sheetView>
  </sheetViews>
  <sheetFormatPr defaultColWidth="8.7109375" defaultRowHeight="12.75" x14ac:dyDescent="0.2"/>
  <cols>
    <col min="1" max="1" width="37.7109375" style="368" customWidth="1"/>
    <col min="2" max="2" width="13.5703125" style="367" hidden="1" customWidth="1"/>
    <col min="3" max="3" width="7.28515625" style="369" customWidth="1"/>
    <col min="4" max="5" width="11.5703125" style="367" customWidth="1"/>
    <col min="6" max="6" width="11.5703125" style="371" customWidth="1"/>
    <col min="7" max="7" width="11.42578125" style="371" customWidth="1"/>
    <col min="8" max="8" width="9.85546875" style="371" customWidth="1"/>
    <col min="9" max="9" width="9.140625" style="371" customWidth="1"/>
    <col min="10" max="10" width="9.28515625" style="371" customWidth="1"/>
    <col min="11" max="11" width="9.140625" style="371" customWidth="1"/>
    <col min="12" max="12" width="12" style="367" customWidth="1"/>
    <col min="13" max="13" width="8.7109375" style="367"/>
    <col min="14" max="14" width="11.85546875" style="367" customWidth="1"/>
    <col min="15" max="15" width="12.5703125" style="367" customWidth="1"/>
    <col min="16" max="16" width="11.85546875" style="367" customWidth="1"/>
    <col min="17" max="17" width="12" style="367" customWidth="1"/>
    <col min="18" max="16384" width="8.7109375" style="367"/>
  </cols>
  <sheetData>
    <row r="1" spans="1:17" ht="24" customHeight="1" x14ac:dyDescent="0.2">
      <c r="A1" s="364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376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78"/>
      <c r="C6" s="379"/>
      <c r="D6" s="378"/>
      <c r="G6" s="374"/>
      <c r="H6" s="374"/>
    </row>
    <row r="7" spans="1:17" ht="24.75" customHeight="1" thickBot="1" x14ac:dyDescent="0.25">
      <c r="A7" s="381" t="s">
        <v>528</v>
      </c>
      <c r="B7" s="382"/>
      <c r="C7" s="383"/>
      <c r="D7" s="384" t="s">
        <v>648</v>
      </c>
      <c r="E7" s="385"/>
      <c r="F7" s="385"/>
      <c r="G7" s="385"/>
      <c r="H7" s="386"/>
      <c r="I7" s="386"/>
      <c r="J7" s="386"/>
      <c r="K7" s="386"/>
      <c r="L7" s="387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390"/>
      <c r="C9" s="391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396"/>
      <c r="I9" s="396"/>
      <c r="J9" s="397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401"/>
      <c r="B10" s="402" t="s">
        <v>539</v>
      </c>
      <c r="C10" s="403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415"/>
      <c r="C11" s="416"/>
      <c r="D11" s="417">
        <v>12</v>
      </c>
      <c r="E11" s="418">
        <v>12</v>
      </c>
      <c r="F11" s="418">
        <v>12</v>
      </c>
      <c r="G11" s="419">
        <v>12</v>
      </c>
      <c r="H11" s="420">
        <f>N11</f>
        <v>12</v>
      </c>
      <c r="I11" s="420">
        <f>O11</f>
        <v>0</v>
      </c>
      <c r="J11" s="421">
        <f>P11</f>
        <v>0</v>
      </c>
      <c r="K11" s="422" t="s">
        <v>551</v>
      </c>
      <c r="L11" s="423" t="s">
        <v>551</v>
      </c>
      <c r="M11" s="376"/>
      <c r="N11" s="424">
        <v>12</v>
      </c>
      <c r="O11" s="425"/>
      <c r="P11" s="425"/>
    </row>
    <row r="12" spans="1:17" ht="13.5" thickBot="1" x14ac:dyDescent="0.25">
      <c r="A12" s="426" t="s">
        <v>552</v>
      </c>
      <c r="B12" s="427"/>
      <c r="C12" s="428"/>
      <c r="D12" s="429">
        <v>11.5</v>
      </c>
      <c r="E12" s="430">
        <v>11.5</v>
      </c>
      <c r="F12" s="430">
        <v>11.5</v>
      </c>
      <c r="G12" s="431">
        <v>11.5</v>
      </c>
      <c r="H12" s="432">
        <f t="shared" ref="H12:J23" si="0">N12</f>
        <v>11.5</v>
      </c>
      <c r="I12" s="433">
        <f t="shared" si="0"/>
        <v>0</v>
      </c>
      <c r="J12" s="434">
        <f t="shared" si="0"/>
        <v>0</v>
      </c>
      <c r="K12" s="435"/>
      <c r="L12" s="436" t="s">
        <v>551</v>
      </c>
      <c r="M12" s="376"/>
      <c r="N12" s="437">
        <v>11.5</v>
      </c>
      <c r="O12" s="438"/>
      <c r="P12" s="438"/>
    </row>
    <row r="13" spans="1:17" x14ac:dyDescent="0.2">
      <c r="A13" s="439" t="s">
        <v>553</v>
      </c>
      <c r="B13" s="440" t="s">
        <v>554</v>
      </c>
      <c r="C13" s="441" t="s">
        <v>555</v>
      </c>
      <c r="D13" s="442">
        <v>2875</v>
      </c>
      <c r="E13" s="443" t="s">
        <v>551</v>
      </c>
      <c r="F13" s="443" t="s">
        <v>551</v>
      </c>
      <c r="G13" s="444">
        <v>2976</v>
      </c>
      <c r="H13" s="445">
        <f t="shared" si="0"/>
        <v>2979</v>
      </c>
      <c r="I13" s="420">
        <f t="shared" si="0"/>
        <v>0</v>
      </c>
      <c r="J13" s="421">
        <f t="shared" si="0"/>
        <v>0</v>
      </c>
      <c r="K13" s="446" t="s">
        <v>551</v>
      </c>
      <c r="L13" s="446" t="s">
        <v>551</v>
      </c>
      <c r="M13" s="376"/>
      <c r="N13" s="447">
        <v>2979</v>
      </c>
      <c r="O13" s="448"/>
      <c r="P13" s="448"/>
    </row>
    <row r="14" spans="1:17" x14ac:dyDescent="0.2">
      <c r="A14" s="449" t="s">
        <v>556</v>
      </c>
      <c r="B14" s="450" t="s">
        <v>557</v>
      </c>
      <c r="C14" s="451" t="s">
        <v>558</v>
      </c>
      <c r="D14" s="442">
        <v>2762</v>
      </c>
      <c r="E14" s="452" t="s">
        <v>551</v>
      </c>
      <c r="F14" s="452" t="s">
        <v>551</v>
      </c>
      <c r="G14" s="444">
        <v>2788</v>
      </c>
      <c r="H14" s="453">
        <f t="shared" si="0"/>
        <v>2777</v>
      </c>
      <c r="I14" s="454">
        <f t="shared" si="0"/>
        <v>0</v>
      </c>
      <c r="J14" s="455">
        <f t="shared" si="0"/>
        <v>0</v>
      </c>
      <c r="K14" s="446" t="s">
        <v>551</v>
      </c>
      <c r="L14" s="446" t="s">
        <v>551</v>
      </c>
      <c r="M14" s="376"/>
      <c r="N14" s="456">
        <v>2777</v>
      </c>
      <c r="O14" s="448"/>
      <c r="P14" s="448"/>
    </row>
    <row r="15" spans="1:17" x14ac:dyDescent="0.2">
      <c r="A15" s="449" t="s">
        <v>559</v>
      </c>
      <c r="B15" s="450" t="s">
        <v>560</v>
      </c>
      <c r="C15" s="451" t="s">
        <v>561</v>
      </c>
      <c r="D15" s="442"/>
      <c r="E15" s="452" t="s">
        <v>551</v>
      </c>
      <c r="F15" s="452" t="s">
        <v>551</v>
      </c>
      <c r="G15" s="444"/>
      <c r="H15" s="453">
        <f t="shared" si="0"/>
        <v>0</v>
      </c>
      <c r="I15" s="454">
        <f t="shared" si="0"/>
        <v>0</v>
      </c>
      <c r="J15" s="455">
        <f t="shared" si="0"/>
        <v>0</v>
      </c>
      <c r="K15" s="446" t="s">
        <v>551</v>
      </c>
      <c r="L15" s="446" t="s">
        <v>551</v>
      </c>
      <c r="M15" s="376"/>
      <c r="N15" s="456"/>
      <c r="O15" s="448"/>
      <c r="P15" s="448"/>
    </row>
    <row r="16" spans="1:17" x14ac:dyDescent="0.2">
      <c r="A16" s="449" t="s">
        <v>562</v>
      </c>
      <c r="B16" s="450" t="s">
        <v>563</v>
      </c>
      <c r="C16" s="451" t="s">
        <v>551</v>
      </c>
      <c r="D16" s="442">
        <v>247</v>
      </c>
      <c r="E16" s="452" t="s">
        <v>551</v>
      </c>
      <c r="F16" s="452" t="s">
        <v>551</v>
      </c>
      <c r="G16" s="444">
        <v>1420</v>
      </c>
      <c r="H16" s="453">
        <f t="shared" si="0"/>
        <v>860</v>
      </c>
      <c r="I16" s="454">
        <f t="shared" si="0"/>
        <v>0</v>
      </c>
      <c r="J16" s="455">
        <f t="shared" si="0"/>
        <v>0</v>
      </c>
      <c r="K16" s="446" t="s">
        <v>551</v>
      </c>
      <c r="L16" s="446" t="s">
        <v>551</v>
      </c>
      <c r="M16" s="376"/>
      <c r="N16" s="456">
        <v>860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459" t="s">
        <v>566</v>
      </c>
      <c r="D17" s="460">
        <v>626</v>
      </c>
      <c r="E17" s="461" t="s">
        <v>551</v>
      </c>
      <c r="F17" s="461" t="s">
        <v>551</v>
      </c>
      <c r="G17" s="444">
        <v>1017</v>
      </c>
      <c r="H17" s="462">
        <f t="shared" si="0"/>
        <v>1461</v>
      </c>
      <c r="I17" s="432">
        <f t="shared" si="0"/>
        <v>0</v>
      </c>
      <c r="J17" s="463">
        <f t="shared" si="0"/>
        <v>0</v>
      </c>
      <c r="K17" s="423" t="s">
        <v>551</v>
      </c>
      <c r="L17" s="423" t="s">
        <v>551</v>
      </c>
      <c r="M17" s="376"/>
      <c r="N17" s="464">
        <v>1461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986</v>
      </c>
      <c r="E18" s="470" t="s">
        <v>551</v>
      </c>
      <c r="F18" s="470" t="s">
        <v>551</v>
      </c>
      <c r="G18" s="471">
        <f>G13-G14+G15+G16+G17</f>
        <v>2625</v>
      </c>
      <c r="H18" s="471">
        <f>H13-H14+H15+H16+H17</f>
        <v>2523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376"/>
      <c r="N18" s="474">
        <f>N13-N14+N15+N16+N17</f>
        <v>2523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440" t="s">
        <v>569</v>
      </c>
      <c r="C19" s="475">
        <v>401</v>
      </c>
      <c r="D19" s="460">
        <v>114</v>
      </c>
      <c r="E19" s="443" t="s">
        <v>551</v>
      </c>
      <c r="F19" s="443" t="s">
        <v>551</v>
      </c>
      <c r="G19" s="476">
        <v>189</v>
      </c>
      <c r="H19" s="477">
        <f t="shared" si="0"/>
        <v>202</v>
      </c>
      <c r="I19" s="478">
        <f t="shared" si="0"/>
        <v>0</v>
      </c>
      <c r="J19" s="479">
        <f t="shared" si="0"/>
        <v>0</v>
      </c>
      <c r="K19" s="423" t="s">
        <v>551</v>
      </c>
      <c r="L19" s="423" t="s">
        <v>551</v>
      </c>
      <c r="M19" s="376"/>
      <c r="N19" s="480">
        <v>202</v>
      </c>
      <c r="O19" s="465"/>
      <c r="P19" s="465"/>
    </row>
    <row r="20" spans="1:16" x14ac:dyDescent="0.2">
      <c r="A20" s="449" t="s">
        <v>570</v>
      </c>
      <c r="B20" s="450" t="s">
        <v>571</v>
      </c>
      <c r="C20" s="451" t="s">
        <v>572</v>
      </c>
      <c r="D20" s="442">
        <v>169</v>
      </c>
      <c r="E20" s="452" t="s">
        <v>551</v>
      </c>
      <c r="F20" s="452" t="s">
        <v>551</v>
      </c>
      <c r="G20" s="481">
        <v>327</v>
      </c>
      <c r="H20" s="453">
        <f t="shared" si="0"/>
        <v>370</v>
      </c>
      <c r="I20" s="482">
        <f t="shared" si="0"/>
        <v>0</v>
      </c>
      <c r="J20" s="483">
        <f t="shared" si="0"/>
        <v>0</v>
      </c>
      <c r="K20" s="446" t="s">
        <v>551</v>
      </c>
      <c r="L20" s="446" t="s">
        <v>551</v>
      </c>
      <c r="M20" s="376"/>
      <c r="N20" s="456">
        <v>370</v>
      </c>
      <c r="O20" s="448"/>
      <c r="P20" s="448"/>
    </row>
    <row r="21" spans="1:16" x14ac:dyDescent="0.2">
      <c r="A21" s="449" t="s">
        <v>573</v>
      </c>
      <c r="B21" s="484" t="s">
        <v>574</v>
      </c>
      <c r="C21" s="451" t="s">
        <v>551</v>
      </c>
      <c r="D21" s="442"/>
      <c r="E21" s="452" t="s">
        <v>551</v>
      </c>
      <c r="F21" s="452" t="s">
        <v>551</v>
      </c>
      <c r="G21" s="481"/>
      <c r="H21" s="453">
        <f t="shared" si="0"/>
        <v>0</v>
      </c>
      <c r="I21" s="482">
        <f t="shared" si="0"/>
        <v>0</v>
      </c>
      <c r="J21" s="483">
        <f t="shared" si="0"/>
        <v>0</v>
      </c>
      <c r="K21" s="446" t="s">
        <v>551</v>
      </c>
      <c r="L21" s="446" t="s">
        <v>551</v>
      </c>
      <c r="M21" s="376"/>
      <c r="N21" s="456"/>
      <c r="O21" s="448"/>
      <c r="P21" s="448"/>
    </row>
    <row r="22" spans="1:16" x14ac:dyDescent="0.2">
      <c r="A22" s="449" t="s">
        <v>575</v>
      </c>
      <c r="B22" s="484" t="s">
        <v>576</v>
      </c>
      <c r="C22" s="451" t="s">
        <v>551</v>
      </c>
      <c r="D22" s="442">
        <v>655</v>
      </c>
      <c r="E22" s="452" t="s">
        <v>551</v>
      </c>
      <c r="F22" s="452" t="s">
        <v>551</v>
      </c>
      <c r="G22" s="481">
        <v>2155</v>
      </c>
      <c r="H22" s="453">
        <f t="shared" si="0"/>
        <v>1981</v>
      </c>
      <c r="I22" s="482">
        <f t="shared" si="0"/>
        <v>0</v>
      </c>
      <c r="J22" s="483">
        <f t="shared" si="0"/>
        <v>0</v>
      </c>
      <c r="K22" s="446" t="s">
        <v>551</v>
      </c>
      <c r="L22" s="446" t="s">
        <v>551</v>
      </c>
      <c r="M22" s="376"/>
      <c r="N22" s="456">
        <v>1981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486" t="s">
        <v>551</v>
      </c>
      <c r="D23" s="442"/>
      <c r="E23" s="461" t="s">
        <v>551</v>
      </c>
      <c r="F23" s="461" t="s">
        <v>551</v>
      </c>
      <c r="G23" s="487"/>
      <c r="H23" s="488">
        <f t="shared" si="0"/>
        <v>0</v>
      </c>
      <c r="I23" s="489">
        <f t="shared" si="0"/>
        <v>0</v>
      </c>
      <c r="J23" s="490">
        <f t="shared" si="0"/>
        <v>0</v>
      </c>
      <c r="K23" s="491" t="s">
        <v>551</v>
      </c>
      <c r="L23" s="491" t="s">
        <v>551</v>
      </c>
      <c r="M23" s="376"/>
      <c r="N23" s="492"/>
      <c r="O23" s="493"/>
      <c r="P23" s="493"/>
    </row>
    <row r="24" spans="1:16" ht="15" x14ac:dyDescent="0.2">
      <c r="A24" s="439" t="s">
        <v>579</v>
      </c>
      <c r="B24" s="440" t="s">
        <v>580</v>
      </c>
      <c r="C24" s="494" t="s">
        <v>551</v>
      </c>
      <c r="D24" s="495">
        <v>5251</v>
      </c>
      <c r="E24" s="496">
        <v>5500</v>
      </c>
      <c r="F24" s="496">
        <v>6211</v>
      </c>
      <c r="G24" s="497">
        <v>1259</v>
      </c>
      <c r="H24" s="498">
        <f>N24-G24</f>
        <v>1741</v>
      </c>
      <c r="I24" s="499"/>
      <c r="J24" s="500"/>
      <c r="K24" s="501">
        <f t="shared" ref="K24:K47" si="3">SUM(G24:J24)</f>
        <v>3000</v>
      </c>
      <c r="L24" s="502">
        <f t="shared" ref="L24:L47" si="4">(K24/F24)*100</f>
        <v>48.301400740621482</v>
      </c>
      <c r="M24" s="376"/>
      <c r="N24" s="447">
        <v>3000</v>
      </c>
      <c r="O24" s="503"/>
      <c r="P24" s="504"/>
    </row>
    <row r="25" spans="1:16" ht="15" x14ac:dyDescent="0.2">
      <c r="A25" s="449" t="s">
        <v>581</v>
      </c>
      <c r="B25" s="450" t="s">
        <v>582</v>
      </c>
      <c r="C25" s="505" t="s">
        <v>551</v>
      </c>
      <c r="D25" s="442"/>
      <c r="E25" s="506"/>
      <c r="F25" s="506"/>
      <c r="G25" s="507"/>
      <c r="H25" s="499">
        <f t="shared" ref="H25:H42" si="5">N25-G25</f>
        <v>0</v>
      </c>
      <c r="I25" s="508"/>
      <c r="J25" s="509"/>
      <c r="K25" s="510">
        <f t="shared" si="3"/>
        <v>0</v>
      </c>
      <c r="L25" s="511" t="e">
        <f t="shared" si="4"/>
        <v>#DIV/0!</v>
      </c>
      <c r="M25" s="376"/>
      <c r="N25" s="456"/>
      <c r="O25" s="512"/>
      <c r="P25" s="513"/>
    </row>
    <row r="26" spans="1:16" ht="15.75" thickBot="1" x14ac:dyDescent="0.25">
      <c r="A26" s="426" t="s">
        <v>583</v>
      </c>
      <c r="B26" s="514" t="s">
        <v>582</v>
      </c>
      <c r="C26" s="515">
        <v>672</v>
      </c>
      <c r="D26" s="516">
        <v>1253</v>
      </c>
      <c r="E26" s="517">
        <v>1300</v>
      </c>
      <c r="F26" s="517">
        <v>1594</v>
      </c>
      <c r="G26" s="518">
        <v>400</v>
      </c>
      <c r="H26" s="519">
        <f t="shared" si="5"/>
        <v>427</v>
      </c>
      <c r="I26" s="520"/>
      <c r="J26" s="521"/>
      <c r="K26" s="522">
        <f t="shared" si="3"/>
        <v>827</v>
      </c>
      <c r="L26" s="523">
        <f t="shared" si="4"/>
        <v>51.882057716436634</v>
      </c>
      <c r="M26" s="376"/>
      <c r="N26" s="464">
        <v>827</v>
      </c>
      <c r="O26" s="524"/>
      <c r="P26" s="525"/>
    </row>
    <row r="27" spans="1:16" ht="15" x14ac:dyDescent="0.2">
      <c r="A27" s="439" t="s">
        <v>584</v>
      </c>
      <c r="B27" s="440" t="s">
        <v>585</v>
      </c>
      <c r="C27" s="526">
        <v>501</v>
      </c>
      <c r="D27" s="442">
        <v>411</v>
      </c>
      <c r="E27" s="527">
        <v>330</v>
      </c>
      <c r="F27" s="527">
        <v>403</v>
      </c>
      <c r="G27" s="528">
        <v>116</v>
      </c>
      <c r="H27" s="500">
        <f t="shared" si="5"/>
        <v>152</v>
      </c>
      <c r="I27" s="499"/>
      <c r="J27" s="500"/>
      <c r="K27" s="501">
        <f t="shared" si="3"/>
        <v>268</v>
      </c>
      <c r="L27" s="502">
        <f t="shared" si="4"/>
        <v>66.501240694789075</v>
      </c>
      <c r="M27" s="376"/>
      <c r="N27" s="480">
        <v>268</v>
      </c>
      <c r="O27" s="529"/>
      <c r="P27" s="530"/>
    </row>
    <row r="28" spans="1:16" ht="15" x14ac:dyDescent="0.2">
      <c r="A28" s="449" t="s">
        <v>586</v>
      </c>
      <c r="B28" s="450" t="s">
        <v>587</v>
      </c>
      <c r="C28" s="531">
        <v>502</v>
      </c>
      <c r="D28" s="442">
        <v>328</v>
      </c>
      <c r="E28" s="506">
        <v>410</v>
      </c>
      <c r="F28" s="506">
        <v>410</v>
      </c>
      <c r="G28" s="507">
        <v>63</v>
      </c>
      <c r="H28" s="500">
        <f t="shared" si="5"/>
        <v>145</v>
      </c>
      <c r="I28" s="508"/>
      <c r="J28" s="509"/>
      <c r="K28" s="510">
        <f t="shared" si="3"/>
        <v>208</v>
      </c>
      <c r="L28" s="511">
        <f t="shared" si="4"/>
        <v>50.731707317073173</v>
      </c>
      <c r="M28" s="376"/>
      <c r="N28" s="456">
        <v>208</v>
      </c>
      <c r="O28" s="512"/>
      <c r="P28" s="513"/>
    </row>
    <row r="29" spans="1:16" ht="15" x14ac:dyDescent="0.2">
      <c r="A29" s="449" t="s">
        <v>588</v>
      </c>
      <c r="B29" s="450" t="s">
        <v>589</v>
      </c>
      <c r="C29" s="531">
        <v>504</v>
      </c>
      <c r="D29" s="442"/>
      <c r="E29" s="506"/>
      <c r="F29" s="506"/>
      <c r="G29" s="507"/>
      <c r="H29" s="500">
        <f t="shared" si="5"/>
        <v>0</v>
      </c>
      <c r="I29" s="508"/>
      <c r="J29" s="509"/>
      <c r="K29" s="510">
        <f t="shared" si="3"/>
        <v>0</v>
      </c>
      <c r="L29" s="511" t="e">
        <f t="shared" si="4"/>
        <v>#DIV/0!</v>
      </c>
      <c r="M29" s="376"/>
      <c r="N29" s="456"/>
      <c r="O29" s="512"/>
      <c r="P29" s="513"/>
    </row>
    <row r="30" spans="1:16" ht="15" x14ac:dyDescent="0.2">
      <c r="A30" s="449" t="s">
        <v>590</v>
      </c>
      <c r="B30" s="450" t="s">
        <v>591</v>
      </c>
      <c r="C30" s="531">
        <v>511</v>
      </c>
      <c r="D30" s="442">
        <v>49</v>
      </c>
      <c r="E30" s="506">
        <v>160</v>
      </c>
      <c r="F30" s="506">
        <v>160</v>
      </c>
      <c r="G30" s="507">
        <v>9</v>
      </c>
      <c r="H30" s="500">
        <f t="shared" si="5"/>
        <v>1</v>
      </c>
      <c r="I30" s="508"/>
      <c r="J30" s="509"/>
      <c r="K30" s="510">
        <f t="shared" si="3"/>
        <v>10</v>
      </c>
      <c r="L30" s="511">
        <f t="shared" si="4"/>
        <v>6.25</v>
      </c>
      <c r="M30" s="376"/>
      <c r="N30" s="456">
        <v>10</v>
      </c>
      <c r="O30" s="512"/>
      <c r="P30" s="513"/>
    </row>
    <row r="31" spans="1:16" ht="15" x14ac:dyDescent="0.2">
      <c r="A31" s="449" t="s">
        <v>592</v>
      </c>
      <c r="B31" s="450" t="s">
        <v>593</v>
      </c>
      <c r="C31" s="531">
        <v>518</v>
      </c>
      <c r="D31" s="442">
        <v>380</v>
      </c>
      <c r="E31" s="506">
        <v>400</v>
      </c>
      <c r="F31" s="506">
        <v>495</v>
      </c>
      <c r="G31" s="507">
        <v>174</v>
      </c>
      <c r="H31" s="500">
        <f t="shared" si="5"/>
        <v>113</v>
      </c>
      <c r="I31" s="508"/>
      <c r="J31" s="509"/>
      <c r="K31" s="510">
        <f t="shared" si="3"/>
        <v>287</v>
      </c>
      <c r="L31" s="511">
        <f t="shared" si="4"/>
        <v>57.979797979797979</v>
      </c>
      <c r="M31" s="376"/>
      <c r="N31" s="456">
        <v>287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3177</v>
      </c>
      <c r="E32" s="506">
        <v>3055</v>
      </c>
      <c r="F32" s="506">
        <v>3739</v>
      </c>
      <c r="G32" s="507">
        <v>798</v>
      </c>
      <c r="H32" s="500">
        <f t="shared" si="5"/>
        <v>983</v>
      </c>
      <c r="I32" s="508"/>
      <c r="J32" s="509"/>
      <c r="K32" s="510">
        <f t="shared" si="3"/>
        <v>1781</v>
      </c>
      <c r="L32" s="511">
        <f t="shared" si="4"/>
        <v>47.633056967103506</v>
      </c>
      <c r="M32" s="376"/>
      <c r="N32" s="456">
        <v>1781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1159</v>
      </c>
      <c r="E33" s="506">
        <v>1039</v>
      </c>
      <c r="F33" s="506">
        <v>1322</v>
      </c>
      <c r="G33" s="507">
        <v>287</v>
      </c>
      <c r="H33" s="500">
        <f t="shared" si="5"/>
        <v>409</v>
      </c>
      <c r="I33" s="508"/>
      <c r="J33" s="509"/>
      <c r="K33" s="510">
        <f t="shared" si="3"/>
        <v>696</v>
      </c>
      <c r="L33" s="511">
        <f t="shared" si="4"/>
        <v>52.647503782148263</v>
      </c>
      <c r="M33" s="376"/>
      <c r="N33" s="456">
        <v>696</v>
      </c>
      <c r="O33" s="512"/>
      <c r="P33" s="513"/>
    </row>
    <row r="34" spans="1:16" ht="15" x14ac:dyDescent="0.2">
      <c r="A34" s="449" t="s">
        <v>599</v>
      </c>
      <c r="B34" s="450" t="s">
        <v>600</v>
      </c>
      <c r="C34" s="531">
        <v>557</v>
      </c>
      <c r="D34" s="442"/>
      <c r="E34" s="506"/>
      <c r="F34" s="506"/>
      <c r="G34" s="507"/>
      <c r="H34" s="500">
        <f t="shared" si="5"/>
        <v>0</v>
      </c>
      <c r="I34" s="508"/>
      <c r="J34" s="509"/>
      <c r="K34" s="510">
        <f t="shared" si="3"/>
        <v>0</v>
      </c>
      <c r="L34" s="511" t="e">
        <f t="shared" si="4"/>
        <v>#DIV/0!</v>
      </c>
      <c r="M34" s="376"/>
      <c r="N34" s="456"/>
      <c r="O34" s="512"/>
      <c r="P34" s="513"/>
    </row>
    <row r="35" spans="1:16" ht="15" x14ac:dyDescent="0.2">
      <c r="A35" s="449" t="s">
        <v>601</v>
      </c>
      <c r="B35" s="450" t="s">
        <v>602</v>
      </c>
      <c r="C35" s="531">
        <v>551</v>
      </c>
      <c r="D35" s="442">
        <v>32</v>
      </c>
      <c r="E35" s="506"/>
      <c r="F35" s="506">
        <v>33</v>
      </c>
      <c r="G35" s="507">
        <v>8</v>
      </c>
      <c r="H35" s="500">
        <f t="shared" si="5"/>
        <v>9</v>
      </c>
      <c r="I35" s="508"/>
      <c r="J35" s="509"/>
      <c r="K35" s="510">
        <f t="shared" si="3"/>
        <v>17</v>
      </c>
      <c r="L35" s="511">
        <f t="shared" si="4"/>
        <v>51.515151515151516</v>
      </c>
      <c r="M35" s="376"/>
      <c r="N35" s="456">
        <v>17</v>
      </c>
      <c r="O35" s="512"/>
      <c r="P35" s="513"/>
    </row>
    <row r="36" spans="1:16" ht="15.75" thickBot="1" x14ac:dyDescent="0.25">
      <c r="A36" s="533" t="s">
        <v>603</v>
      </c>
      <c r="B36" s="534"/>
      <c r="C36" s="535" t="s">
        <v>604</v>
      </c>
      <c r="D36" s="536">
        <v>172</v>
      </c>
      <c r="E36" s="537">
        <v>106</v>
      </c>
      <c r="F36" s="537">
        <v>106</v>
      </c>
      <c r="G36" s="538">
        <v>20</v>
      </c>
      <c r="H36" s="500">
        <f t="shared" si="5"/>
        <v>32</v>
      </c>
      <c r="I36" s="539"/>
      <c r="J36" s="509"/>
      <c r="K36" s="522">
        <f t="shared" si="3"/>
        <v>52</v>
      </c>
      <c r="L36" s="523">
        <f t="shared" si="4"/>
        <v>49.056603773584904</v>
      </c>
      <c r="M36" s="376"/>
      <c r="N36" s="492">
        <v>52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5708</v>
      </c>
      <c r="E37" s="546">
        <f t="shared" ref="E37:J37" si="6">SUM(E27:E36)</f>
        <v>5500</v>
      </c>
      <c r="F37" s="546">
        <f t="shared" si="6"/>
        <v>6668</v>
      </c>
      <c r="G37" s="547">
        <f t="shared" si="6"/>
        <v>1475</v>
      </c>
      <c r="H37" s="547">
        <f t="shared" si="6"/>
        <v>1844</v>
      </c>
      <c r="I37" s="547">
        <f t="shared" si="6"/>
        <v>0</v>
      </c>
      <c r="J37" s="548">
        <f t="shared" si="6"/>
        <v>0</v>
      </c>
      <c r="K37" s="547">
        <f t="shared" si="3"/>
        <v>3319</v>
      </c>
      <c r="L37" s="549">
        <f t="shared" si="4"/>
        <v>49.775044991001799</v>
      </c>
      <c r="M37" s="376"/>
      <c r="N37" s="547">
        <f>SUM(N27:N36)</f>
        <v>3319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440" t="s">
        <v>608</v>
      </c>
      <c r="C38" s="526">
        <v>601</v>
      </c>
      <c r="D38" s="552"/>
      <c r="E38" s="527"/>
      <c r="F38" s="527"/>
      <c r="G38" s="497"/>
      <c r="H38" s="500">
        <f t="shared" si="5"/>
        <v>0</v>
      </c>
      <c r="I38" s="499"/>
      <c r="J38" s="509"/>
      <c r="K38" s="501">
        <f t="shared" si="3"/>
        <v>0</v>
      </c>
      <c r="L38" s="502" t="e">
        <f t="shared" si="4"/>
        <v>#DIV/0!</v>
      </c>
      <c r="M38" s="376"/>
      <c r="N38" s="480"/>
      <c r="O38" s="529"/>
      <c r="P38" s="530"/>
    </row>
    <row r="39" spans="1:16" ht="15" x14ac:dyDescent="0.2">
      <c r="A39" s="553" t="s">
        <v>609</v>
      </c>
      <c r="B39" s="450" t="s">
        <v>610</v>
      </c>
      <c r="C39" s="531">
        <v>602</v>
      </c>
      <c r="D39" s="442">
        <v>407</v>
      </c>
      <c r="E39" s="506"/>
      <c r="F39" s="506">
        <v>340</v>
      </c>
      <c r="G39" s="507">
        <v>106</v>
      </c>
      <c r="H39" s="500">
        <f t="shared" si="5"/>
        <v>112</v>
      </c>
      <c r="I39" s="508"/>
      <c r="J39" s="509"/>
      <c r="K39" s="510">
        <f t="shared" si="3"/>
        <v>218</v>
      </c>
      <c r="L39" s="511">
        <f t="shared" si="4"/>
        <v>64.117647058823536</v>
      </c>
      <c r="M39" s="376"/>
      <c r="N39" s="456">
        <v>218</v>
      </c>
      <c r="O39" s="512"/>
      <c r="P39" s="513"/>
    </row>
    <row r="40" spans="1:16" ht="15" x14ac:dyDescent="0.2">
      <c r="A40" s="553" t="s">
        <v>611</v>
      </c>
      <c r="B40" s="450" t="s">
        <v>612</v>
      </c>
      <c r="C40" s="531">
        <v>604</v>
      </c>
      <c r="D40" s="442"/>
      <c r="E40" s="506"/>
      <c r="F40" s="506"/>
      <c r="G40" s="507"/>
      <c r="H40" s="500">
        <f t="shared" si="5"/>
        <v>0</v>
      </c>
      <c r="I40" s="508"/>
      <c r="J40" s="509"/>
      <c r="K40" s="510">
        <f t="shared" si="3"/>
        <v>0</v>
      </c>
      <c r="L40" s="511" t="e">
        <f t="shared" si="4"/>
        <v>#DIV/0!</v>
      </c>
      <c r="M40" s="376"/>
      <c r="N40" s="456"/>
      <c r="O40" s="512"/>
      <c r="P40" s="513"/>
    </row>
    <row r="41" spans="1:16" ht="15" x14ac:dyDescent="0.2">
      <c r="A41" s="553" t="s">
        <v>613</v>
      </c>
      <c r="B41" s="450" t="s">
        <v>614</v>
      </c>
      <c r="C41" s="531" t="s">
        <v>615</v>
      </c>
      <c r="D41" s="442">
        <v>5251</v>
      </c>
      <c r="E41" s="506">
        <v>5500</v>
      </c>
      <c r="F41" s="506">
        <v>6211</v>
      </c>
      <c r="G41" s="507">
        <v>1259</v>
      </c>
      <c r="H41" s="500">
        <f t="shared" si="5"/>
        <v>1741</v>
      </c>
      <c r="I41" s="508"/>
      <c r="J41" s="509"/>
      <c r="K41" s="510">
        <f t="shared" si="3"/>
        <v>3000</v>
      </c>
      <c r="L41" s="511">
        <f t="shared" si="4"/>
        <v>48.301400740621482</v>
      </c>
      <c r="M41" s="376"/>
      <c r="N41" s="456">
        <v>3000</v>
      </c>
      <c r="O41" s="512"/>
      <c r="P41" s="513"/>
    </row>
    <row r="42" spans="1:16" ht="15.75" thickBot="1" x14ac:dyDescent="0.25">
      <c r="A42" s="554" t="s">
        <v>616</v>
      </c>
      <c r="B42" s="534"/>
      <c r="C42" s="535" t="s">
        <v>617</v>
      </c>
      <c r="D42" s="460">
        <v>99</v>
      </c>
      <c r="E42" s="537"/>
      <c r="F42" s="537">
        <v>117</v>
      </c>
      <c r="G42" s="538">
        <v>15</v>
      </c>
      <c r="H42" s="500">
        <f t="shared" si="5"/>
        <v>56</v>
      </c>
      <c r="I42" s="539"/>
      <c r="J42" s="509"/>
      <c r="K42" s="522">
        <f t="shared" si="3"/>
        <v>71</v>
      </c>
      <c r="L42" s="555">
        <f t="shared" si="4"/>
        <v>60.683760683760681</v>
      </c>
      <c r="M42" s="376"/>
      <c r="N42" s="492">
        <v>71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5757</v>
      </c>
      <c r="E43" s="546">
        <f t="shared" si="7"/>
        <v>5500</v>
      </c>
      <c r="F43" s="546">
        <f t="shared" si="7"/>
        <v>6668</v>
      </c>
      <c r="G43" s="547">
        <f t="shared" si="7"/>
        <v>1380</v>
      </c>
      <c r="H43" s="548">
        <f t="shared" si="7"/>
        <v>1909</v>
      </c>
      <c r="I43" s="547">
        <f t="shared" si="7"/>
        <v>0</v>
      </c>
      <c r="J43" s="556">
        <f t="shared" si="7"/>
        <v>0</v>
      </c>
      <c r="K43" s="547">
        <f t="shared" si="3"/>
        <v>3289</v>
      </c>
      <c r="L43" s="549">
        <f t="shared" si="4"/>
        <v>49.325134973005397</v>
      </c>
      <c r="M43" s="376"/>
      <c r="N43" s="547">
        <f>SUM(N38:N42)</f>
        <v>3289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557"/>
      <c r="C44" s="558"/>
      <c r="D44" s="642"/>
      <c r="E44" s="560"/>
      <c r="F44" s="560"/>
      <c r="G44" s="561"/>
      <c r="H44" s="562"/>
      <c r="I44" s="563"/>
      <c r="J44" s="562"/>
      <c r="K44" s="564"/>
      <c r="L44" s="502"/>
      <c r="M44" s="376"/>
      <c r="N44" s="565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506</v>
      </c>
      <c r="E45" s="545">
        <f t="shared" si="8"/>
        <v>0</v>
      </c>
      <c r="F45" s="545">
        <f t="shared" si="8"/>
        <v>457</v>
      </c>
      <c r="G45" s="547">
        <f t="shared" si="8"/>
        <v>121</v>
      </c>
      <c r="H45" s="548">
        <f t="shared" si="8"/>
        <v>168</v>
      </c>
      <c r="I45" s="547">
        <f t="shared" si="8"/>
        <v>0</v>
      </c>
      <c r="J45" s="550">
        <f t="shared" si="8"/>
        <v>0</v>
      </c>
      <c r="K45" s="564">
        <f t="shared" si="3"/>
        <v>289</v>
      </c>
      <c r="L45" s="502">
        <f t="shared" si="4"/>
        <v>63.238512035010942</v>
      </c>
      <c r="M45" s="376"/>
      <c r="N45" s="547">
        <f>N43-N41</f>
        <v>289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49</v>
      </c>
      <c r="E46" s="545">
        <f t="shared" si="9"/>
        <v>0</v>
      </c>
      <c r="F46" s="545">
        <f t="shared" si="9"/>
        <v>0</v>
      </c>
      <c r="G46" s="643">
        <f t="shared" si="9"/>
        <v>-95</v>
      </c>
      <c r="H46" s="548">
        <f t="shared" si="9"/>
        <v>65</v>
      </c>
      <c r="I46" s="547">
        <f t="shared" si="9"/>
        <v>0</v>
      </c>
      <c r="J46" s="550">
        <f t="shared" si="9"/>
        <v>0</v>
      </c>
      <c r="K46" s="644">
        <f t="shared" si="3"/>
        <v>-30</v>
      </c>
      <c r="L46" s="502" t="e">
        <f t="shared" si="4"/>
        <v>#DIV/0!</v>
      </c>
      <c r="M46" s="376"/>
      <c r="N46" s="643">
        <f>N43-N37</f>
        <v>-30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-5202</v>
      </c>
      <c r="E47" s="545">
        <f t="shared" si="10"/>
        <v>-5500</v>
      </c>
      <c r="F47" s="545">
        <f t="shared" si="10"/>
        <v>-6211</v>
      </c>
      <c r="G47" s="547">
        <f t="shared" si="10"/>
        <v>-1354</v>
      </c>
      <c r="H47" s="548">
        <f t="shared" si="10"/>
        <v>-1676</v>
      </c>
      <c r="I47" s="547">
        <f t="shared" si="10"/>
        <v>0</v>
      </c>
      <c r="J47" s="550">
        <f t="shared" si="10"/>
        <v>0</v>
      </c>
      <c r="K47" s="564">
        <f t="shared" si="3"/>
        <v>-3030</v>
      </c>
      <c r="L47" s="549">
        <f t="shared" si="4"/>
        <v>48.784414748027693</v>
      </c>
      <c r="M47" s="376"/>
      <c r="N47" s="547">
        <f>N46-N41</f>
        <v>-3030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s="370" customFormat="1" ht="14.25" x14ac:dyDescent="0.2">
      <c r="A51" s="572" t="s">
        <v>625</v>
      </c>
      <c r="C51" s="573"/>
      <c r="F51" s="574"/>
      <c r="G51" s="574"/>
      <c r="H51" s="574"/>
      <c r="I51" s="574"/>
      <c r="J51" s="574"/>
      <c r="K51" s="574"/>
    </row>
    <row r="52" spans="1:11" s="370" customFormat="1" ht="14.25" x14ac:dyDescent="0.2">
      <c r="A52" s="575" t="s">
        <v>626</v>
      </c>
      <c r="C52" s="573"/>
      <c r="F52" s="574"/>
      <c r="G52" s="574"/>
      <c r="H52" s="574"/>
      <c r="I52" s="574"/>
      <c r="J52" s="574"/>
      <c r="K52" s="574"/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368" t="s">
        <v>649</v>
      </c>
    </row>
    <row r="58" spans="1:11" x14ac:dyDescent="0.2">
      <c r="A58" s="368" t="s">
        <v>650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R31" sqref="R31"/>
    </sheetView>
  </sheetViews>
  <sheetFormatPr defaultColWidth="8.7109375" defaultRowHeight="12.75" x14ac:dyDescent="0.2"/>
  <cols>
    <col min="1" max="1" width="37.7109375" style="580" customWidth="1"/>
    <col min="2" max="2" width="13.5703125" style="370" hidden="1" customWidth="1"/>
    <col min="3" max="3" width="7.28515625" style="573" customWidth="1"/>
    <col min="4" max="5" width="11.5703125" style="370" customWidth="1"/>
    <col min="6" max="6" width="11.5703125" style="574" customWidth="1"/>
    <col min="7" max="7" width="11.42578125" style="574" customWidth="1"/>
    <col min="8" max="8" width="9.85546875" style="574" customWidth="1"/>
    <col min="9" max="9" width="9.140625" style="574" customWidth="1"/>
    <col min="10" max="10" width="9.28515625" style="574" customWidth="1"/>
    <col min="11" max="11" width="9.140625" style="574" customWidth="1"/>
    <col min="12" max="12" width="12" style="370" customWidth="1"/>
    <col min="13" max="13" width="8.7109375" style="370"/>
    <col min="14" max="14" width="11.85546875" style="370" customWidth="1"/>
    <col min="15" max="15" width="12.5703125" style="370" customWidth="1"/>
    <col min="16" max="16" width="11.85546875" style="370" customWidth="1"/>
    <col min="17" max="17" width="12" style="370" customWidth="1"/>
    <col min="18" max="16384" width="8.7109375" style="370"/>
  </cols>
  <sheetData>
    <row r="1" spans="1:17" ht="24" customHeight="1" x14ac:dyDescent="0.2">
      <c r="A1" s="364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581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80"/>
      <c r="C6" s="582"/>
      <c r="D6" s="380"/>
      <c r="G6" s="374"/>
      <c r="H6" s="374"/>
    </row>
    <row r="7" spans="1:17" ht="24.75" customHeight="1" thickBot="1" x14ac:dyDescent="0.25">
      <c r="A7" s="381" t="s">
        <v>528</v>
      </c>
      <c r="B7" s="382"/>
      <c r="C7" s="583"/>
      <c r="D7" s="645" t="s">
        <v>651</v>
      </c>
      <c r="E7" s="646"/>
      <c r="F7" s="646"/>
      <c r="G7" s="646"/>
      <c r="H7" s="647"/>
      <c r="I7" s="647"/>
      <c r="J7" s="647"/>
      <c r="K7" s="647"/>
      <c r="L7" s="648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586"/>
      <c r="C9" s="587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588"/>
      <c r="I9" s="588"/>
      <c r="J9" s="589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590"/>
      <c r="B10" s="591" t="s">
        <v>539</v>
      </c>
      <c r="C10" s="592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593"/>
      <c r="C11" s="594"/>
      <c r="D11" s="417">
        <v>13</v>
      </c>
      <c r="E11" s="418">
        <v>14</v>
      </c>
      <c r="F11" s="418">
        <v>13</v>
      </c>
      <c r="G11" s="595">
        <v>14</v>
      </c>
      <c r="H11" s="596">
        <f>N11</f>
        <v>13</v>
      </c>
      <c r="I11" s="596">
        <f>O11</f>
        <v>0</v>
      </c>
      <c r="J11" s="597">
        <f>P11</f>
        <v>0</v>
      </c>
      <c r="K11" s="422" t="s">
        <v>551</v>
      </c>
      <c r="L11" s="423" t="s">
        <v>551</v>
      </c>
      <c r="M11" s="581"/>
      <c r="N11" s="424">
        <v>13</v>
      </c>
      <c r="O11" s="425"/>
      <c r="P11" s="425"/>
    </row>
    <row r="12" spans="1:17" ht="13.5" thickBot="1" x14ac:dyDescent="0.25">
      <c r="A12" s="426" t="s">
        <v>552</v>
      </c>
      <c r="B12" s="598"/>
      <c r="C12" s="599"/>
      <c r="D12" s="429">
        <v>11.42</v>
      </c>
      <c r="E12" s="430">
        <v>12.06</v>
      </c>
      <c r="F12" s="430">
        <v>11.67</v>
      </c>
      <c r="G12" s="431">
        <v>12.06</v>
      </c>
      <c r="H12" s="600">
        <f t="shared" ref="H12:J23" si="0">N12</f>
        <v>11.67</v>
      </c>
      <c r="I12" s="601">
        <f t="shared" si="0"/>
        <v>0</v>
      </c>
      <c r="J12" s="602">
        <f t="shared" si="0"/>
        <v>0</v>
      </c>
      <c r="K12" s="435"/>
      <c r="L12" s="436" t="s">
        <v>551</v>
      </c>
      <c r="M12" s="581"/>
      <c r="N12" s="437">
        <v>11.67</v>
      </c>
      <c r="O12" s="438"/>
      <c r="P12" s="438"/>
    </row>
    <row r="13" spans="1:17" x14ac:dyDescent="0.2">
      <c r="A13" s="439" t="s">
        <v>553</v>
      </c>
      <c r="B13" s="603" t="s">
        <v>554</v>
      </c>
      <c r="C13" s="604" t="s">
        <v>555</v>
      </c>
      <c r="D13" s="442">
        <v>3624</v>
      </c>
      <c r="E13" s="443" t="s">
        <v>551</v>
      </c>
      <c r="F13" s="443" t="s">
        <v>551</v>
      </c>
      <c r="G13" s="444">
        <v>3624</v>
      </c>
      <c r="H13" s="605">
        <f t="shared" si="0"/>
        <v>3648</v>
      </c>
      <c r="I13" s="596">
        <f t="shared" si="0"/>
        <v>0</v>
      </c>
      <c r="J13" s="597">
        <f t="shared" si="0"/>
        <v>0</v>
      </c>
      <c r="K13" s="446" t="s">
        <v>551</v>
      </c>
      <c r="L13" s="446" t="s">
        <v>551</v>
      </c>
      <c r="M13" s="581"/>
      <c r="N13" s="606">
        <v>3648</v>
      </c>
      <c r="O13" s="448"/>
      <c r="P13" s="448"/>
    </row>
    <row r="14" spans="1:17" x14ac:dyDescent="0.2">
      <c r="A14" s="449" t="s">
        <v>556</v>
      </c>
      <c r="B14" s="484" t="s">
        <v>557</v>
      </c>
      <c r="C14" s="607" t="s">
        <v>558</v>
      </c>
      <c r="D14" s="442">
        <v>3461</v>
      </c>
      <c r="E14" s="452" t="s">
        <v>551</v>
      </c>
      <c r="F14" s="452" t="s">
        <v>551</v>
      </c>
      <c r="G14" s="444">
        <v>3461</v>
      </c>
      <c r="H14" s="608">
        <f t="shared" si="0"/>
        <v>3485</v>
      </c>
      <c r="I14" s="609">
        <f t="shared" si="0"/>
        <v>0</v>
      </c>
      <c r="J14" s="610">
        <f t="shared" si="0"/>
        <v>0</v>
      </c>
      <c r="K14" s="446" t="s">
        <v>551</v>
      </c>
      <c r="L14" s="446" t="s">
        <v>551</v>
      </c>
      <c r="M14" s="581"/>
      <c r="N14" s="611">
        <v>3485</v>
      </c>
      <c r="O14" s="448"/>
      <c r="P14" s="448"/>
    </row>
    <row r="15" spans="1:17" x14ac:dyDescent="0.2">
      <c r="A15" s="449" t="s">
        <v>559</v>
      </c>
      <c r="B15" s="484" t="s">
        <v>560</v>
      </c>
      <c r="C15" s="607" t="s">
        <v>561</v>
      </c>
      <c r="D15" s="442">
        <v>41</v>
      </c>
      <c r="E15" s="452" t="s">
        <v>551</v>
      </c>
      <c r="F15" s="452" t="s">
        <v>551</v>
      </c>
      <c r="G15" s="444">
        <v>48</v>
      </c>
      <c r="H15" s="608">
        <f t="shared" si="0"/>
        <v>37</v>
      </c>
      <c r="I15" s="609">
        <f t="shared" si="0"/>
        <v>0</v>
      </c>
      <c r="J15" s="610">
        <f t="shared" si="0"/>
        <v>0</v>
      </c>
      <c r="K15" s="446" t="s">
        <v>551</v>
      </c>
      <c r="L15" s="446" t="s">
        <v>551</v>
      </c>
      <c r="M15" s="581"/>
      <c r="N15" s="611">
        <v>37</v>
      </c>
      <c r="O15" s="448"/>
      <c r="P15" s="448"/>
    </row>
    <row r="16" spans="1:17" x14ac:dyDescent="0.2">
      <c r="A16" s="449" t="s">
        <v>562</v>
      </c>
      <c r="B16" s="484" t="s">
        <v>563</v>
      </c>
      <c r="C16" s="607" t="s">
        <v>551</v>
      </c>
      <c r="D16" s="442">
        <v>303</v>
      </c>
      <c r="E16" s="452" t="s">
        <v>551</v>
      </c>
      <c r="F16" s="452" t="s">
        <v>551</v>
      </c>
      <c r="G16" s="444">
        <v>1901</v>
      </c>
      <c r="H16" s="608">
        <f t="shared" si="0"/>
        <v>2684</v>
      </c>
      <c r="I16" s="609">
        <f t="shared" si="0"/>
        <v>0</v>
      </c>
      <c r="J16" s="610">
        <f t="shared" si="0"/>
        <v>0</v>
      </c>
      <c r="K16" s="446" t="s">
        <v>551</v>
      </c>
      <c r="L16" s="446" t="s">
        <v>551</v>
      </c>
      <c r="M16" s="581"/>
      <c r="N16" s="611">
        <v>2684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612" t="s">
        <v>566</v>
      </c>
      <c r="D17" s="460">
        <v>844</v>
      </c>
      <c r="E17" s="461" t="s">
        <v>551</v>
      </c>
      <c r="F17" s="461" t="s">
        <v>551</v>
      </c>
      <c r="G17" s="444">
        <v>591</v>
      </c>
      <c r="H17" s="613">
        <f t="shared" si="0"/>
        <v>1862</v>
      </c>
      <c r="I17" s="600">
        <f t="shared" si="0"/>
        <v>0</v>
      </c>
      <c r="J17" s="614">
        <f t="shared" si="0"/>
        <v>0</v>
      </c>
      <c r="K17" s="423" t="s">
        <v>551</v>
      </c>
      <c r="L17" s="423" t="s">
        <v>551</v>
      </c>
      <c r="M17" s="581"/>
      <c r="N17" s="615">
        <v>1862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1351</v>
      </c>
      <c r="E18" s="470" t="s">
        <v>551</v>
      </c>
      <c r="F18" s="470" t="s">
        <v>551</v>
      </c>
      <c r="G18" s="471">
        <f>G13-G14+G15+G16+G17</f>
        <v>2703</v>
      </c>
      <c r="H18" s="471">
        <f>H13-H14+H15+H16+H17</f>
        <v>4746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581"/>
      <c r="N18" s="474">
        <f>N13-N14+N15+N16+N17</f>
        <v>4746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603" t="s">
        <v>569</v>
      </c>
      <c r="C19" s="616">
        <v>401</v>
      </c>
      <c r="D19" s="460">
        <v>166</v>
      </c>
      <c r="E19" s="443" t="s">
        <v>551</v>
      </c>
      <c r="F19" s="443" t="s">
        <v>551</v>
      </c>
      <c r="G19" s="476">
        <v>166</v>
      </c>
      <c r="H19" s="617">
        <f t="shared" si="0"/>
        <v>166</v>
      </c>
      <c r="I19" s="618">
        <f t="shared" si="0"/>
        <v>0</v>
      </c>
      <c r="J19" s="619">
        <f t="shared" si="0"/>
        <v>0</v>
      </c>
      <c r="K19" s="423" t="s">
        <v>551</v>
      </c>
      <c r="L19" s="423" t="s">
        <v>551</v>
      </c>
      <c r="M19" s="581"/>
      <c r="N19" s="620">
        <v>166</v>
      </c>
      <c r="O19" s="465"/>
      <c r="P19" s="465"/>
    </row>
    <row r="20" spans="1:16" x14ac:dyDescent="0.2">
      <c r="A20" s="449" t="s">
        <v>570</v>
      </c>
      <c r="B20" s="484" t="s">
        <v>571</v>
      </c>
      <c r="C20" s="607" t="s">
        <v>572</v>
      </c>
      <c r="D20" s="442">
        <v>260</v>
      </c>
      <c r="E20" s="452" t="s">
        <v>551</v>
      </c>
      <c r="F20" s="452" t="s">
        <v>551</v>
      </c>
      <c r="G20" s="481">
        <v>268</v>
      </c>
      <c r="H20" s="608">
        <f t="shared" si="0"/>
        <v>293</v>
      </c>
      <c r="I20" s="621">
        <f t="shared" si="0"/>
        <v>0</v>
      </c>
      <c r="J20" s="622">
        <f t="shared" si="0"/>
        <v>0</v>
      </c>
      <c r="K20" s="446" t="s">
        <v>551</v>
      </c>
      <c r="L20" s="446" t="s">
        <v>551</v>
      </c>
      <c r="M20" s="581"/>
      <c r="N20" s="611">
        <v>293</v>
      </c>
      <c r="O20" s="448"/>
      <c r="P20" s="448"/>
    </row>
    <row r="21" spans="1:16" x14ac:dyDescent="0.2">
      <c r="A21" s="449" t="s">
        <v>573</v>
      </c>
      <c r="B21" s="484" t="s">
        <v>574</v>
      </c>
      <c r="C21" s="607" t="s">
        <v>551</v>
      </c>
      <c r="D21" s="442"/>
      <c r="E21" s="452" t="s">
        <v>551</v>
      </c>
      <c r="F21" s="452" t="s">
        <v>551</v>
      </c>
      <c r="G21" s="481"/>
      <c r="H21" s="608">
        <f t="shared" si="0"/>
        <v>0</v>
      </c>
      <c r="I21" s="621">
        <f t="shared" si="0"/>
        <v>0</v>
      </c>
      <c r="J21" s="622">
        <f t="shared" si="0"/>
        <v>0</v>
      </c>
      <c r="K21" s="446" t="s">
        <v>551</v>
      </c>
      <c r="L21" s="446" t="s">
        <v>551</v>
      </c>
      <c r="M21" s="581"/>
      <c r="N21" s="611"/>
      <c r="O21" s="448"/>
      <c r="P21" s="448"/>
    </row>
    <row r="22" spans="1:16" x14ac:dyDescent="0.2">
      <c r="A22" s="449" t="s">
        <v>575</v>
      </c>
      <c r="B22" s="484" t="s">
        <v>576</v>
      </c>
      <c r="C22" s="607" t="s">
        <v>551</v>
      </c>
      <c r="D22" s="442">
        <v>903</v>
      </c>
      <c r="E22" s="452" t="s">
        <v>551</v>
      </c>
      <c r="F22" s="452" t="s">
        <v>551</v>
      </c>
      <c r="G22" s="481">
        <v>2132</v>
      </c>
      <c r="H22" s="608">
        <f t="shared" si="0"/>
        <v>4126</v>
      </c>
      <c r="I22" s="621">
        <f t="shared" si="0"/>
        <v>0</v>
      </c>
      <c r="J22" s="622">
        <f t="shared" si="0"/>
        <v>0</v>
      </c>
      <c r="K22" s="446" t="s">
        <v>551</v>
      </c>
      <c r="L22" s="446" t="s">
        <v>551</v>
      </c>
      <c r="M22" s="581"/>
      <c r="N22" s="611">
        <v>4126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623" t="s">
        <v>551</v>
      </c>
      <c r="D23" s="442"/>
      <c r="E23" s="461" t="s">
        <v>551</v>
      </c>
      <c r="F23" s="461" t="s">
        <v>551</v>
      </c>
      <c r="G23" s="487"/>
      <c r="H23" s="624">
        <f t="shared" si="0"/>
        <v>0</v>
      </c>
      <c r="I23" s="625">
        <f t="shared" si="0"/>
        <v>0</v>
      </c>
      <c r="J23" s="626">
        <f t="shared" si="0"/>
        <v>0</v>
      </c>
      <c r="K23" s="491" t="s">
        <v>551</v>
      </c>
      <c r="L23" s="491" t="s">
        <v>551</v>
      </c>
      <c r="M23" s="581"/>
      <c r="N23" s="627"/>
      <c r="O23" s="493"/>
      <c r="P23" s="493"/>
    </row>
    <row r="24" spans="1:16" ht="15" x14ac:dyDescent="0.2">
      <c r="A24" s="439" t="s">
        <v>579</v>
      </c>
      <c r="B24" s="603" t="s">
        <v>580</v>
      </c>
      <c r="C24" s="494" t="s">
        <v>551</v>
      </c>
      <c r="D24" s="495">
        <v>5057</v>
      </c>
      <c r="E24" s="496">
        <v>5401</v>
      </c>
      <c r="F24" s="496">
        <v>5401</v>
      </c>
      <c r="G24" s="497">
        <v>1231</v>
      </c>
      <c r="H24" s="628">
        <f>N24-G24</f>
        <v>1192</v>
      </c>
      <c r="I24" s="629"/>
      <c r="J24" s="630"/>
      <c r="K24" s="501">
        <f t="shared" ref="K24:K47" si="3">SUM(G24:J24)</f>
        <v>2423</v>
      </c>
      <c r="L24" s="502">
        <f t="shared" ref="L24:L47" si="4">(K24/F24)*100</f>
        <v>44.862062581003521</v>
      </c>
      <c r="M24" s="581"/>
      <c r="N24" s="606">
        <v>2423</v>
      </c>
      <c r="O24" s="503"/>
      <c r="P24" s="504"/>
    </row>
    <row r="25" spans="1:16" ht="15" x14ac:dyDescent="0.2">
      <c r="A25" s="449" t="s">
        <v>581</v>
      </c>
      <c r="B25" s="484" t="s">
        <v>582</v>
      </c>
      <c r="C25" s="505" t="s">
        <v>551</v>
      </c>
      <c r="D25" s="442"/>
      <c r="E25" s="506"/>
      <c r="F25" s="506"/>
      <c r="G25" s="507"/>
      <c r="H25" s="629">
        <f t="shared" ref="H25:H42" si="5">N25-G25</f>
        <v>0</v>
      </c>
      <c r="I25" s="631"/>
      <c r="J25" s="632"/>
      <c r="K25" s="510">
        <f t="shared" si="3"/>
        <v>0</v>
      </c>
      <c r="L25" s="511" t="e">
        <f t="shared" si="4"/>
        <v>#DIV/0!</v>
      </c>
      <c r="M25" s="581"/>
      <c r="N25" s="611"/>
      <c r="O25" s="512"/>
      <c r="P25" s="513"/>
    </row>
    <row r="26" spans="1:16" ht="15.75" thickBot="1" x14ac:dyDescent="0.25">
      <c r="A26" s="426" t="s">
        <v>583</v>
      </c>
      <c r="B26" s="485" t="s">
        <v>582</v>
      </c>
      <c r="C26" s="515">
        <v>672</v>
      </c>
      <c r="D26" s="516">
        <v>1100</v>
      </c>
      <c r="E26" s="517">
        <v>1100</v>
      </c>
      <c r="F26" s="517">
        <v>1100</v>
      </c>
      <c r="G26" s="518">
        <v>270</v>
      </c>
      <c r="H26" s="633">
        <f t="shared" si="5"/>
        <v>180</v>
      </c>
      <c r="I26" s="634"/>
      <c r="J26" s="635"/>
      <c r="K26" s="522">
        <f t="shared" si="3"/>
        <v>450</v>
      </c>
      <c r="L26" s="523">
        <f t="shared" si="4"/>
        <v>40.909090909090914</v>
      </c>
      <c r="M26" s="581"/>
      <c r="N26" s="615">
        <v>450</v>
      </c>
      <c r="O26" s="524"/>
      <c r="P26" s="525"/>
    </row>
    <row r="27" spans="1:16" ht="15" x14ac:dyDescent="0.2">
      <c r="A27" s="439" t="s">
        <v>584</v>
      </c>
      <c r="B27" s="603" t="s">
        <v>585</v>
      </c>
      <c r="C27" s="526">
        <v>501</v>
      </c>
      <c r="D27" s="442">
        <v>643</v>
      </c>
      <c r="E27" s="527">
        <v>291</v>
      </c>
      <c r="F27" s="527">
        <v>630</v>
      </c>
      <c r="G27" s="528">
        <v>151</v>
      </c>
      <c r="H27" s="630">
        <f t="shared" si="5"/>
        <v>173</v>
      </c>
      <c r="I27" s="629"/>
      <c r="J27" s="630"/>
      <c r="K27" s="501">
        <f t="shared" si="3"/>
        <v>324</v>
      </c>
      <c r="L27" s="502">
        <f t="shared" si="4"/>
        <v>51.428571428571423</v>
      </c>
      <c r="M27" s="581"/>
      <c r="N27" s="620">
        <v>324</v>
      </c>
      <c r="O27" s="529"/>
      <c r="P27" s="530"/>
    </row>
    <row r="28" spans="1:16" ht="15" x14ac:dyDescent="0.2">
      <c r="A28" s="449" t="s">
        <v>586</v>
      </c>
      <c r="B28" s="484" t="s">
        <v>587</v>
      </c>
      <c r="C28" s="531">
        <v>502</v>
      </c>
      <c r="D28" s="442">
        <v>271</v>
      </c>
      <c r="E28" s="506">
        <v>450</v>
      </c>
      <c r="F28" s="506">
        <v>300</v>
      </c>
      <c r="G28" s="507">
        <v>84</v>
      </c>
      <c r="H28" s="630">
        <f t="shared" si="5"/>
        <v>-35</v>
      </c>
      <c r="I28" s="631"/>
      <c r="J28" s="632"/>
      <c r="K28" s="510">
        <f t="shared" si="3"/>
        <v>49</v>
      </c>
      <c r="L28" s="511">
        <f t="shared" si="4"/>
        <v>16.333333333333332</v>
      </c>
      <c r="M28" s="581"/>
      <c r="N28" s="611">
        <v>49</v>
      </c>
      <c r="O28" s="512"/>
      <c r="P28" s="513"/>
    </row>
    <row r="29" spans="1:16" ht="15" x14ac:dyDescent="0.2">
      <c r="A29" s="449" t="s">
        <v>588</v>
      </c>
      <c r="B29" s="484" t="s">
        <v>589</v>
      </c>
      <c r="C29" s="531">
        <v>504</v>
      </c>
      <c r="D29" s="442"/>
      <c r="E29" s="506"/>
      <c r="F29" s="506"/>
      <c r="G29" s="507"/>
      <c r="H29" s="630">
        <f t="shared" si="5"/>
        <v>0</v>
      </c>
      <c r="I29" s="631"/>
      <c r="J29" s="632"/>
      <c r="K29" s="510">
        <f t="shared" si="3"/>
        <v>0</v>
      </c>
      <c r="L29" s="511" t="e">
        <f t="shared" si="4"/>
        <v>#DIV/0!</v>
      </c>
      <c r="M29" s="581"/>
      <c r="N29" s="611"/>
      <c r="O29" s="512"/>
      <c r="P29" s="513"/>
    </row>
    <row r="30" spans="1:16" ht="15" x14ac:dyDescent="0.2">
      <c r="A30" s="449" t="s">
        <v>590</v>
      </c>
      <c r="B30" s="484" t="s">
        <v>591</v>
      </c>
      <c r="C30" s="531">
        <v>511</v>
      </c>
      <c r="D30" s="442">
        <v>387</v>
      </c>
      <c r="E30" s="506">
        <v>200</v>
      </c>
      <c r="F30" s="506">
        <v>326</v>
      </c>
      <c r="G30" s="507">
        <v>9</v>
      </c>
      <c r="H30" s="630">
        <f t="shared" si="5"/>
        <v>19</v>
      </c>
      <c r="I30" s="631"/>
      <c r="J30" s="632"/>
      <c r="K30" s="510">
        <f t="shared" si="3"/>
        <v>28</v>
      </c>
      <c r="L30" s="511">
        <f t="shared" si="4"/>
        <v>8.5889570552147241</v>
      </c>
      <c r="M30" s="581"/>
      <c r="N30" s="611">
        <v>28</v>
      </c>
      <c r="O30" s="512"/>
      <c r="P30" s="513"/>
    </row>
    <row r="31" spans="1:16" ht="15" x14ac:dyDescent="0.2">
      <c r="A31" s="449" t="s">
        <v>592</v>
      </c>
      <c r="B31" s="484" t="s">
        <v>593</v>
      </c>
      <c r="C31" s="531">
        <v>518</v>
      </c>
      <c r="D31" s="442">
        <v>401</v>
      </c>
      <c r="E31" s="506">
        <v>250</v>
      </c>
      <c r="F31" s="506">
        <v>350</v>
      </c>
      <c r="G31" s="507">
        <v>85</v>
      </c>
      <c r="H31" s="630">
        <f t="shared" si="5"/>
        <v>162</v>
      </c>
      <c r="I31" s="631"/>
      <c r="J31" s="632"/>
      <c r="K31" s="510">
        <f t="shared" si="3"/>
        <v>247</v>
      </c>
      <c r="L31" s="511">
        <f t="shared" si="4"/>
        <v>70.571428571428569</v>
      </c>
      <c r="M31" s="581"/>
      <c r="N31" s="611">
        <v>247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2942</v>
      </c>
      <c r="E32" s="506">
        <v>3050</v>
      </c>
      <c r="F32" s="506">
        <v>3050</v>
      </c>
      <c r="G32" s="507">
        <v>724</v>
      </c>
      <c r="H32" s="630">
        <f t="shared" si="5"/>
        <v>774</v>
      </c>
      <c r="I32" s="631"/>
      <c r="J32" s="632"/>
      <c r="K32" s="510">
        <f t="shared" si="3"/>
        <v>1498</v>
      </c>
      <c r="L32" s="511">
        <f t="shared" si="4"/>
        <v>49.114754098360656</v>
      </c>
      <c r="M32" s="581"/>
      <c r="N32" s="611">
        <v>1498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1041</v>
      </c>
      <c r="E33" s="506">
        <v>1100</v>
      </c>
      <c r="F33" s="506">
        <v>1100</v>
      </c>
      <c r="G33" s="507">
        <v>259</v>
      </c>
      <c r="H33" s="630">
        <f t="shared" si="5"/>
        <v>276</v>
      </c>
      <c r="I33" s="631"/>
      <c r="J33" s="632"/>
      <c r="K33" s="510">
        <f t="shared" si="3"/>
        <v>535</v>
      </c>
      <c r="L33" s="511">
        <f t="shared" si="4"/>
        <v>48.63636363636364</v>
      </c>
      <c r="M33" s="581"/>
      <c r="N33" s="611">
        <v>535</v>
      </c>
      <c r="O33" s="512"/>
      <c r="P33" s="513"/>
    </row>
    <row r="34" spans="1:16" ht="15" x14ac:dyDescent="0.2">
      <c r="A34" s="449" t="s">
        <v>599</v>
      </c>
      <c r="B34" s="484" t="s">
        <v>600</v>
      </c>
      <c r="C34" s="531">
        <v>557</v>
      </c>
      <c r="D34" s="442"/>
      <c r="E34" s="506"/>
      <c r="F34" s="506"/>
      <c r="G34" s="507"/>
      <c r="H34" s="630">
        <f t="shared" si="5"/>
        <v>0</v>
      </c>
      <c r="I34" s="631"/>
      <c r="J34" s="632"/>
      <c r="K34" s="510">
        <f t="shared" si="3"/>
        <v>0</v>
      </c>
      <c r="L34" s="511" t="e">
        <f t="shared" si="4"/>
        <v>#DIV/0!</v>
      </c>
      <c r="M34" s="581"/>
      <c r="N34" s="611"/>
      <c r="O34" s="512"/>
      <c r="P34" s="513"/>
    </row>
    <row r="35" spans="1:16" ht="15" x14ac:dyDescent="0.2">
      <c r="A35" s="449" t="s">
        <v>601</v>
      </c>
      <c r="B35" s="484" t="s">
        <v>602</v>
      </c>
      <c r="C35" s="531">
        <v>551</v>
      </c>
      <c r="D35" s="442">
        <v>12</v>
      </c>
      <c r="E35" s="506">
        <v>10</v>
      </c>
      <c r="F35" s="506">
        <v>12</v>
      </c>
      <c r="G35" s="507"/>
      <c r="H35" s="630">
        <f t="shared" si="5"/>
        <v>0</v>
      </c>
      <c r="I35" s="631"/>
      <c r="J35" s="632"/>
      <c r="K35" s="510">
        <f t="shared" si="3"/>
        <v>0</v>
      </c>
      <c r="L35" s="511">
        <f t="shared" si="4"/>
        <v>0</v>
      </c>
      <c r="M35" s="581"/>
      <c r="N35" s="611"/>
      <c r="O35" s="512"/>
      <c r="P35" s="513"/>
    </row>
    <row r="36" spans="1:16" ht="15.75" thickBot="1" x14ac:dyDescent="0.25">
      <c r="A36" s="533" t="s">
        <v>603</v>
      </c>
      <c r="B36" s="458"/>
      <c r="C36" s="535" t="s">
        <v>604</v>
      </c>
      <c r="D36" s="536">
        <v>281</v>
      </c>
      <c r="E36" s="537">
        <v>50</v>
      </c>
      <c r="F36" s="537">
        <v>327</v>
      </c>
      <c r="G36" s="538">
        <v>20</v>
      </c>
      <c r="H36" s="630">
        <f t="shared" si="5"/>
        <v>41</v>
      </c>
      <c r="I36" s="636"/>
      <c r="J36" s="632"/>
      <c r="K36" s="522">
        <f t="shared" si="3"/>
        <v>61</v>
      </c>
      <c r="L36" s="523">
        <f t="shared" si="4"/>
        <v>18.654434250764528</v>
      </c>
      <c r="M36" s="581"/>
      <c r="N36" s="627">
        <v>61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5978</v>
      </c>
      <c r="E37" s="546">
        <f t="shared" ref="E37:J37" si="6">SUM(E27:E36)</f>
        <v>5401</v>
      </c>
      <c r="F37" s="546">
        <f t="shared" si="6"/>
        <v>6095</v>
      </c>
      <c r="G37" s="546">
        <f t="shared" si="6"/>
        <v>1332</v>
      </c>
      <c r="H37" s="546">
        <f t="shared" si="6"/>
        <v>1410</v>
      </c>
      <c r="I37" s="547">
        <f t="shared" si="6"/>
        <v>0</v>
      </c>
      <c r="J37" s="548">
        <f t="shared" si="6"/>
        <v>0</v>
      </c>
      <c r="K37" s="547">
        <f t="shared" si="3"/>
        <v>2742</v>
      </c>
      <c r="L37" s="549">
        <f t="shared" si="4"/>
        <v>44.987694831829366</v>
      </c>
      <c r="M37" s="581"/>
      <c r="N37" s="547">
        <f>SUM(N27:N36)</f>
        <v>2742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603" t="s">
        <v>608</v>
      </c>
      <c r="C38" s="526">
        <v>601</v>
      </c>
      <c r="D38" s="552"/>
      <c r="E38" s="527"/>
      <c r="F38" s="527"/>
      <c r="G38" s="497"/>
      <c r="H38" s="630">
        <f t="shared" si="5"/>
        <v>0</v>
      </c>
      <c r="I38" s="629"/>
      <c r="J38" s="632"/>
      <c r="K38" s="501">
        <f t="shared" si="3"/>
        <v>0</v>
      </c>
      <c r="L38" s="502" t="e">
        <f t="shared" si="4"/>
        <v>#DIV/0!</v>
      </c>
      <c r="M38" s="581"/>
      <c r="N38" s="620"/>
      <c r="O38" s="529"/>
      <c r="P38" s="530"/>
    </row>
    <row r="39" spans="1:16" ht="15" x14ac:dyDescent="0.2">
      <c r="A39" s="553" t="s">
        <v>609</v>
      </c>
      <c r="B39" s="484" t="s">
        <v>610</v>
      </c>
      <c r="C39" s="531">
        <v>602</v>
      </c>
      <c r="D39" s="442">
        <v>768</v>
      </c>
      <c r="E39" s="506"/>
      <c r="F39" s="506">
        <v>690</v>
      </c>
      <c r="G39" s="507">
        <v>215</v>
      </c>
      <c r="H39" s="630">
        <f t="shared" si="5"/>
        <v>260</v>
      </c>
      <c r="I39" s="631"/>
      <c r="J39" s="632"/>
      <c r="K39" s="510">
        <f t="shared" si="3"/>
        <v>475</v>
      </c>
      <c r="L39" s="511">
        <f t="shared" si="4"/>
        <v>68.840579710144922</v>
      </c>
      <c r="M39" s="581"/>
      <c r="N39" s="611">
        <v>475</v>
      </c>
      <c r="O39" s="512"/>
      <c r="P39" s="513"/>
    </row>
    <row r="40" spans="1:16" ht="15" x14ac:dyDescent="0.2">
      <c r="A40" s="553" t="s">
        <v>611</v>
      </c>
      <c r="B40" s="484" t="s">
        <v>612</v>
      </c>
      <c r="C40" s="531">
        <v>604</v>
      </c>
      <c r="D40" s="442"/>
      <c r="E40" s="506"/>
      <c r="F40" s="506"/>
      <c r="G40" s="507"/>
      <c r="H40" s="630">
        <f t="shared" si="5"/>
        <v>0</v>
      </c>
      <c r="I40" s="631"/>
      <c r="J40" s="632"/>
      <c r="K40" s="510">
        <f t="shared" si="3"/>
        <v>0</v>
      </c>
      <c r="L40" s="511" t="e">
        <f t="shared" si="4"/>
        <v>#DIV/0!</v>
      </c>
      <c r="M40" s="581"/>
      <c r="N40" s="611"/>
      <c r="O40" s="512"/>
      <c r="P40" s="513"/>
    </row>
    <row r="41" spans="1:16" ht="15" x14ac:dyDescent="0.2">
      <c r="A41" s="553" t="s">
        <v>613</v>
      </c>
      <c r="B41" s="484" t="s">
        <v>614</v>
      </c>
      <c r="C41" s="531" t="s">
        <v>615</v>
      </c>
      <c r="D41" s="442">
        <v>5057</v>
      </c>
      <c r="E41" s="506">
        <v>5401</v>
      </c>
      <c r="F41" s="506">
        <v>5401</v>
      </c>
      <c r="G41" s="507">
        <v>1231</v>
      </c>
      <c r="H41" s="630">
        <f t="shared" si="5"/>
        <v>1192</v>
      </c>
      <c r="I41" s="631"/>
      <c r="J41" s="632"/>
      <c r="K41" s="510">
        <f t="shared" si="3"/>
        <v>2423</v>
      </c>
      <c r="L41" s="511">
        <f t="shared" si="4"/>
        <v>44.862062581003521</v>
      </c>
      <c r="M41" s="581"/>
      <c r="N41" s="611">
        <v>2423</v>
      </c>
      <c r="O41" s="512"/>
      <c r="P41" s="513"/>
    </row>
    <row r="42" spans="1:16" ht="15.75" thickBot="1" x14ac:dyDescent="0.25">
      <c r="A42" s="554" t="s">
        <v>616</v>
      </c>
      <c r="B42" s="458"/>
      <c r="C42" s="535" t="s">
        <v>617</v>
      </c>
      <c r="D42" s="460">
        <v>174</v>
      </c>
      <c r="E42" s="537"/>
      <c r="F42" s="537">
        <v>4</v>
      </c>
      <c r="G42" s="538">
        <v>1</v>
      </c>
      <c r="H42" s="630">
        <f t="shared" si="5"/>
        <v>3</v>
      </c>
      <c r="I42" s="636"/>
      <c r="J42" s="632"/>
      <c r="K42" s="522">
        <f t="shared" si="3"/>
        <v>4</v>
      </c>
      <c r="L42" s="555">
        <f t="shared" si="4"/>
        <v>100</v>
      </c>
      <c r="M42" s="581"/>
      <c r="N42" s="627">
        <v>4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5999</v>
      </c>
      <c r="E43" s="546">
        <f t="shared" si="7"/>
        <v>5401</v>
      </c>
      <c r="F43" s="546">
        <f t="shared" si="7"/>
        <v>6095</v>
      </c>
      <c r="G43" s="547">
        <f t="shared" si="7"/>
        <v>1447</v>
      </c>
      <c r="H43" s="548">
        <f t="shared" si="7"/>
        <v>1455</v>
      </c>
      <c r="I43" s="547">
        <f t="shared" si="7"/>
        <v>0</v>
      </c>
      <c r="J43" s="556">
        <f t="shared" si="7"/>
        <v>0</v>
      </c>
      <c r="K43" s="547">
        <f t="shared" si="3"/>
        <v>2902</v>
      </c>
      <c r="L43" s="549">
        <f t="shared" si="4"/>
        <v>47.612797374897461</v>
      </c>
      <c r="M43" s="581"/>
      <c r="N43" s="547">
        <f>SUM(N38:N42)</f>
        <v>2902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637"/>
      <c r="C44" s="558"/>
      <c r="D44" s="559"/>
      <c r="E44" s="560"/>
      <c r="F44" s="560"/>
      <c r="G44" s="638"/>
      <c r="H44" s="639"/>
      <c r="I44" s="640"/>
      <c r="J44" s="639"/>
      <c r="K44" s="564"/>
      <c r="L44" s="502"/>
      <c r="M44" s="581"/>
      <c r="N44" s="641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942</v>
      </c>
      <c r="E45" s="545">
        <f t="shared" si="8"/>
        <v>0</v>
      </c>
      <c r="F45" s="545">
        <f t="shared" si="8"/>
        <v>694</v>
      </c>
      <c r="G45" s="547">
        <f t="shared" si="8"/>
        <v>216</v>
      </c>
      <c r="H45" s="548">
        <f t="shared" si="8"/>
        <v>263</v>
      </c>
      <c r="I45" s="547">
        <f t="shared" si="8"/>
        <v>0</v>
      </c>
      <c r="J45" s="550">
        <f t="shared" si="8"/>
        <v>0</v>
      </c>
      <c r="K45" s="564">
        <f t="shared" si="3"/>
        <v>479</v>
      </c>
      <c r="L45" s="502">
        <f t="shared" si="4"/>
        <v>69.020172910662822</v>
      </c>
      <c r="M45" s="581"/>
      <c r="N45" s="547">
        <f>N43-N41</f>
        <v>479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21</v>
      </c>
      <c r="E46" s="545">
        <f t="shared" si="9"/>
        <v>0</v>
      </c>
      <c r="F46" s="545">
        <f t="shared" si="9"/>
        <v>0</v>
      </c>
      <c r="G46" s="547">
        <f t="shared" si="9"/>
        <v>115</v>
      </c>
      <c r="H46" s="548">
        <f t="shared" si="9"/>
        <v>45</v>
      </c>
      <c r="I46" s="547">
        <f t="shared" si="9"/>
        <v>0</v>
      </c>
      <c r="J46" s="550">
        <f t="shared" si="9"/>
        <v>0</v>
      </c>
      <c r="K46" s="564">
        <f t="shared" si="3"/>
        <v>160</v>
      </c>
      <c r="L46" s="502" t="e">
        <f t="shared" si="4"/>
        <v>#DIV/0!</v>
      </c>
      <c r="M46" s="581"/>
      <c r="N46" s="547">
        <f>N43-N37</f>
        <v>160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-5036</v>
      </c>
      <c r="E47" s="545">
        <f t="shared" si="10"/>
        <v>-5401</v>
      </c>
      <c r="F47" s="545">
        <f t="shared" si="10"/>
        <v>-5401</v>
      </c>
      <c r="G47" s="547">
        <f t="shared" si="10"/>
        <v>-1116</v>
      </c>
      <c r="H47" s="548">
        <f t="shared" si="10"/>
        <v>-1147</v>
      </c>
      <c r="I47" s="547">
        <f t="shared" si="10"/>
        <v>0</v>
      </c>
      <c r="J47" s="550">
        <f t="shared" si="10"/>
        <v>0</v>
      </c>
      <c r="K47" s="564">
        <f t="shared" si="3"/>
        <v>-2263</v>
      </c>
      <c r="L47" s="549">
        <f t="shared" si="4"/>
        <v>41.89964821329383</v>
      </c>
      <c r="M47" s="581"/>
      <c r="N47" s="547">
        <f>N46-N41</f>
        <v>-2263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ht="14.25" x14ac:dyDescent="0.2">
      <c r="A51" s="572" t="s">
        <v>625</v>
      </c>
    </row>
    <row r="52" spans="1:11" ht="14.25" x14ac:dyDescent="0.2">
      <c r="A52" s="575" t="s">
        <v>626</v>
      </c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580" t="s">
        <v>652</v>
      </c>
    </row>
    <row r="58" spans="1:11" x14ac:dyDescent="0.2">
      <c r="A58" s="580" t="s">
        <v>653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S36" sqref="S36"/>
    </sheetView>
  </sheetViews>
  <sheetFormatPr defaultColWidth="8.7109375" defaultRowHeight="12.75" x14ac:dyDescent="0.2"/>
  <cols>
    <col min="1" max="1" width="37.7109375" style="580" customWidth="1"/>
    <col min="2" max="2" width="13.5703125" style="370" hidden="1" customWidth="1"/>
    <col min="3" max="3" width="7.28515625" style="573" customWidth="1"/>
    <col min="4" max="5" width="11.5703125" style="370" customWidth="1"/>
    <col min="6" max="6" width="11.5703125" style="574" customWidth="1"/>
    <col min="7" max="7" width="11.42578125" style="574" customWidth="1"/>
    <col min="8" max="8" width="9.85546875" style="574" customWidth="1"/>
    <col min="9" max="9" width="9.140625" style="574" customWidth="1"/>
    <col min="10" max="10" width="9.28515625" style="574" customWidth="1"/>
    <col min="11" max="11" width="9.140625" style="574" customWidth="1"/>
    <col min="12" max="12" width="12" style="370" customWidth="1"/>
    <col min="13" max="13" width="8.7109375" style="370"/>
    <col min="14" max="14" width="11.85546875" style="370" customWidth="1"/>
    <col min="15" max="15" width="12.5703125" style="370" customWidth="1"/>
    <col min="16" max="16" width="11.85546875" style="370" customWidth="1"/>
    <col min="17" max="17" width="12" style="370" customWidth="1"/>
    <col min="18" max="16384" width="8.7109375" style="370"/>
  </cols>
  <sheetData>
    <row r="1" spans="1:17" ht="24" customHeight="1" x14ac:dyDescent="0.2">
      <c r="A1" s="364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581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80"/>
      <c r="C6" s="582"/>
      <c r="D6" s="380"/>
      <c r="G6" s="374"/>
      <c r="H6" s="374"/>
    </row>
    <row r="7" spans="1:17" ht="24.75" customHeight="1" thickBot="1" x14ac:dyDescent="0.25">
      <c r="A7" s="381" t="s">
        <v>528</v>
      </c>
      <c r="B7" s="382"/>
      <c r="C7" s="583"/>
      <c r="D7" s="645" t="s">
        <v>654</v>
      </c>
      <c r="E7" s="646"/>
      <c r="F7" s="646"/>
      <c r="G7" s="646"/>
      <c r="H7" s="647"/>
      <c r="I7" s="647"/>
      <c r="J7" s="647"/>
      <c r="K7" s="647"/>
      <c r="L7" s="648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586"/>
      <c r="C9" s="587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588"/>
      <c r="I9" s="588"/>
      <c r="J9" s="589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590"/>
      <c r="B10" s="591" t="s">
        <v>539</v>
      </c>
      <c r="C10" s="592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593"/>
      <c r="C11" s="594"/>
      <c r="D11" s="417">
        <v>10</v>
      </c>
      <c r="E11" s="418">
        <v>10</v>
      </c>
      <c r="F11" s="418">
        <v>10</v>
      </c>
      <c r="G11" s="595">
        <v>10</v>
      </c>
      <c r="H11" s="596">
        <f>N11</f>
        <v>10</v>
      </c>
      <c r="I11" s="596">
        <f>O11</f>
        <v>0</v>
      </c>
      <c r="J11" s="597">
        <f>P11</f>
        <v>0</v>
      </c>
      <c r="K11" s="422" t="s">
        <v>551</v>
      </c>
      <c r="L11" s="423" t="s">
        <v>551</v>
      </c>
      <c r="M11" s="581"/>
      <c r="N11" s="424">
        <v>10</v>
      </c>
      <c r="O11" s="425"/>
      <c r="P11" s="425"/>
    </row>
    <row r="12" spans="1:17" ht="13.5" thickBot="1" x14ac:dyDescent="0.25">
      <c r="A12" s="426" t="s">
        <v>552</v>
      </c>
      <c r="B12" s="598"/>
      <c r="C12" s="599"/>
      <c r="D12" s="429">
        <v>9.15</v>
      </c>
      <c r="E12" s="430">
        <v>9.15</v>
      </c>
      <c r="F12" s="430">
        <v>9.15</v>
      </c>
      <c r="G12" s="431">
        <v>9.15</v>
      </c>
      <c r="H12" s="600">
        <f t="shared" ref="H12:J23" si="0">N12</f>
        <v>9.15</v>
      </c>
      <c r="I12" s="601">
        <f t="shared" si="0"/>
        <v>0</v>
      </c>
      <c r="J12" s="602">
        <f t="shared" si="0"/>
        <v>0</v>
      </c>
      <c r="K12" s="435"/>
      <c r="L12" s="436" t="s">
        <v>551</v>
      </c>
      <c r="M12" s="581"/>
      <c r="N12" s="437">
        <v>9.15</v>
      </c>
      <c r="O12" s="438"/>
      <c r="P12" s="438"/>
    </row>
    <row r="13" spans="1:17" x14ac:dyDescent="0.2">
      <c r="A13" s="439" t="s">
        <v>553</v>
      </c>
      <c r="B13" s="603" t="s">
        <v>554</v>
      </c>
      <c r="C13" s="604" t="s">
        <v>555</v>
      </c>
      <c r="D13" s="442">
        <v>2404</v>
      </c>
      <c r="E13" s="443" t="s">
        <v>551</v>
      </c>
      <c r="F13" s="443" t="s">
        <v>551</v>
      </c>
      <c r="G13" s="444">
        <v>2404</v>
      </c>
      <c r="H13" s="605">
        <f t="shared" si="0"/>
        <v>2489</v>
      </c>
      <c r="I13" s="596">
        <f t="shared" si="0"/>
        <v>0</v>
      </c>
      <c r="J13" s="597">
        <f t="shared" si="0"/>
        <v>0</v>
      </c>
      <c r="K13" s="446" t="s">
        <v>551</v>
      </c>
      <c r="L13" s="446" t="s">
        <v>551</v>
      </c>
      <c r="M13" s="581"/>
      <c r="N13" s="606">
        <v>2489</v>
      </c>
      <c r="O13" s="448"/>
      <c r="P13" s="448"/>
    </row>
    <row r="14" spans="1:17" x14ac:dyDescent="0.2">
      <c r="A14" s="449" t="s">
        <v>556</v>
      </c>
      <c r="B14" s="484" t="s">
        <v>557</v>
      </c>
      <c r="C14" s="607" t="s">
        <v>558</v>
      </c>
      <c r="D14" s="442">
        <v>2274</v>
      </c>
      <c r="E14" s="452" t="s">
        <v>551</v>
      </c>
      <c r="F14" s="452" t="s">
        <v>551</v>
      </c>
      <c r="G14" s="444">
        <v>2274</v>
      </c>
      <c r="H14" s="608">
        <f t="shared" si="0"/>
        <v>2358</v>
      </c>
      <c r="I14" s="609">
        <f t="shared" si="0"/>
        <v>0</v>
      </c>
      <c r="J14" s="610">
        <f t="shared" si="0"/>
        <v>0</v>
      </c>
      <c r="K14" s="446" t="s">
        <v>551</v>
      </c>
      <c r="L14" s="446" t="s">
        <v>551</v>
      </c>
      <c r="M14" s="581"/>
      <c r="N14" s="611">
        <v>2358</v>
      </c>
      <c r="O14" s="448"/>
      <c r="P14" s="448"/>
    </row>
    <row r="15" spans="1:17" x14ac:dyDescent="0.2">
      <c r="A15" s="449" t="s">
        <v>559</v>
      </c>
      <c r="B15" s="484" t="s">
        <v>560</v>
      </c>
      <c r="C15" s="607" t="s">
        <v>561</v>
      </c>
      <c r="D15" s="442"/>
      <c r="E15" s="452" t="s">
        <v>551</v>
      </c>
      <c r="F15" s="452" t="s">
        <v>551</v>
      </c>
      <c r="G15" s="444"/>
      <c r="H15" s="608">
        <f t="shared" si="0"/>
        <v>0</v>
      </c>
      <c r="I15" s="609">
        <f t="shared" si="0"/>
        <v>0</v>
      </c>
      <c r="J15" s="610">
        <f t="shared" si="0"/>
        <v>0</v>
      </c>
      <c r="K15" s="446" t="s">
        <v>551</v>
      </c>
      <c r="L15" s="446" t="s">
        <v>551</v>
      </c>
      <c r="M15" s="581"/>
      <c r="N15" s="611"/>
      <c r="O15" s="448"/>
      <c r="P15" s="448"/>
    </row>
    <row r="16" spans="1:17" x14ac:dyDescent="0.2">
      <c r="A16" s="449" t="s">
        <v>562</v>
      </c>
      <c r="B16" s="484" t="s">
        <v>563</v>
      </c>
      <c r="C16" s="607" t="s">
        <v>551</v>
      </c>
      <c r="D16" s="442">
        <v>507</v>
      </c>
      <c r="E16" s="452" t="s">
        <v>551</v>
      </c>
      <c r="F16" s="452" t="s">
        <v>551</v>
      </c>
      <c r="G16" s="444">
        <v>1822</v>
      </c>
      <c r="H16" s="608">
        <f t="shared" si="0"/>
        <v>2227</v>
      </c>
      <c r="I16" s="609">
        <f t="shared" si="0"/>
        <v>0</v>
      </c>
      <c r="J16" s="610">
        <f t="shared" si="0"/>
        <v>0</v>
      </c>
      <c r="K16" s="446" t="s">
        <v>551</v>
      </c>
      <c r="L16" s="446" t="s">
        <v>551</v>
      </c>
      <c r="M16" s="581"/>
      <c r="N16" s="611">
        <v>2227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612" t="s">
        <v>566</v>
      </c>
      <c r="D17" s="460">
        <v>795</v>
      </c>
      <c r="E17" s="461" t="s">
        <v>551</v>
      </c>
      <c r="F17" s="461" t="s">
        <v>551</v>
      </c>
      <c r="G17" s="444">
        <v>977</v>
      </c>
      <c r="H17" s="613">
        <f t="shared" si="0"/>
        <v>1116</v>
      </c>
      <c r="I17" s="600">
        <f t="shared" si="0"/>
        <v>0</v>
      </c>
      <c r="J17" s="614">
        <f t="shared" si="0"/>
        <v>0</v>
      </c>
      <c r="K17" s="423" t="s">
        <v>551</v>
      </c>
      <c r="L17" s="423" t="s">
        <v>551</v>
      </c>
      <c r="M17" s="581"/>
      <c r="N17" s="615">
        <v>1116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1432</v>
      </c>
      <c r="E18" s="470" t="s">
        <v>551</v>
      </c>
      <c r="F18" s="470" t="s">
        <v>551</v>
      </c>
      <c r="G18" s="471">
        <f>G13-G14+G15+G16+G17</f>
        <v>2929</v>
      </c>
      <c r="H18" s="471">
        <f>H13-H14+H15+H16+H17</f>
        <v>3474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581"/>
      <c r="N18" s="474">
        <f>N13-N14+N15+N16+N17</f>
        <v>3474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603" t="s">
        <v>569</v>
      </c>
      <c r="C19" s="616">
        <v>401</v>
      </c>
      <c r="D19" s="460">
        <v>151</v>
      </c>
      <c r="E19" s="443" t="s">
        <v>551</v>
      </c>
      <c r="F19" s="443" t="s">
        <v>551</v>
      </c>
      <c r="G19" s="476">
        <v>151</v>
      </c>
      <c r="H19" s="617">
        <f t="shared" si="0"/>
        <v>151</v>
      </c>
      <c r="I19" s="618">
        <f t="shared" si="0"/>
        <v>0</v>
      </c>
      <c r="J19" s="619">
        <f t="shared" si="0"/>
        <v>0</v>
      </c>
      <c r="K19" s="423" t="s">
        <v>551</v>
      </c>
      <c r="L19" s="423" t="s">
        <v>551</v>
      </c>
      <c r="M19" s="581"/>
      <c r="N19" s="620">
        <v>151</v>
      </c>
      <c r="O19" s="465"/>
      <c r="P19" s="465"/>
    </row>
    <row r="20" spans="1:16" x14ac:dyDescent="0.2">
      <c r="A20" s="449" t="s">
        <v>570</v>
      </c>
      <c r="B20" s="484" t="s">
        <v>571</v>
      </c>
      <c r="C20" s="607" t="s">
        <v>572</v>
      </c>
      <c r="D20" s="442">
        <v>194</v>
      </c>
      <c r="E20" s="452" t="s">
        <v>551</v>
      </c>
      <c r="F20" s="452" t="s">
        <v>551</v>
      </c>
      <c r="G20" s="481">
        <v>206</v>
      </c>
      <c r="H20" s="608">
        <f t="shared" si="0"/>
        <v>446</v>
      </c>
      <c r="I20" s="621">
        <f t="shared" si="0"/>
        <v>0</v>
      </c>
      <c r="J20" s="622">
        <f t="shared" si="0"/>
        <v>0</v>
      </c>
      <c r="K20" s="446" t="s">
        <v>551</v>
      </c>
      <c r="L20" s="446" t="s">
        <v>551</v>
      </c>
      <c r="M20" s="581"/>
      <c r="N20" s="611">
        <v>446</v>
      </c>
      <c r="O20" s="448"/>
      <c r="P20" s="448"/>
    </row>
    <row r="21" spans="1:16" x14ac:dyDescent="0.2">
      <c r="A21" s="449" t="s">
        <v>573</v>
      </c>
      <c r="B21" s="484" t="s">
        <v>574</v>
      </c>
      <c r="C21" s="607" t="s">
        <v>551</v>
      </c>
      <c r="D21" s="442"/>
      <c r="E21" s="452" t="s">
        <v>551</v>
      </c>
      <c r="F21" s="452" t="s">
        <v>551</v>
      </c>
      <c r="G21" s="481"/>
      <c r="H21" s="608">
        <f t="shared" si="0"/>
        <v>0</v>
      </c>
      <c r="I21" s="621">
        <f t="shared" si="0"/>
        <v>0</v>
      </c>
      <c r="J21" s="622">
        <f t="shared" si="0"/>
        <v>0</v>
      </c>
      <c r="K21" s="446" t="s">
        <v>551</v>
      </c>
      <c r="L21" s="446" t="s">
        <v>551</v>
      </c>
      <c r="M21" s="581"/>
      <c r="N21" s="611"/>
      <c r="O21" s="448"/>
      <c r="P21" s="448"/>
    </row>
    <row r="22" spans="1:16" x14ac:dyDescent="0.2">
      <c r="A22" s="449" t="s">
        <v>575</v>
      </c>
      <c r="B22" s="484" t="s">
        <v>576</v>
      </c>
      <c r="C22" s="607" t="s">
        <v>551</v>
      </c>
      <c r="D22" s="442">
        <v>844</v>
      </c>
      <c r="E22" s="452" t="s">
        <v>551</v>
      </c>
      <c r="F22" s="452" t="s">
        <v>551</v>
      </c>
      <c r="G22" s="481">
        <v>2325</v>
      </c>
      <c r="H22" s="608">
        <f t="shared" si="0"/>
        <v>2925</v>
      </c>
      <c r="I22" s="621">
        <f t="shared" si="0"/>
        <v>0</v>
      </c>
      <c r="J22" s="622">
        <f t="shared" si="0"/>
        <v>0</v>
      </c>
      <c r="K22" s="446" t="s">
        <v>551</v>
      </c>
      <c r="L22" s="446" t="s">
        <v>551</v>
      </c>
      <c r="M22" s="581"/>
      <c r="N22" s="611">
        <v>2925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623" t="s">
        <v>551</v>
      </c>
      <c r="D23" s="442"/>
      <c r="E23" s="461" t="s">
        <v>551</v>
      </c>
      <c r="F23" s="461" t="s">
        <v>551</v>
      </c>
      <c r="G23" s="487"/>
      <c r="H23" s="624">
        <f t="shared" si="0"/>
        <v>0</v>
      </c>
      <c r="I23" s="625">
        <f t="shared" si="0"/>
        <v>0</v>
      </c>
      <c r="J23" s="626">
        <f t="shared" si="0"/>
        <v>0</v>
      </c>
      <c r="K23" s="491" t="s">
        <v>551</v>
      </c>
      <c r="L23" s="491" t="s">
        <v>551</v>
      </c>
      <c r="M23" s="581"/>
      <c r="N23" s="627"/>
      <c r="O23" s="493"/>
      <c r="P23" s="493"/>
    </row>
    <row r="24" spans="1:16" ht="15" x14ac:dyDescent="0.2">
      <c r="A24" s="439" t="s">
        <v>579</v>
      </c>
      <c r="B24" s="603" t="s">
        <v>580</v>
      </c>
      <c r="C24" s="494" t="s">
        <v>551</v>
      </c>
      <c r="D24" s="495">
        <v>4112</v>
      </c>
      <c r="E24" s="496">
        <v>4179</v>
      </c>
      <c r="F24" s="496">
        <v>4179</v>
      </c>
      <c r="G24" s="497">
        <v>1038</v>
      </c>
      <c r="H24" s="628">
        <f>N24-G24</f>
        <v>1171</v>
      </c>
      <c r="I24" s="629"/>
      <c r="J24" s="630"/>
      <c r="K24" s="501">
        <f t="shared" ref="K24:K47" si="3">SUM(G24:J24)</f>
        <v>2209</v>
      </c>
      <c r="L24" s="502">
        <f t="shared" ref="L24:L47" si="4">(K24/F24)*100</f>
        <v>52.859535774108636</v>
      </c>
      <c r="M24" s="581"/>
      <c r="N24" s="606">
        <v>2209</v>
      </c>
      <c r="O24" s="503"/>
      <c r="P24" s="504"/>
    </row>
    <row r="25" spans="1:16" ht="15" x14ac:dyDescent="0.2">
      <c r="A25" s="449" t="s">
        <v>581</v>
      </c>
      <c r="B25" s="484" t="s">
        <v>582</v>
      </c>
      <c r="C25" s="505" t="s">
        <v>551</v>
      </c>
      <c r="D25" s="442"/>
      <c r="E25" s="506"/>
      <c r="F25" s="506"/>
      <c r="G25" s="507"/>
      <c r="H25" s="629">
        <f t="shared" ref="H25:H42" si="5">N25-G25</f>
        <v>0</v>
      </c>
      <c r="I25" s="631"/>
      <c r="J25" s="632"/>
      <c r="K25" s="510">
        <f t="shared" si="3"/>
        <v>0</v>
      </c>
      <c r="L25" s="511" t="e">
        <f t="shared" si="4"/>
        <v>#DIV/0!</v>
      </c>
      <c r="M25" s="581"/>
      <c r="N25" s="611"/>
      <c r="O25" s="512"/>
      <c r="P25" s="513"/>
    </row>
    <row r="26" spans="1:16" ht="15.75" thickBot="1" x14ac:dyDescent="0.25">
      <c r="A26" s="426" t="s">
        <v>583</v>
      </c>
      <c r="B26" s="485" t="s">
        <v>582</v>
      </c>
      <c r="C26" s="515">
        <v>672</v>
      </c>
      <c r="D26" s="516">
        <v>1100</v>
      </c>
      <c r="E26" s="517">
        <v>1100</v>
      </c>
      <c r="F26" s="517">
        <v>1100</v>
      </c>
      <c r="G26" s="518">
        <v>270</v>
      </c>
      <c r="H26" s="633">
        <f t="shared" si="5"/>
        <v>370</v>
      </c>
      <c r="I26" s="634"/>
      <c r="J26" s="635"/>
      <c r="K26" s="522">
        <f t="shared" si="3"/>
        <v>640</v>
      </c>
      <c r="L26" s="523">
        <f t="shared" si="4"/>
        <v>58.18181818181818</v>
      </c>
      <c r="M26" s="581"/>
      <c r="N26" s="615">
        <v>640</v>
      </c>
      <c r="O26" s="524"/>
      <c r="P26" s="525"/>
    </row>
    <row r="27" spans="1:16" ht="15" x14ac:dyDescent="0.2">
      <c r="A27" s="439" t="s">
        <v>584</v>
      </c>
      <c r="B27" s="603" t="s">
        <v>585</v>
      </c>
      <c r="C27" s="526">
        <v>501</v>
      </c>
      <c r="D27" s="442">
        <v>221</v>
      </c>
      <c r="E27" s="527">
        <v>213</v>
      </c>
      <c r="F27" s="527">
        <v>300</v>
      </c>
      <c r="G27" s="528">
        <v>141</v>
      </c>
      <c r="H27" s="630">
        <f t="shared" si="5"/>
        <v>112</v>
      </c>
      <c r="I27" s="629"/>
      <c r="J27" s="630"/>
      <c r="K27" s="501">
        <f t="shared" si="3"/>
        <v>253</v>
      </c>
      <c r="L27" s="502">
        <f t="shared" si="4"/>
        <v>84.333333333333343</v>
      </c>
      <c r="M27" s="581"/>
      <c r="N27" s="620">
        <v>253</v>
      </c>
      <c r="O27" s="529"/>
      <c r="P27" s="530"/>
    </row>
    <row r="28" spans="1:16" ht="15" x14ac:dyDescent="0.2">
      <c r="A28" s="449" t="s">
        <v>586</v>
      </c>
      <c r="B28" s="484" t="s">
        <v>587</v>
      </c>
      <c r="C28" s="531">
        <v>502</v>
      </c>
      <c r="D28" s="442">
        <v>299</v>
      </c>
      <c r="E28" s="506">
        <v>300</v>
      </c>
      <c r="F28" s="506">
        <v>300</v>
      </c>
      <c r="G28" s="507">
        <v>-57</v>
      </c>
      <c r="H28" s="630">
        <f t="shared" si="5"/>
        <v>0</v>
      </c>
      <c r="I28" s="631"/>
      <c r="J28" s="632"/>
      <c r="K28" s="510">
        <f t="shared" si="3"/>
        <v>-57</v>
      </c>
      <c r="L28" s="511">
        <f t="shared" si="4"/>
        <v>-19</v>
      </c>
      <c r="M28" s="581"/>
      <c r="N28" s="611">
        <v>-57</v>
      </c>
      <c r="O28" s="512"/>
      <c r="P28" s="513"/>
    </row>
    <row r="29" spans="1:16" ht="15" x14ac:dyDescent="0.2">
      <c r="A29" s="449" t="s">
        <v>588</v>
      </c>
      <c r="B29" s="484" t="s">
        <v>589</v>
      </c>
      <c r="C29" s="531">
        <v>504</v>
      </c>
      <c r="D29" s="442"/>
      <c r="E29" s="506"/>
      <c r="F29" s="506"/>
      <c r="G29" s="507"/>
      <c r="H29" s="630">
        <f t="shared" si="5"/>
        <v>0</v>
      </c>
      <c r="I29" s="631"/>
      <c r="J29" s="632"/>
      <c r="K29" s="510">
        <f t="shared" si="3"/>
        <v>0</v>
      </c>
      <c r="L29" s="511" t="e">
        <f t="shared" si="4"/>
        <v>#DIV/0!</v>
      </c>
      <c r="M29" s="581"/>
      <c r="N29" s="611"/>
      <c r="O29" s="512"/>
      <c r="P29" s="513"/>
    </row>
    <row r="30" spans="1:16" ht="15" x14ac:dyDescent="0.2">
      <c r="A30" s="449" t="s">
        <v>590</v>
      </c>
      <c r="B30" s="484" t="s">
        <v>591</v>
      </c>
      <c r="C30" s="531">
        <v>511</v>
      </c>
      <c r="D30" s="442">
        <v>69</v>
      </c>
      <c r="E30" s="506">
        <v>100</v>
      </c>
      <c r="F30" s="506">
        <v>400</v>
      </c>
      <c r="G30" s="507">
        <v>60</v>
      </c>
      <c r="H30" s="630">
        <f t="shared" si="5"/>
        <v>146</v>
      </c>
      <c r="I30" s="631"/>
      <c r="J30" s="632"/>
      <c r="K30" s="510">
        <f t="shared" si="3"/>
        <v>206</v>
      </c>
      <c r="L30" s="511">
        <f t="shared" si="4"/>
        <v>51.5</v>
      </c>
      <c r="M30" s="581"/>
      <c r="N30" s="611">
        <v>206</v>
      </c>
      <c r="O30" s="512"/>
      <c r="P30" s="513"/>
    </row>
    <row r="31" spans="1:16" ht="15" x14ac:dyDescent="0.2">
      <c r="A31" s="449" t="s">
        <v>592</v>
      </c>
      <c r="B31" s="484" t="s">
        <v>593</v>
      </c>
      <c r="C31" s="531">
        <v>518</v>
      </c>
      <c r="D31" s="442">
        <v>320</v>
      </c>
      <c r="E31" s="506">
        <v>300</v>
      </c>
      <c r="F31" s="506">
        <v>300</v>
      </c>
      <c r="G31" s="507">
        <v>81</v>
      </c>
      <c r="H31" s="630">
        <f t="shared" si="5"/>
        <v>149</v>
      </c>
      <c r="I31" s="631"/>
      <c r="J31" s="632"/>
      <c r="K31" s="510">
        <f t="shared" si="3"/>
        <v>230</v>
      </c>
      <c r="L31" s="511">
        <f t="shared" si="4"/>
        <v>76.666666666666671</v>
      </c>
      <c r="M31" s="581"/>
      <c r="N31" s="611">
        <v>230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2395</v>
      </c>
      <c r="E32" s="506">
        <v>2239</v>
      </c>
      <c r="F32" s="506">
        <v>2239</v>
      </c>
      <c r="G32" s="507">
        <v>618</v>
      </c>
      <c r="H32" s="630">
        <f t="shared" si="5"/>
        <v>649</v>
      </c>
      <c r="I32" s="631"/>
      <c r="J32" s="632"/>
      <c r="K32" s="510">
        <f t="shared" si="3"/>
        <v>1267</v>
      </c>
      <c r="L32" s="511">
        <f t="shared" si="4"/>
        <v>56.587762393925857</v>
      </c>
      <c r="M32" s="581"/>
      <c r="N32" s="611">
        <v>1267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853</v>
      </c>
      <c r="E33" s="506">
        <v>807</v>
      </c>
      <c r="F33" s="506">
        <v>807</v>
      </c>
      <c r="G33" s="507">
        <v>225</v>
      </c>
      <c r="H33" s="630">
        <f t="shared" si="5"/>
        <v>230</v>
      </c>
      <c r="I33" s="631"/>
      <c r="J33" s="632"/>
      <c r="K33" s="510">
        <f t="shared" si="3"/>
        <v>455</v>
      </c>
      <c r="L33" s="511">
        <f t="shared" si="4"/>
        <v>56.381660470879801</v>
      </c>
      <c r="M33" s="581"/>
      <c r="N33" s="611">
        <v>455</v>
      </c>
      <c r="O33" s="512"/>
      <c r="P33" s="513"/>
    </row>
    <row r="34" spans="1:16" ht="15" x14ac:dyDescent="0.2">
      <c r="A34" s="449" t="s">
        <v>599</v>
      </c>
      <c r="B34" s="484" t="s">
        <v>600</v>
      </c>
      <c r="C34" s="531">
        <v>557</v>
      </c>
      <c r="D34" s="442"/>
      <c r="E34" s="506"/>
      <c r="F34" s="506"/>
      <c r="G34" s="507"/>
      <c r="H34" s="630">
        <f t="shared" si="5"/>
        <v>0</v>
      </c>
      <c r="I34" s="631"/>
      <c r="J34" s="632"/>
      <c r="K34" s="510">
        <f t="shared" si="3"/>
        <v>0</v>
      </c>
      <c r="L34" s="511" t="e">
        <f t="shared" si="4"/>
        <v>#DIV/0!</v>
      </c>
      <c r="M34" s="581"/>
      <c r="N34" s="611"/>
      <c r="O34" s="512"/>
      <c r="P34" s="513"/>
    </row>
    <row r="35" spans="1:16" ht="15" x14ac:dyDescent="0.2">
      <c r="A35" s="449" t="s">
        <v>601</v>
      </c>
      <c r="B35" s="484" t="s">
        <v>602</v>
      </c>
      <c r="C35" s="531">
        <v>551</v>
      </c>
      <c r="D35" s="442">
        <v>20</v>
      </c>
      <c r="E35" s="506">
        <v>20</v>
      </c>
      <c r="F35" s="506">
        <v>20</v>
      </c>
      <c r="G35" s="507"/>
      <c r="H35" s="630">
        <f t="shared" si="5"/>
        <v>0</v>
      </c>
      <c r="I35" s="631"/>
      <c r="J35" s="632"/>
      <c r="K35" s="510">
        <f t="shared" si="3"/>
        <v>0</v>
      </c>
      <c r="L35" s="511">
        <f t="shared" si="4"/>
        <v>0</v>
      </c>
      <c r="M35" s="581"/>
      <c r="N35" s="611"/>
      <c r="O35" s="512"/>
      <c r="P35" s="513"/>
    </row>
    <row r="36" spans="1:16" ht="15.75" thickBot="1" x14ac:dyDescent="0.25">
      <c r="A36" s="533" t="s">
        <v>603</v>
      </c>
      <c r="B36" s="458"/>
      <c r="C36" s="535" t="s">
        <v>604</v>
      </c>
      <c r="D36" s="536">
        <v>206</v>
      </c>
      <c r="E36" s="537">
        <v>200</v>
      </c>
      <c r="F36" s="537">
        <v>375</v>
      </c>
      <c r="G36" s="538">
        <v>109</v>
      </c>
      <c r="H36" s="630">
        <f t="shared" si="5"/>
        <v>175</v>
      </c>
      <c r="I36" s="636"/>
      <c r="J36" s="632"/>
      <c r="K36" s="522">
        <f t="shared" si="3"/>
        <v>284</v>
      </c>
      <c r="L36" s="523">
        <f t="shared" si="4"/>
        <v>75.733333333333334</v>
      </c>
      <c r="M36" s="581"/>
      <c r="N36" s="627">
        <v>284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4383</v>
      </c>
      <c r="E37" s="546">
        <f t="shared" ref="E37:J37" si="6">SUM(E27:E36)</f>
        <v>4179</v>
      </c>
      <c r="F37" s="546">
        <f t="shared" si="6"/>
        <v>4741</v>
      </c>
      <c r="G37" s="546">
        <f t="shared" si="6"/>
        <v>1177</v>
      </c>
      <c r="H37" s="546">
        <f t="shared" si="6"/>
        <v>1461</v>
      </c>
      <c r="I37" s="547">
        <f t="shared" si="6"/>
        <v>0</v>
      </c>
      <c r="J37" s="548">
        <f t="shared" si="6"/>
        <v>0</v>
      </c>
      <c r="K37" s="547">
        <f t="shared" si="3"/>
        <v>2638</v>
      </c>
      <c r="L37" s="549">
        <f t="shared" si="4"/>
        <v>55.642269563383252</v>
      </c>
      <c r="M37" s="581"/>
      <c r="N37" s="547">
        <f>SUM(N27:N36)</f>
        <v>2638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603" t="s">
        <v>608</v>
      </c>
      <c r="C38" s="526">
        <v>601</v>
      </c>
      <c r="D38" s="552"/>
      <c r="E38" s="527"/>
      <c r="F38" s="527"/>
      <c r="G38" s="497"/>
      <c r="H38" s="630">
        <f t="shared" si="5"/>
        <v>0</v>
      </c>
      <c r="I38" s="629"/>
      <c r="J38" s="632"/>
      <c r="K38" s="501">
        <f t="shared" si="3"/>
        <v>0</v>
      </c>
      <c r="L38" s="502" t="e">
        <f t="shared" si="4"/>
        <v>#DIV/0!</v>
      </c>
      <c r="M38" s="581"/>
      <c r="N38" s="620"/>
      <c r="O38" s="529"/>
      <c r="P38" s="530"/>
    </row>
    <row r="39" spans="1:16" ht="15" x14ac:dyDescent="0.2">
      <c r="A39" s="553" t="s">
        <v>609</v>
      </c>
      <c r="B39" s="484" t="s">
        <v>610</v>
      </c>
      <c r="C39" s="531">
        <v>602</v>
      </c>
      <c r="D39" s="442">
        <v>475</v>
      </c>
      <c r="E39" s="506"/>
      <c r="F39" s="506">
        <v>452</v>
      </c>
      <c r="G39" s="507">
        <v>133</v>
      </c>
      <c r="H39" s="630">
        <f t="shared" si="5"/>
        <v>146</v>
      </c>
      <c r="I39" s="631"/>
      <c r="J39" s="632"/>
      <c r="K39" s="510">
        <f t="shared" si="3"/>
        <v>279</v>
      </c>
      <c r="L39" s="511">
        <f t="shared" si="4"/>
        <v>61.725663716814161</v>
      </c>
      <c r="M39" s="581"/>
      <c r="N39" s="611">
        <v>279</v>
      </c>
      <c r="O39" s="512"/>
      <c r="P39" s="513"/>
    </row>
    <row r="40" spans="1:16" ht="15" x14ac:dyDescent="0.2">
      <c r="A40" s="553" t="s">
        <v>611</v>
      </c>
      <c r="B40" s="484" t="s">
        <v>612</v>
      </c>
      <c r="C40" s="531">
        <v>604</v>
      </c>
      <c r="D40" s="442"/>
      <c r="E40" s="506"/>
      <c r="F40" s="506"/>
      <c r="G40" s="507"/>
      <c r="H40" s="630">
        <f t="shared" si="5"/>
        <v>0</v>
      </c>
      <c r="I40" s="631"/>
      <c r="J40" s="632"/>
      <c r="K40" s="510">
        <f t="shared" si="3"/>
        <v>0</v>
      </c>
      <c r="L40" s="511" t="e">
        <f t="shared" si="4"/>
        <v>#DIV/0!</v>
      </c>
      <c r="M40" s="581"/>
      <c r="N40" s="611"/>
      <c r="O40" s="512"/>
      <c r="P40" s="513"/>
    </row>
    <row r="41" spans="1:16" ht="15" x14ac:dyDescent="0.2">
      <c r="A41" s="553" t="s">
        <v>613</v>
      </c>
      <c r="B41" s="484" t="s">
        <v>614</v>
      </c>
      <c r="C41" s="531" t="s">
        <v>615</v>
      </c>
      <c r="D41" s="442">
        <v>4112</v>
      </c>
      <c r="E41" s="506">
        <v>4179</v>
      </c>
      <c r="F41" s="506">
        <v>4179</v>
      </c>
      <c r="G41" s="507">
        <v>1038</v>
      </c>
      <c r="H41" s="630">
        <f t="shared" si="5"/>
        <v>1171</v>
      </c>
      <c r="I41" s="631"/>
      <c r="J41" s="632"/>
      <c r="K41" s="510">
        <f t="shared" si="3"/>
        <v>2209</v>
      </c>
      <c r="L41" s="511">
        <f t="shared" si="4"/>
        <v>52.859535774108636</v>
      </c>
      <c r="M41" s="581"/>
      <c r="N41" s="611">
        <v>2209</v>
      </c>
      <c r="O41" s="512"/>
      <c r="P41" s="513"/>
    </row>
    <row r="42" spans="1:16" ht="15.75" thickBot="1" x14ac:dyDescent="0.25">
      <c r="A42" s="554" t="s">
        <v>616</v>
      </c>
      <c r="B42" s="458"/>
      <c r="C42" s="535" t="s">
        <v>617</v>
      </c>
      <c r="D42" s="460">
        <v>39</v>
      </c>
      <c r="E42" s="537"/>
      <c r="F42" s="537">
        <v>110</v>
      </c>
      <c r="G42" s="538">
        <v>10</v>
      </c>
      <c r="H42" s="630">
        <f t="shared" si="5"/>
        <v>92</v>
      </c>
      <c r="I42" s="636"/>
      <c r="J42" s="632"/>
      <c r="K42" s="522">
        <f t="shared" si="3"/>
        <v>102</v>
      </c>
      <c r="L42" s="555">
        <f t="shared" si="4"/>
        <v>92.72727272727272</v>
      </c>
      <c r="M42" s="581"/>
      <c r="N42" s="627">
        <v>102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4626</v>
      </c>
      <c r="E43" s="546">
        <f t="shared" si="7"/>
        <v>4179</v>
      </c>
      <c r="F43" s="546">
        <f t="shared" si="7"/>
        <v>4741</v>
      </c>
      <c r="G43" s="546">
        <f t="shared" si="7"/>
        <v>1181</v>
      </c>
      <c r="H43" s="548">
        <f t="shared" si="7"/>
        <v>1409</v>
      </c>
      <c r="I43" s="547">
        <f t="shared" si="7"/>
        <v>0</v>
      </c>
      <c r="J43" s="556">
        <f t="shared" si="7"/>
        <v>0</v>
      </c>
      <c r="K43" s="547">
        <f t="shared" si="3"/>
        <v>2590</v>
      </c>
      <c r="L43" s="549">
        <f t="shared" si="4"/>
        <v>54.629824931449065</v>
      </c>
      <c r="M43" s="581"/>
      <c r="N43" s="547">
        <f>SUM(N38:N42)</f>
        <v>2590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637"/>
      <c r="C44" s="558"/>
      <c r="D44" s="559"/>
      <c r="E44" s="560"/>
      <c r="F44" s="560"/>
      <c r="G44" s="638"/>
      <c r="H44" s="639"/>
      <c r="I44" s="640"/>
      <c r="J44" s="639"/>
      <c r="K44" s="564"/>
      <c r="L44" s="502"/>
      <c r="M44" s="581"/>
      <c r="N44" s="641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514</v>
      </c>
      <c r="E45" s="545">
        <f t="shared" si="8"/>
        <v>0</v>
      </c>
      <c r="F45" s="545">
        <f t="shared" si="8"/>
        <v>562</v>
      </c>
      <c r="G45" s="547">
        <f t="shared" si="8"/>
        <v>143</v>
      </c>
      <c r="H45" s="548">
        <f t="shared" si="8"/>
        <v>238</v>
      </c>
      <c r="I45" s="547">
        <f t="shared" si="8"/>
        <v>0</v>
      </c>
      <c r="J45" s="550">
        <f t="shared" si="8"/>
        <v>0</v>
      </c>
      <c r="K45" s="564">
        <f t="shared" si="3"/>
        <v>381</v>
      </c>
      <c r="L45" s="502">
        <f t="shared" si="4"/>
        <v>67.793594306049826</v>
      </c>
      <c r="M45" s="581"/>
      <c r="N45" s="547">
        <f>N43-N41</f>
        <v>381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243</v>
      </c>
      <c r="E46" s="545">
        <f t="shared" si="9"/>
        <v>0</v>
      </c>
      <c r="F46" s="545">
        <f t="shared" si="9"/>
        <v>0</v>
      </c>
      <c r="G46" s="547">
        <f t="shared" si="9"/>
        <v>4</v>
      </c>
      <c r="H46" s="548">
        <f t="shared" si="9"/>
        <v>-52</v>
      </c>
      <c r="I46" s="547">
        <f t="shared" si="9"/>
        <v>0</v>
      </c>
      <c r="J46" s="550">
        <f t="shared" si="9"/>
        <v>0</v>
      </c>
      <c r="K46" s="564">
        <f t="shared" si="3"/>
        <v>-48</v>
      </c>
      <c r="L46" s="502" t="e">
        <f t="shared" si="4"/>
        <v>#DIV/0!</v>
      </c>
      <c r="M46" s="581"/>
      <c r="N46" s="547">
        <f>N43-N37</f>
        <v>-48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-3869</v>
      </c>
      <c r="E47" s="545">
        <f t="shared" si="10"/>
        <v>-4179</v>
      </c>
      <c r="F47" s="545">
        <f t="shared" si="10"/>
        <v>-4179</v>
      </c>
      <c r="G47" s="547">
        <f t="shared" si="10"/>
        <v>-1034</v>
      </c>
      <c r="H47" s="548">
        <f t="shared" si="10"/>
        <v>-1223</v>
      </c>
      <c r="I47" s="547">
        <f t="shared" si="10"/>
        <v>0</v>
      </c>
      <c r="J47" s="550">
        <f t="shared" si="10"/>
        <v>0</v>
      </c>
      <c r="K47" s="564">
        <f t="shared" si="3"/>
        <v>-2257</v>
      </c>
      <c r="L47" s="549">
        <f t="shared" si="4"/>
        <v>54.008135917683653</v>
      </c>
      <c r="M47" s="581"/>
      <c r="N47" s="547">
        <f>N46-N41</f>
        <v>-2257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ht="14.25" x14ac:dyDescent="0.2">
      <c r="A51" s="572" t="s">
        <v>625</v>
      </c>
    </row>
    <row r="52" spans="1:11" ht="14.25" x14ac:dyDescent="0.2">
      <c r="A52" s="575" t="s">
        <v>626</v>
      </c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580" t="s">
        <v>652</v>
      </c>
    </row>
    <row r="58" spans="1:11" x14ac:dyDescent="0.2">
      <c r="A58" s="580" t="s">
        <v>655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L32" sqref="L32"/>
    </sheetView>
  </sheetViews>
  <sheetFormatPr defaultColWidth="8.7109375" defaultRowHeight="12.75" x14ac:dyDescent="0.2"/>
  <cols>
    <col min="1" max="1" width="37.7109375" style="368" customWidth="1"/>
    <col min="2" max="2" width="13.5703125" style="367" hidden="1" customWidth="1"/>
    <col min="3" max="3" width="7.28515625" style="369" customWidth="1"/>
    <col min="4" max="5" width="11.5703125" style="367" customWidth="1"/>
    <col min="6" max="6" width="11.5703125" style="371" customWidth="1"/>
    <col min="7" max="7" width="11.42578125" style="371" customWidth="1"/>
    <col min="8" max="8" width="9.85546875" style="371" customWidth="1"/>
    <col min="9" max="9" width="9.140625" style="371" customWidth="1"/>
    <col min="10" max="10" width="9.28515625" style="371" customWidth="1"/>
    <col min="11" max="11" width="9.140625" style="371" customWidth="1"/>
    <col min="12" max="12" width="12" style="367" customWidth="1"/>
    <col min="13" max="13" width="8.7109375" style="367"/>
    <col min="14" max="14" width="11.85546875" style="367" customWidth="1"/>
    <col min="15" max="15" width="12.5703125" style="367" customWidth="1"/>
    <col min="16" max="16" width="11.85546875" style="367" customWidth="1"/>
    <col min="17" max="17" width="12" style="367" customWidth="1"/>
    <col min="18" max="16384" width="8.7109375" style="367"/>
  </cols>
  <sheetData>
    <row r="1" spans="1:17" ht="24" customHeight="1" x14ac:dyDescent="0.2">
      <c r="A1" s="364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376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78"/>
      <c r="C6" s="379"/>
      <c r="D6" s="378"/>
      <c r="G6" s="374"/>
      <c r="H6" s="374"/>
    </row>
    <row r="7" spans="1:17" ht="24.75" customHeight="1" thickBot="1" x14ac:dyDescent="0.25">
      <c r="A7" s="381" t="s">
        <v>528</v>
      </c>
      <c r="B7" s="382"/>
      <c r="C7" s="383"/>
      <c r="D7" s="384" t="s">
        <v>656</v>
      </c>
      <c r="E7" s="385"/>
      <c r="F7" s="385"/>
      <c r="G7" s="385"/>
      <c r="H7" s="386"/>
      <c r="I7" s="386"/>
      <c r="J7" s="386"/>
      <c r="K7" s="386"/>
      <c r="L7" s="387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390"/>
      <c r="C9" s="391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396"/>
      <c r="I9" s="396"/>
      <c r="J9" s="397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401"/>
      <c r="B10" s="402" t="s">
        <v>539</v>
      </c>
      <c r="C10" s="403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415"/>
      <c r="C11" s="416"/>
      <c r="D11" s="417">
        <v>39</v>
      </c>
      <c r="E11" s="418"/>
      <c r="F11" s="418"/>
      <c r="G11" s="419">
        <v>39</v>
      </c>
      <c r="H11" s="420">
        <f>N11</f>
        <v>38</v>
      </c>
      <c r="I11" s="420">
        <f>O11</f>
        <v>0</v>
      </c>
      <c r="J11" s="421">
        <f>P11</f>
        <v>0</v>
      </c>
      <c r="K11" s="422" t="s">
        <v>551</v>
      </c>
      <c r="L11" s="423" t="s">
        <v>551</v>
      </c>
      <c r="M11" s="376"/>
      <c r="N11" s="424">
        <v>38</v>
      </c>
      <c r="O11" s="425"/>
      <c r="P11" s="425"/>
    </row>
    <row r="12" spans="1:17" ht="13.5" thickBot="1" x14ac:dyDescent="0.25">
      <c r="A12" s="426" t="s">
        <v>552</v>
      </c>
      <c r="B12" s="427"/>
      <c r="C12" s="428"/>
      <c r="D12" s="429">
        <v>36.92</v>
      </c>
      <c r="E12" s="430"/>
      <c r="F12" s="430"/>
      <c r="G12" s="431">
        <v>35</v>
      </c>
      <c r="H12" s="432">
        <f t="shared" ref="H12:J23" si="0">N12</f>
        <v>36.119999999999997</v>
      </c>
      <c r="I12" s="433">
        <f t="shared" si="0"/>
        <v>0</v>
      </c>
      <c r="J12" s="434">
        <f t="shared" si="0"/>
        <v>0</v>
      </c>
      <c r="K12" s="435"/>
      <c r="L12" s="436" t="s">
        <v>551</v>
      </c>
      <c r="M12" s="376"/>
      <c r="N12" s="437">
        <v>36.119999999999997</v>
      </c>
      <c r="O12" s="438"/>
      <c r="P12" s="438"/>
    </row>
    <row r="13" spans="1:17" x14ac:dyDescent="0.2">
      <c r="A13" s="439" t="s">
        <v>553</v>
      </c>
      <c r="B13" s="440" t="s">
        <v>554</v>
      </c>
      <c r="C13" s="441" t="s">
        <v>555</v>
      </c>
      <c r="D13" s="442">
        <v>11695</v>
      </c>
      <c r="E13" s="443" t="s">
        <v>551</v>
      </c>
      <c r="F13" s="443" t="s">
        <v>551</v>
      </c>
      <c r="G13" s="444">
        <v>11783</v>
      </c>
      <c r="H13" s="445">
        <f t="shared" si="0"/>
        <v>11921</v>
      </c>
      <c r="I13" s="420">
        <f t="shared" si="0"/>
        <v>0</v>
      </c>
      <c r="J13" s="421">
        <f t="shared" si="0"/>
        <v>0</v>
      </c>
      <c r="K13" s="446" t="s">
        <v>551</v>
      </c>
      <c r="L13" s="446" t="s">
        <v>551</v>
      </c>
      <c r="M13" s="376"/>
      <c r="N13" s="447">
        <v>11921</v>
      </c>
      <c r="O13" s="448"/>
      <c r="P13" s="448"/>
    </row>
    <row r="14" spans="1:17" x14ac:dyDescent="0.2">
      <c r="A14" s="449" t="s">
        <v>556</v>
      </c>
      <c r="B14" s="450" t="s">
        <v>557</v>
      </c>
      <c r="C14" s="451" t="s">
        <v>558</v>
      </c>
      <c r="D14" s="442">
        <v>11269</v>
      </c>
      <c r="E14" s="452" t="s">
        <v>551</v>
      </c>
      <c r="F14" s="452" t="s">
        <v>551</v>
      </c>
      <c r="G14" s="444">
        <v>11368</v>
      </c>
      <c r="H14" s="453">
        <f t="shared" si="0"/>
        <v>11518</v>
      </c>
      <c r="I14" s="454">
        <f t="shared" si="0"/>
        <v>0</v>
      </c>
      <c r="J14" s="455">
        <f t="shared" si="0"/>
        <v>0</v>
      </c>
      <c r="K14" s="446" t="s">
        <v>551</v>
      </c>
      <c r="L14" s="446" t="s">
        <v>551</v>
      </c>
      <c r="M14" s="376"/>
      <c r="N14" s="456">
        <v>11518</v>
      </c>
      <c r="O14" s="448"/>
      <c r="P14" s="448"/>
    </row>
    <row r="15" spans="1:17" x14ac:dyDescent="0.2">
      <c r="A15" s="449" t="s">
        <v>559</v>
      </c>
      <c r="B15" s="450" t="s">
        <v>560</v>
      </c>
      <c r="C15" s="451" t="s">
        <v>561</v>
      </c>
      <c r="D15" s="442">
        <v>297</v>
      </c>
      <c r="E15" s="452" t="s">
        <v>551</v>
      </c>
      <c r="F15" s="452" t="s">
        <v>551</v>
      </c>
      <c r="G15" s="444">
        <v>274</v>
      </c>
      <c r="H15" s="453">
        <f t="shared" si="0"/>
        <v>198</v>
      </c>
      <c r="I15" s="454">
        <f t="shared" si="0"/>
        <v>0</v>
      </c>
      <c r="J15" s="455">
        <f t="shared" si="0"/>
        <v>0</v>
      </c>
      <c r="K15" s="446" t="s">
        <v>551</v>
      </c>
      <c r="L15" s="446" t="s">
        <v>551</v>
      </c>
      <c r="M15" s="376"/>
      <c r="N15" s="456">
        <v>198</v>
      </c>
      <c r="O15" s="448"/>
      <c r="P15" s="448"/>
    </row>
    <row r="16" spans="1:17" x14ac:dyDescent="0.2">
      <c r="A16" s="449" t="s">
        <v>562</v>
      </c>
      <c r="B16" s="450" t="s">
        <v>563</v>
      </c>
      <c r="C16" s="451" t="s">
        <v>551</v>
      </c>
      <c r="D16" s="442">
        <v>226</v>
      </c>
      <c r="E16" s="452" t="s">
        <v>551</v>
      </c>
      <c r="F16" s="452" t="s">
        <v>551</v>
      </c>
      <c r="G16" s="444">
        <v>2673</v>
      </c>
      <c r="H16" s="453">
        <f t="shared" si="0"/>
        <v>1703</v>
      </c>
      <c r="I16" s="454">
        <f t="shared" si="0"/>
        <v>0</v>
      </c>
      <c r="J16" s="455">
        <f t="shared" si="0"/>
        <v>0</v>
      </c>
      <c r="K16" s="446" t="s">
        <v>551</v>
      </c>
      <c r="L16" s="446" t="s">
        <v>551</v>
      </c>
      <c r="M16" s="376"/>
      <c r="N16" s="456">
        <v>1703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459" t="s">
        <v>566</v>
      </c>
      <c r="D17" s="460">
        <v>3017</v>
      </c>
      <c r="E17" s="461" t="s">
        <v>551</v>
      </c>
      <c r="F17" s="461" t="s">
        <v>551</v>
      </c>
      <c r="G17" s="444">
        <v>4355</v>
      </c>
      <c r="H17" s="462">
        <f t="shared" si="0"/>
        <v>6155</v>
      </c>
      <c r="I17" s="432">
        <f t="shared" si="0"/>
        <v>0</v>
      </c>
      <c r="J17" s="463">
        <f t="shared" si="0"/>
        <v>0</v>
      </c>
      <c r="K17" s="423" t="s">
        <v>551</v>
      </c>
      <c r="L17" s="423" t="s">
        <v>551</v>
      </c>
      <c r="M17" s="376"/>
      <c r="N17" s="464">
        <v>6155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3966</v>
      </c>
      <c r="E18" s="470" t="s">
        <v>551</v>
      </c>
      <c r="F18" s="470" t="s">
        <v>551</v>
      </c>
      <c r="G18" s="471">
        <f>G13-G14+G15+G16+G17</f>
        <v>7717</v>
      </c>
      <c r="H18" s="471">
        <f>H13-H14+H15+H16+H17</f>
        <v>8459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376"/>
      <c r="N18" s="474">
        <f>N13-N14+N15+N16+N17</f>
        <v>8459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440" t="s">
        <v>569</v>
      </c>
      <c r="C19" s="475">
        <v>401</v>
      </c>
      <c r="D19" s="460">
        <v>508</v>
      </c>
      <c r="E19" s="443" t="s">
        <v>551</v>
      </c>
      <c r="F19" s="443" t="s">
        <v>551</v>
      </c>
      <c r="G19" s="476">
        <v>496</v>
      </c>
      <c r="H19" s="477">
        <f t="shared" si="0"/>
        <v>484</v>
      </c>
      <c r="I19" s="478">
        <f t="shared" si="0"/>
        <v>0</v>
      </c>
      <c r="J19" s="479">
        <f t="shared" si="0"/>
        <v>0</v>
      </c>
      <c r="K19" s="423" t="s">
        <v>551</v>
      </c>
      <c r="L19" s="423" t="s">
        <v>551</v>
      </c>
      <c r="M19" s="376"/>
      <c r="N19" s="480">
        <v>484</v>
      </c>
      <c r="O19" s="465"/>
      <c r="P19" s="465"/>
    </row>
    <row r="20" spans="1:16" x14ac:dyDescent="0.2">
      <c r="A20" s="449" t="s">
        <v>570</v>
      </c>
      <c r="B20" s="450" t="s">
        <v>571</v>
      </c>
      <c r="C20" s="451" t="s">
        <v>572</v>
      </c>
      <c r="D20" s="442">
        <v>1058</v>
      </c>
      <c r="E20" s="452" t="s">
        <v>551</v>
      </c>
      <c r="F20" s="452" t="s">
        <v>551</v>
      </c>
      <c r="G20" s="481">
        <v>1090</v>
      </c>
      <c r="H20" s="453">
        <f t="shared" si="0"/>
        <v>1144</v>
      </c>
      <c r="I20" s="482">
        <f t="shared" si="0"/>
        <v>0</v>
      </c>
      <c r="J20" s="483">
        <f t="shared" si="0"/>
        <v>0</v>
      </c>
      <c r="K20" s="446" t="s">
        <v>551</v>
      </c>
      <c r="L20" s="446" t="s">
        <v>551</v>
      </c>
      <c r="M20" s="376"/>
      <c r="N20" s="456">
        <v>1144</v>
      </c>
      <c r="O20" s="448"/>
      <c r="P20" s="448"/>
    </row>
    <row r="21" spans="1:16" x14ac:dyDescent="0.2">
      <c r="A21" s="449" t="s">
        <v>573</v>
      </c>
      <c r="B21" s="484" t="s">
        <v>574</v>
      </c>
      <c r="C21" s="451" t="s">
        <v>551</v>
      </c>
      <c r="D21" s="442">
        <v>0</v>
      </c>
      <c r="E21" s="452" t="s">
        <v>551</v>
      </c>
      <c r="F21" s="452" t="s">
        <v>551</v>
      </c>
      <c r="G21" s="481">
        <v>0</v>
      </c>
      <c r="H21" s="453">
        <f t="shared" si="0"/>
        <v>0</v>
      </c>
      <c r="I21" s="482">
        <f t="shared" si="0"/>
        <v>0</v>
      </c>
      <c r="J21" s="483">
        <f t="shared" si="0"/>
        <v>0</v>
      </c>
      <c r="K21" s="446" t="s">
        <v>551</v>
      </c>
      <c r="L21" s="446" t="s">
        <v>551</v>
      </c>
      <c r="M21" s="376"/>
      <c r="N21" s="456">
        <v>0</v>
      </c>
      <c r="O21" s="448"/>
      <c r="P21" s="448"/>
    </row>
    <row r="22" spans="1:16" x14ac:dyDescent="0.2">
      <c r="A22" s="449" t="s">
        <v>575</v>
      </c>
      <c r="B22" s="484" t="s">
        <v>576</v>
      </c>
      <c r="C22" s="451" t="s">
        <v>551</v>
      </c>
      <c r="D22" s="442">
        <v>2388</v>
      </c>
      <c r="E22" s="452" t="s">
        <v>551</v>
      </c>
      <c r="F22" s="452" t="s">
        <v>551</v>
      </c>
      <c r="G22" s="481">
        <v>6118</v>
      </c>
      <c r="H22" s="453">
        <f t="shared" si="0"/>
        <v>6831</v>
      </c>
      <c r="I22" s="482">
        <f t="shared" si="0"/>
        <v>0</v>
      </c>
      <c r="J22" s="483">
        <f t="shared" si="0"/>
        <v>0</v>
      </c>
      <c r="K22" s="446" t="s">
        <v>551</v>
      </c>
      <c r="L22" s="446" t="s">
        <v>551</v>
      </c>
      <c r="M22" s="376"/>
      <c r="N22" s="456">
        <v>6831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486" t="s">
        <v>551</v>
      </c>
      <c r="D23" s="442">
        <v>0</v>
      </c>
      <c r="E23" s="461" t="s">
        <v>551</v>
      </c>
      <c r="F23" s="461" t="s">
        <v>551</v>
      </c>
      <c r="G23" s="487">
        <v>0</v>
      </c>
      <c r="H23" s="488">
        <f t="shared" si="0"/>
        <v>0</v>
      </c>
      <c r="I23" s="489">
        <f t="shared" si="0"/>
        <v>0</v>
      </c>
      <c r="J23" s="490">
        <f t="shared" si="0"/>
        <v>0</v>
      </c>
      <c r="K23" s="491" t="s">
        <v>551</v>
      </c>
      <c r="L23" s="491" t="s">
        <v>551</v>
      </c>
      <c r="M23" s="376"/>
      <c r="N23" s="492">
        <v>0</v>
      </c>
      <c r="O23" s="493"/>
      <c r="P23" s="493"/>
    </row>
    <row r="24" spans="1:16" ht="15" x14ac:dyDescent="0.2">
      <c r="A24" s="439" t="s">
        <v>579</v>
      </c>
      <c r="B24" s="440" t="s">
        <v>580</v>
      </c>
      <c r="C24" s="494" t="s">
        <v>551</v>
      </c>
      <c r="D24" s="495">
        <v>17825</v>
      </c>
      <c r="E24" s="496">
        <v>18812</v>
      </c>
      <c r="F24" s="496">
        <v>18812</v>
      </c>
      <c r="G24" s="497">
        <v>4459</v>
      </c>
      <c r="H24" s="498">
        <f>N24-G24</f>
        <v>4474</v>
      </c>
      <c r="I24" s="499"/>
      <c r="J24" s="500"/>
      <c r="K24" s="501">
        <f t="shared" ref="K24:K47" si="3">SUM(G24:J24)</f>
        <v>8933</v>
      </c>
      <c r="L24" s="502">
        <f t="shared" ref="L24:L47" si="4">(K24/F24)*100</f>
        <v>47.48564745906868</v>
      </c>
      <c r="M24" s="376"/>
      <c r="N24" s="447">
        <v>8933</v>
      </c>
      <c r="O24" s="503"/>
      <c r="P24" s="504"/>
    </row>
    <row r="25" spans="1:16" ht="15" x14ac:dyDescent="0.2">
      <c r="A25" s="449" t="s">
        <v>581</v>
      </c>
      <c r="B25" s="450" t="s">
        <v>582</v>
      </c>
      <c r="C25" s="505" t="s">
        <v>551</v>
      </c>
      <c r="D25" s="442">
        <v>0</v>
      </c>
      <c r="E25" s="506"/>
      <c r="F25" s="506"/>
      <c r="G25" s="507"/>
      <c r="H25" s="499">
        <f t="shared" ref="H25:H42" si="5">N25-G25</f>
        <v>0</v>
      </c>
      <c r="I25" s="508"/>
      <c r="J25" s="509"/>
      <c r="K25" s="510">
        <f t="shared" si="3"/>
        <v>0</v>
      </c>
      <c r="L25" s="511" t="e">
        <f t="shared" si="4"/>
        <v>#DIV/0!</v>
      </c>
      <c r="M25" s="376"/>
      <c r="N25" s="456">
        <v>0</v>
      </c>
      <c r="O25" s="512"/>
      <c r="P25" s="513"/>
    </row>
    <row r="26" spans="1:16" ht="15.75" thickBot="1" x14ac:dyDescent="0.25">
      <c r="A26" s="426" t="s">
        <v>583</v>
      </c>
      <c r="B26" s="514" t="s">
        <v>582</v>
      </c>
      <c r="C26" s="515">
        <v>672</v>
      </c>
      <c r="D26" s="516">
        <v>3400</v>
      </c>
      <c r="E26" s="517">
        <v>340</v>
      </c>
      <c r="F26" s="517">
        <v>3400</v>
      </c>
      <c r="G26" s="518">
        <v>840</v>
      </c>
      <c r="H26" s="519">
        <f t="shared" si="5"/>
        <v>1140</v>
      </c>
      <c r="I26" s="520"/>
      <c r="J26" s="521"/>
      <c r="K26" s="522">
        <f t="shared" si="3"/>
        <v>1980</v>
      </c>
      <c r="L26" s="523">
        <f t="shared" si="4"/>
        <v>58.235294117647065</v>
      </c>
      <c r="M26" s="376"/>
      <c r="N26" s="464">
        <v>1980</v>
      </c>
      <c r="O26" s="524"/>
      <c r="P26" s="525"/>
    </row>
    <row r="27" spans="1:16" ht="15" x14ac:dyDescent="0.2">
      <c r="A27" s="439" t="s">
        <v>584</v>
      </c>
      <c r="B27" s="440" t="s">
        <v>585</v>
      </c>
      <c r="C27" s="526">
        <v>501</v>
      </c>
      <c r="D27" s="442">
        <v>2357</v>
      </c>
      <c r="E27" s="527">
        <v>800</v>
      </c>
      <c r="F27" s="527">
        <v>2400</v>
      </c>
      <c r="G27" s="528">
        <v>708</v>
      </c>
      <c r="H27" s="500">
        <f t="shared" si="5"/>
        <v>626</v>
      </c>
      <c r="I27" s="499"/>
      <c r="J27" s="500"/>
      <c r="K27" s="501">
        <f t="shared" si="3"/>
        <v>1334</v>
      </c>
      <c r="L27" s="502">
        <f t="shared" si="4"/>
        <v>55.583333333333329</v>
      </c>
      <c r="M27" s="376"/>
      <c r="N27" s="480">
        <v>1334</v>
      </c>
      <c r="O27" s="529"/>
      <c r="P27" s="530"/>
    </row>
    <row r="28" spans="1:16" ht="15" x14ac:dyDescent="0.2">
      <c r="A28" s="449" t="s">
        <v>586</v>
      </c>
      <c r="B28" s="450" t="s">
        <v>587</v>
      </c>
      <c r="C28" s="531">
        <v>502</v>
      </c>
      <c r="D28" s="442">
        <v>1139</v>
      </c>
      <c r="E28" s="506">
        <v>1200</v>
      </c>
      <c r="F28" s="506">
        <v>1190</v>
      </c>
      <c r="G28" s="507">
        <v>299</v>
      </c>
      <c r="H28" s="500">
        <f t="shared" si="5"/>
        <v>202</v>
      </c>
      <c r="I28" s="508"/>
      <c r="J28" s="509"/>
      <c r="K28" s="510">
        <f t="shared" si="3"/>
        <v>501</v>
      </c>
      <c r="L28" s="511">
        <f t="shared" si="4"/>
        <v>42.100840336134453</v>
      </c>
      <c r="M28" s="376"/>
      <c r="N28" s="456">
        <v>501</v>
      </c>
      <c r="O28" s="512"/>
      <c r="P28" s="513"/>
    </row>
    <row r="29" spans="1:16" ht="15" x14ac:dyDescent="0.2">
      <c r="A29" s="449" t="s">
        <v>588</v>
      </c>
      <c r="B29" s="450" t="s">
        <v>589</v>
      </c>
      <c r="C29" s="531">
        <v>504</v>
      </c>
      <c r="D29" s="442">
        <v>0</v>
      </c>
      <c r="E29" s="506"/>
      <c r="F29" s="506"/>
      <c r="G29" s="507"/>
      <c r="H29" s="500">
        <f t="shared" si="5"/>
        <v>0</v>
      </c>
      <c r="I29" s="508"/>
      <c r="J29" s="509"/>
      <c r="K29" s="510">
        <f t="shared" si="3"/>
        <v>0</v>
      </c>
      <c r="L29" s="511" t="e">
        <f t="shared" si="4"/>
        <v>#DIV/0!</v>
      </c>
      <c r="M29" s="376"/>
      <c r="N29" s="456">
        <v>0</v>
      </c>
      <c r="O29" s="512"/>
      <c r="P29" s="513"/>
    </row>
    <row r="30" spans="1:16" ht="15" x14ac:dyDescent="0.2">
      <c r="A30" s="449" t="s">
        <v>590</v>
      </c>
      <c r="B30" s="450" t="s">
        <v>591</v>
      </c>
      <c r="C30" s="531">
        <v>511</v>
      </c>
      <c r="D30" s="442">
        <v>724</v>
      </c>
      <c r="E30" s="506">
        <v>600</v>
      </c>
      <c r="F30" s="506">
        <v>600</v>
      </c>
      <c r="G30" s="507">
        <v>21</v>
      </c>
      <c r="H30" s="500">
        <f t="shared" si="5"/>
        <v>127</v>
      </c>
      <c r="I30" s="508"/>
      <c r="J30" s="509"/>
      <c r="K30" s="510">
        <f t="shared" si="3"/>
        <v>148</v>
      </c>
      <c r="L30" s="511">
        <f t="shared" si="4"/>
        <v>24.666666666666668</v>
      </c>
      <c r="M30" s="376"/>
      <c r="N30" s="456">
        <v>148</v>
      </c>
      <c r="O30" s="512"/>
      <c r="P30" s="513"/>
    </row>
    <row r="31" spans="1:16" ht="15" x14ac:dyDescent="0.2">
      <c r="A31" s="449" t="s">
        <v>592</v>
      </c>
      <c r="B31" s="450" t="s">
        <v>593</v>
      </c>
      <c r="C31" s="531">
        <v>518</v>
      </c>
      <c r="D31" s="442">
        <v>705</v>
      </c>
      <c r="E31" s="506">
        <v>500</v>
      </c>
      <c r="F31" s="506">
        <v>600</v>
      </c>
      <c r="G31" s="507">
        <v>229</v>
      </c>
      <c r="H31" s="500">
        <f t="shared" si="5"/>
        <v>148</v>
      </c>
      <c r="I31" s="508"/>
      <c r="J31" s="509"/>
      <c r="K31" s="510">
        <f t="shared" si="3"/>
        <v>377</v>
      </c>
      <c r="L31" s="511">
        <f t="shared" si="4"/>
        <v>62.833333333333329</v>
      </c>
      <c r="M31" s="376"/>
      <c r="N31" s="456">
        <v>377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10615</v>
      </c>
      <c r="E32" s="506">
        <v>11068</v>
      </c>
      <c r="F32" s="506">
        <v>11068</v>
      </c>
      <c r="G32" s="507">
        <v>2702</v>
      </c>
      <c r="H32" s="500">
        <f t="shared" si="5"/>
        <v>2797</v>
      </c>
      <c r="I32" s="508"/>
      <c r="J32" s="509"/>
      <c r="K32" s="510">
        <f t="shared" si="3"/>
        <v>5499</v>
      </c>
      <c r="L32" s="511">
        <f t="shared" si="4"/>
        <v>49.68377303939284</v>
      </c>
      <c r="M32" s="376"/>
      <c r="N32" s="456">
        <v>5499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3851</v>
      </c>
      <c r="E33" s="506">
        <v>4294</v>
      </c>
      <c r="F33" s="506">
        <v>4294</v>
      </c>
      <c r="G33" s="507">
        <v>980</v>
      </c>
      <c r="H33" s="500">
        <f t="shared" si="5"/>
        <v>1021</v>
      </c>
      <c r="I33" s="508"/>
      <c r="J33" s="509"/>
      <c r="K33" s="510">
        <f t="shared" si="3"/>
        <v>2001</v>
      </c>
      <c r="L33" s="511">
        <f t="shared" si="4"/>
        <v>46.59990684676292</v>
      </c>
      <c r="M33" s="376"/>
      <c r="N33" s="456">
        <v>2001</v>
      </c>
      <c r="O33" s="512"/>
      <c r="P33" s="513"/>
    </row>
    <row r="34" spans="1:16" ht="15" x14ac:dyDescent="0.2">
      <c r="A34" s="449" t="s">
        <v>599</v>
      </c>
      <c r="B34" s="450" t="s">
        <v>600</v>
      </c>
      <c r="C34" s="531">
        <v>557</v>
      </c>
      <c r="D34" s="442">
        <v>0</v>
      </c>
      <c r="E34" s="506"/>
      <c r="F34" s="506"/>
      <c r="G34" s="507"/>
      <c r="H34" s="500">
        <f t="shared" si="5"/>
        <v>0</v>
      </c>
      <c r="I34" s="508"/>
      <c r="J34" s="509"/>
      <c r="K34" s="510">
        <f t="shared" si="3"/>
        <v>0</v>
      </c>
      <c r="L34" s="511" t="e">
        <f t="shared" si="4"/>
        <v>#DIV/0!</v>
      </c>
      <c r="M34" s="376"/>
      <c r="N34" s="456">
        <v>0</v>
      </c>
      <c r="O34" s="512"/>
      <c r="P34" s="513"/>
    </row>
    <row r="35" spans="1:16" ht="15" x14ac:dyDescent="0.2">
      <c r="A35" s="449" t="s">
        <v>601</v>
      </c>
      <c r="B35" s="450" t="s">
        <v>602</v>
      </c>
      <c r="C35" s="531">
        <v>551</v>
      </c>
      <c r="D35" s="442">
        <v>59</v>
      </c>
      <c r="E35" s="506"/>
      <c r="F35" s="506">
        <v>48</v>
      </c>
      <c r="G35" s="507">
        <v>12</v>
      </c>
      <c r="H35" s="500">
        <f t="shared" si="5"/>
        <v>12</v>
      </c>
      <c r="I35" s="508"/>
      <c r="J35" s="509"/>
      <c r="K35" s="510">
        <f t="shared" si="3"/>
        <v>24</v>
      </c>
      <c r="L35" s="511">
        <f t="shared" si="4"/>
        <v>50</v>
      </c>
      <c r="M35" s="376"/>
      <c r="N35" s="456">
        <v>24</v>
      </c>
      <c r="O35" s="512"/>
      <c r="P35" s="513"/>
    </row>
    <row r="36" spans="1:16" ht="15.75" thickBot="1" x14ac:dyDescent="0.25">
      <c r="A36" s="533" t="s">
        <v>603</v>
      </c>
      <c r="B36" s="534"/>
      <c r="C36" s="535" t="s">
        <v>604</v>
      </c>
      <c r="D36" s="536">
        <v>514</v>
      </c>
      <c r="E36" s="537">
        <v>350</v>
      </c>
      <c r="F36" s="537">
        <v>492</v>
      </c>
      <c r="G36" s="538">
        <v>117</v>
      </c>
      <c r="H36" s="500">
        <f t="shared" si="5"/>
        <v>149</v>
      </c>
      <c r="I36" s="539"/>
      <c r="J36" s="509"/>
      <c r="K36" s="522">
        <f t="shared" si="3"/>
        <v>266</v>
      </c>
      <c r="L36" s="523">
        <f t="shared" si="4"/>
        <v>54.065040650406502</v>
      </c>
      <c r="M36" s="376"/>
      <c r="N36" s="492">
        <v>266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19964</v>
      </c>
      <c r="E37" s="546">
        <f t="shared" ref="E37:J37" si="6">SUM(E27:E36)</f>
        <v>18812</v>
      </c>
      <c r="F37" s="546">
        <f t="shared" si="6"/>
        <v>20692</v>
      </c>
      <c r="G37" s="547">
        <f t="shared" si="6"/>
        <v>5068</v>
      </c>
      <c r="H37" s="547">
        <f t="shared" si="6"/>
        <v>5082</v>
      </c>
      <c r="I37" s="547">
        <f t="shared" si="6"/>
        <v>0</v>
      </c>
      <c r="J37" s="548">
        <f t="shared" si="6"/>
        <v>0</v>
      </c>
      <c r="K37" s="547">
        <f t="shared" si="3"/>
        <v>10150</v>
      </c>
      <c r="L37" s="549">
        <f t="shared" si="4"/>
        <v>49.052774018944518</v>
      </c>
      <c r="M37" s="376"/>
      <c r="N37" s="547">
        <f>SUM(N27:N36)</f>
        <v>10150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440" t="s">
        <v>608</v>
      </c>
      <c r="C38" s="526">
        <v>601</v>
      </c>
      <c r="D38" s="552">
        <v>1870</v>
      </c>
      <c r="E38" s="527"/>
      <c r="F38" s="527">
        <v>1600</v>
      </c>
      <c r="G38" s="497">
        <v>535</v>
      </c>
      <c r="H38" s="500">
        <f t="shared" si="5"/>
        <v>553</v>
      </c>
      <c r="I38" s="499"/>
      <c r="J38" s="509"/>
      <c r="K38" s="501">
        <f t="shared" si="3"/>
        <v>1088</v>
      </c>
      <c r="L38" s="502">
        <f t="shared" si="4"/>
        <v>68</v>
      </c>
      <c r="M38" s="376"/>
      <c r="N38" s="480">
        <v>1088</v>
      </c>
      <c r="O38" s="529"/>
      <c r="P38" s="530"/>
    </row>
    <row r="39" spans="1:16" ht="15" x14ac:dyDescent="0.2">
      <c r="A39" s="553" t="s">
        <v>609</v>
      </c>
      <c r="B39" s="450" t="s">
        <v>610</v>
      </c>
      <c r="C39" s="531">
        <v>602</v>
      </c>
      <c r="D39" s="442">
        <v>88</v>
      </c>
      <c r="E39" s="506"/>
      <c r="F39" s="506">
        <v>80</v>
      </c>
      <c r="G39" s="507"/>
      <c r="H39" s="500">
        <f t="shared" si="5"/>
        <v>37</v>
      </c>
      <c r="I39" s="508"/>
      <c r="J39" s="509"/>
      <c r="K39" s="510">
        <f t="shared" si="3"/>
        <v>37</v>
      </c>
      <c r="L39" s="511">
        <f t="shared" si="4"/>
        <v>46.25</v>
      </c>
      <c r="M39" s="376"/>
      <c r="N39" s="456">
        <v>37</v>
      </c>
      <c r="O39" s="512"/>
      <c r="P39" s="513"/>
    </row>
    <row r="40" spans="1:16" ht="15" x14ac:dyDescent="0.2">
      <c r="A40" s="553" t="s">
        <v>611</v>
      </c>
      <c r="B40" s="450" t="s">
        <v>612</v>
      </c>
      <c r="C40" s="531">
        <v>604</v>
      </c>
      <c r="D40" s="442">
        <v>0</v>
      </c>
      <c r="E40" s="506"/>
      <c r="F40" s="506"/>
      <c r="G40" s="507"/>
      <c r="H40" s="500">
        <f t="shared" si="5"/>
        <v>0</v>
      </c>
      <c r="I40" s="508"/>
      <c r="J40" s="509"/>
      <c r="K40" s="510">
        <f t="shared" si="3"/>
        <v>0</v>
      </c>
      <c r="L40" s="511" t="e">
        <f t="shared" si="4"/>
        <v>#DIV/0!</v>
      </c>
      <c r="M40" s="376"/>
      <c r="N40" s="456">
        <v>0</v>
      </c>
      <c r="O40" s="512"/>
      <c r="P40" s="513"/>
    </row>
    <row r="41" spans="1:16" ht="15" x14ac:dyDescent="0.2">
      <c r="A41" s="553" t="s">
        <v>613</v>
      </c>
      <c r="B41" s="450" t="s">
        <v>614</v>
      </c>
      <c r="C41" s="531" t="s">
        <v>615</v>
      </c>
      <c r="D41" s="442">
        <v>17825</v>
      </c>
      <c r="E41" s="506">
        <v>18812</v>
      </c>
      <c r="F41" s="506">
        <v>18812</v>
      </c>
      <c r="G41" s="507">
        <v>4459</v>
      </c>
      <c r="H41" s="500">
        <f t="shared" si="5"/>
        <v>4474</v>
      </c>
      <c r="I41" s="508"/>
      <c r="J41" s="509"/>
      <c r="K41" s="510">
        <f t="shared" si="3"/>
        <v>8933</v>
      </c>
      <c r="L41" s="511">
        <f t="shared" si="4"/>
        <v>47.48564745906868</v>
      </c>
      <c r="M41" s="376"/>
      <c r="N41" s="456">
        <v>8933</v>
      </c>
      <c r="O41" s="512"/>
      <c r="P41" s="513"/>
    </row>
    <row r="42" spans="1:16" ht="15.75" thickBot="1" x14ac:dyDescent="0.25">
      <c r="A42" s="554" t="s">
        <v>616</v>
      </c>
      <c r="B42" s="534"/>
      <c r="C42" s="535" t="s">
        <v>617</v>
      </c>
      <c r="D42" s="460">
        <v>194</v>
      </c>
      <c r="E42" s="537"/>
      <c r="F42" s="537">
        <v>200</v>
      </c>
      <c r="G42" s="538">
        <v>74</v>
      </c>
      <c r="H42" s="500">
        <f t="shared" si="5"/>
        <v>18</v>
      </c>
      <c r="I42" s="539"/>
      <c r="J42" s="509"/>
      <c r="K42" s="522">
        <f t="shared" si="3"/>
        <v>92</v>
      </c>
      <c r="L42" s="555">
        <f t="shared" si="4"/>
        <v>46</v>
      </c>
      <c r="M42" s="376"/>
      <c r="N42" s="492">
        <v>92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19977</v>
      </c>
      <c r="E43" s="546">
        <f t="shared" si="7"/>
        <v>18812</v>
      </c>
      <c r="F43" s="546">
        <f t="shared" si="7"/>
        <v>20692</v>
      </c>
      <c r="G43" s="547">
        <f t="shared" si="7"/>
        <v>5068</v>
      </c>
      <c r="H43" s="548">
        <f t="shared" si="7"/>
        <v>5082</v>
      </c>
      <c r="I43" s="547">
        <f t="shared" si="7"/>
        <v>0</v>
      </c>
      <c r="J43" s="556">
        <f t="shared" si="7"/>
        <v>0</v>
      </c>
      <c r="K43" s="547">
        <f t="shared" si="3"/>
        <v>10150</v>
      </c>
      <c r="L43" s="549">
        <f t="shared" si="4"/>
        <v>49.052774018944518</v>
      </c>
      <c r="M43" s="376"/>
      <c r="N43" s="547">
        <f>SUM(N38:N42)</f>
        <v>10150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557"/>
      <c r="C44" s="558"/>
      <c r="D44" s="642"/>
      <c r="E44" s="560"/>
      <c r="F44" s="560"/>
      <c r="G44" s="561"/>
      <c r="H44" s="562"/>
      <c r="I44" s="563"/>
      <c r="J44" s="562"/>
      <c r="K44" s="564"/>
      <c r="L44" s="502"/>
      <c r="M44" s="376"/>
      <c r="N44" s="565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2152</v>
      </c>
      <c r="E45" s="545">
        <f t="shared" si="8"/>
        <v>0</v>
      </c>
      <c r="F45" s="545">
        <f t="shared" si="8"/>
        <v>1880</v>
      </c>
      <c r="G45" s="547">
        <f t="shared" si="8"/>
        <v>609</v>
      </c>
      <c r="H45" s="548">
        <f t="shared" si="8"/>
        <v>608</v>
      </c>
      <c r="I45" s="547">
        <f t="shared" si="8"/>
        <v>0</v>
      </c>
      <c r="J45" s="550">
        <f t="shared" si="8"/>
        <v>0</v>
      </c>
      <c r="K45" s="564">
        <f t="shared" si="3"/>
        <v>1217</v>
      </c>
      <c r="L45" s="502">
        <f t="shared" si="4"/>
        <v>64.734042553191486</v>
      </c>
      <c r="M45" s="376"/>
      <c r="N45" s="547">
        <f>N43-N41</f>
        <v>1217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13</v>
      </c>
      <c r="E46" s="545">
        <f t="shared" si="9"/>
        <v>0</v>
      </c>
      <c r="F46" s="545">
        <f t="shared" si="9"/>
        <v>0</v>
      </c>
      <c r="G46" s="547">
        <f t="shared" si="9"/>
        <v>0</v>
      </c>
      <c r="H46" s="548">
        <f t="shared" si="9"/>
        <v>0</v>
      </c>
      <c r="I46" s="547">
        <f t="shared" si="9"/>
        <v>0</v>
      </c>
      <c r="J46" s="550">
        <f t="shared" si="9"/>
        <v>0</v>
      </c>
      <c r="K46" s="564">
        <f t="shared" si="3"/>
        <v>0</v>
      </c>
      <c r="L46" s="502" t="e">
        <f t="shared" si="4"/>
        <v>#DIV/0!</v>
      </c>
      <c r="M46" s="581"/>
      <c r="N46" s="547">
        <f>N43-N37</f>
        <v>0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-17812</v>
      </c>
      <c r="E47" s="545">
        <f t="shared" si="10"/>
        <v>-18812</v>
      </c>
      <c r="F47" s="545">
        <f t="shared" si="10"/>
        <v>-18812</v>
      </c>
      <c r="G47" s="547">
        <f t="shared" si="10"/>
        <v>-4459</v>
      </c>
      <c r="H47" s="548">
        <f t="shared" si="10"/>
        <v>-4474</v>
      </c>
      <c r="I47" s="547">
        <f t="shared" si="10"/>
        <v>0</v>
      </c>
      <c r="J47" s="550">
        <f t="shared" si="10"/>
        <v>0</v>
      </c>
      <c r="K47" s="564">
        <f t="shared" si="3"/>
        <v>-8933</v>
      </c>
      <c r="L47" s="549">
        <f t="shared" si="4"/>
        <v>47.48564745906868</v>
      </c>
      <c r="M47" s="376"/>
      <c r="N47" s="547">
        <f>N46-N41</f>
        <v>-8933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s="370" customFormat="1" ht="14.25" x14ac:dyDescent="0.2">
      <c r="A51" s="572" t="s">
        <v>625</v>
      </c>
      <c r="C51" s="573"/>
      <c r="F51" s="574"/>
      <c r="G51" s="574"/>
      <c r="H51" s="574"/>
      <c r="I51" s="574"/>
      <c r="J51" s="574"/>
      <c r="K51" s="574"/>
    </row>
    <row r="52" spans="1:11" s="370" customFormat="1" ht="14.25" x14ac:dyDescent="0.2">
      <c r="A52" s="575" t="s">
        <v>626</v>
      </c>
      <c r="C52" s="573"/>
      <c r="F52" s="574"/>
      <c r="G52" s="574"/>
      <c r="H52" s="574"/>
      <c r="I52" s="574"/>
      <c r="J52" s="574"/>
      <c r="K52" s="574"/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368" t="s">
        <v>657</v>
      </c>
    </row>
    <row r="58" spans="1:11" x14ac:dyDescent="0.2">
      <c r="A58" s="368" t="s">
        <v>658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R34" sqref="R34"/>
    </sheetView>
  </sheetViews>
  <sheetFormatPr defaultColWidth="8.7109375" defaultRowHeight="12.75" x14ac:dyDescent="0.2"/>
  <cols>
    <col min="1" max="1" width="37.7109375" style="580" customWidth="1"/>
    <col min="2" max="2" width="13.5703125" style="370" hidden="1" customWidth="1"/>
    <col min="3" max="3" width="7.28515625" style="573" customWidth="1"/>
    <col min="4" max="5" width="11.5703125" style="370" customWidth="1"/>
    <col min="6" max="6" width="11.5703125" style="574" customWidth="1"/>
    <col min="7" max="7" width="11.42578125" style="574" customWidth="1"/>
    <col min="8" max="8" width="9.85546875" style="574" customWidth="1"/>
    <col min="9" max="9" width="9.140625" style="574" customWidth="1"/>
    <col min="10" max="10" width="9.28515625" style="574" customWidth="1"/>
    <col min="11" max="11" width="9.140625" style="574" customWidth="1"/>
    <col min="12" max="12" width="12" style="370" customWidth="1"/>
    <col min="13" max="13" width="8.7109375" style="370"/>
    <col min="14" max="14" width="11.85546875" style="370" customWidth="1"/>
    <col min="15" max="15" width="12.5703125" style="370" customWidth="1"/>
    <col min="16" max="16" width="11.85546875" style="370" customWidth="1"/>
    <col min="17" max="17" width="12" style="370" customWidth="1"/>
    <col min="18" max="16384" width="8.7109375" style="370"/>
  </cols>
  <sheetData>
    <row r="1" spans="1:17" ht="24" customHeight="1" x14ac:dyDescent="0.2">
      <c r="A1" s="364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581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80"/>
      <c r="C6" s="582"/>
      <c r="D6" s="380"/>
      <c r="G6" s="374"/>
      <c r="H6" s="374"/>
    </row>
    <row r="7" spans="1:17" ht="24.75" customHeight="1" thickBot="1" x14ac:dyDescent="0.25">
      <c r="A7" s="381" t="s">
        <v>528</v>
      </c>
      <c r="B7" s="382"/>
      <c r="C7" s="583"/>
      <c r="D7" s="645" t="s">
        <v>661</v>
      </c>
      <c r="E7" s="646"/>
      <c r="F7" s="646"/>
      <c r="G7" s="646"/>
      <c r="H7" s="647"/>
      <c r="I7" s="647"/>
      <c r="J7" s="647"/>
      <c r="K7" s="647"/>
      <c r="L7" s="648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586"/>
      <c r="C9" s="587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588"/>
      <c r="I9" s="588"/>
      <c r="J9" s="589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590"/>
      <c r="B10" s="591" t="s">
        <v>539</v>
      </c>
      <c r="C10" s="592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593"/>
      <c r="C11" s="594"/>
      <c r="D11" s="417">
        <v>31</v>
      </c>
      <c r="E11" s="418">
        <v>33</v>
      </c>
      <c r="F11" s="418">
        <v>33</v>
      </c>
      <c r="G11" s="595">
        <v>33</v>
      </c>
      <c r="H11" s="596">
        <f>N11</f>
        <v>33</v>
      </c>
      <c r="I11" s="596">
        <f>O11</f>
        <v>0</v>
      </c>
      <c r="J11" s="597">
        <f>P11</f>
        <v>0</v>
      </c>
      <c r="K11" s="422" t="s">
        <v>551</v>
      </c>
      <c r="L11" s="423" t="s">
        <v>551</v>
      </c>
      <c r="M11" s="581"/>
      <c r="N11" s="424">
        <v>33</v>
      </c>
      <c r="O11" s="425"/>
      <c r="P11" s="425"/>
    </row>
    <row r="12" spans="1:17" ht="13.5" thickBot="1" x14ac:dyDescent="0.25">
      <c r="A12" s="426" t="s">
        <v>552</v>
      </c>
      <c r="B12" s="598"/>
      <c r="C12" s="599"/>
      <c r="D12" s="429">
        <v>30.52</v>
      </c>
      <c r="E12" s="430">
        <v>31</v>
      </c>
      <c r="F12" s="430">
        <v>31.57</v>
      </c>
      <c r="G12" s="431">
        <v>31</v>
      </c>
      <c r="H12" s="600">
        <f>N12</f>
        <v>31.57</v>
      </c>
      <c r="I12" s="601">
        <f>O12</f>
        <v>0</v>
      </c>
      <c r="J12" s="602">
        <f>P12</f>
        <v>0</v>
      </c>
      <c r="K12" s="435"/>
      <c r="L12" s="436" t="s">
        <v>551</v>
      </c>
      <c r="M12" s="581"/>
      <c r="N12" s="437">
        <v>31.57</v>
      </c>
      <c r="O12" s="438"/>
      <c r="P12" s="438"/>
    </row>
    <row r="13" spans="1:17" x14ac:dyDescent="0.2">
      <c r="A13" s="439" t="s">
        <v>553</v>
      </c>
      <c r="B13" s="603" t="s">
        <v>554</v>
      </c>
      <c r="C13" s="604" t="s">
        <v>555</v>
      </c>
      <c r="D13" s="442">
        <v>8364</v>
      </c>
      <c r="E13" s="443" t="s">
        <v>551</v>
      </c>
      <c r="F13" s="443" t="s">
        <v>551</v>
      </c>
      <c r="G13" s="444">
        <v>8425</v>
      </c>
      <c r="H13" s="605">
        <f>N13</f>
        <v>8413</v>
      </c>
      <c r="I13" s="596">
        <f>O13</f>
        <v>0</v>
      </c>
      <c r="J13" s="597">
        <f>P13</f>
        <v>0</v>
      </c>
      <c r="K13" s="446" t="s">
        <v>551</v>
      </c>
      <c r="L13" s="446" t="s">
        <v>551</v>
      </c>
      <c r="M13" s="581"/>
      <c r="N13" s="606">
        <v>8413</v>
      </c>
      <c r="O13" s="448"/>
      <c r="P13" s="448"/>
    </row>
    <row r="14" spans="1:17" x14ac:dyDescent="0.2">
      <c r="A14" s="449" t="s">
        <v>556</v>
      </c>
      <c r="B14" s="484" t="s">
        <v>557</v>
      </c>
      <c r="C14" s="607" t="s">
        <v>558</v>
      </c>
      <c r="D14" s="442">
        <v>7841</v>
      </c>
      <c r="E14" s="452" t="s">
        <v>551</v>
      </c>
      <c r="F14" s="452" t="s">
        <v>551</v>
      </c>
      <c r="G14" s="444">
        <v>7913</v>
      </c>
      <c r="H14" s="608">
        <f>N14</f>
        <v>7912</v>
      </c>
      <c r="I14" s="609">
        <f>O14</f>
        <v>0</v>
      </c>
      <c r="J14" s="610">
        <f>P14</f>
        <v>0</v>
      </c>
      <c r="K14" s="446" t="s">
        <v>551</v>
      </c>
      <c r="L14" s="446" t="s">
        <v>551</v>
      </c>
      <c r="M14" s="581"/>
      <c r="N14" s="611">
        <v>7912</v>
      </c>
      <c r="O14" s="448"/>
      <c r="P14" s="448"/>
    </row>
    <row r="15" spans="1:17" x14ac:dyDescent="0.2">
      <c r="A15" s="449" t="s">
        <v>559</v>
      </c>
      <c r="B15" s="484" t="s">
        <v>560</v>
      </c>
      <c r="C15" s="607" t="s">
        <v>561</v>
      </c>
      <c r="D15" s="442">
        <v>90</v>
      </c>
      <c r="E15" s="452" t="s">
        <v>551</v>
      </c>
      <c r="F15" s="452" t="s">
        <v>551</v>
      </c>
      <c r="G15" s="444">
        <v>113</v>
      </c>
      <c r="H15" s="608">
        <f>N15</f>
        <v>90</v>
      </c>
      <c r="I15" s="609">
        <f>O15</f>
        <v>0</v>
      </c>
      <c r="J15" s="610">
        <f>P15</f>
        <v>0</v>
      </c>
      <c r="K15" s="446" t="s">
        <v>551</v>
      </c>
      <c r="L15" s="446" t="s">
        <v>551</v>
      </c>
      <c r="M15" s="581"/>
      <c r="N15" s="611">
        <v>90</v>
      </c>
      <c r="O15" s="448"/>
      <c r="P15" s="448"/>
    </row>
    <row r="16" spans="1:17" x14ac:dyDescent="0.2">
      <c r="A16" s="449" t="s">
        <v>562</v>
      </c>
      <c r="B16" s="484" t="s">
        <v>563</v>
      </c>
      <c r="C16" s="607" t="s">
        <v>551</v>
      </c>
      <c r="D16" s="442">
        <v>272</v>
      </c>
      <c r="E16" s="452" t="s">
        <v>551</v>
      </c>
      <c r="F16" s="452" t="s">
        <v>551</v>
      </c>
      <c r="G16" s="444">
        <v>2669</v>
      </c>
      <c r="H16" s="608">
        <f>N16</f>
        <v>1601</v>
      </c>
      <c r="I16" s="609">
        <f>O16</f>
        <v>0</v>
      </c>
      <c r="J16" s="610">
        <f>P16</f>
        <v>0</v>
      </c>
      <c r="K16" s="446" t="s">
        <v>551</v>
      </c>
      <c r="L16" s="446" t="s">
        <v>551</v>
      </c>
      <c r="M16" s="581"/>
      <c r="N16" s="611">
        <v>1601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612" t="s">
        <v>566</v>
      </c>
      <c r="D17" s="460">
        <v>2014</v>
      </c>
      <c r="E17" s="461" t="s">
        <v>551</v>
      </c>
      <c r="F17" s="461" t="s">
        <v>551</v>
      </c>
      <c r="G17" s="444">
        <v>3176</v>
      </c>
      <c r="H17" s="613">
        <f>N17</f>
        <v>4487</v>
      </c>
      <c r="I17" s="600">
        <f>O17</f>
        <v>0</v>
      </c>
      <c r="J17" s="614">
        <f>P17</f>
        <v>0</v>
      </c>
      <c r="K17" s="423" t="s">
        <v>551</v>
      </c>
      <c r="L17" s="423" t="s">
        <v>551</v>
      </c>
      <c r="M17" s="581"/>
      <c r="N17" s="615">
        <v>4487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2899</v>
      </c>
      <c r="E18" s="470" t="s">
        <v>551</v>
      </c>
      <c r="F18" s="470" t="s">
        <v>551</v>
      </c>
      <c r="G18" s="471">
        <f>G13-G14+G15+G16+G17</f>
        <v>6470</v>
      </c>
      <c r="H18" s="471">
        <f>H13-H14+H15+H16+H17</f>
        <v>6679</v>
      </c>
      <c r="I18" s="471">
        <f>I13-I14+I15+I16+I17</f>
        <v>0</v>
      </c>
      <c r="J18" s="472">
        <f>J13-J14+J15+J16+J17</f>
        <v>0</v>
      </c>
      <c r="K18" s="473" t="s">
        <v>551</v>
      </c>
      <c r="L18" s="473" t="s">
        <v>551</v>
      </c>
      <c r="M18" s="581"/>
      <c r="N18" s="474">
        <f>N13-N14+N15+N16+N17</f>
        <v>6679</v>
      </c>
      <c r="O18" s="474">
        <f>O13-O14+O15+O16+O17</f>
        <v>0</v>
      </c>
      <c r="P18" s="474">
        <f>P13-P14+P15+P16+P17</f>
        <v>0</v>
      </c>
    </row>
    <row r="19" spans="1:16" x14ac:dyDescent="0.2">
      <c r="A19" s="457" t="s">
        <v>568</v>
      </c>
      <c r="B19" s="603" t="s">
        <v>569</v>
      </c>
      <c r="C19" s="616">
        <v>401</v>
      </c>
      <c r="D19" s="460">
        <v>523</v>
      </c>
      <c r="E19" s="443" t="s">
        <v>551</v>
      </c>
      <c r="F19" s="443" t="s">
        <v>551</v>
      </c>
      <c r="G19" s="476">
        <v>512</v>
      </c>
      <c r="H19" s="617">
        <f>N19</f>
        <v>502</v>
      </c>
      <c r="I19" s="618">
        <f>O19</f>
        <v>0</v>
      </c>
      <c r="J19" s="619">
        <f>P19</f>
        <v>0</v>
      </c>
      <c r="K19" s="423" t="s">
        <v>551</v>
      </c>
      <c r="L19" s="423" t="s">
        <v>551</v>
      </c>
      <c r="M19" s="581"/>
      <c r="N19" s="620">
        <v>502</v>
      </c>
      <c r="O19" s="465"/>
      <c r="P19" s="465"/>
    </row>
    <row r="20" spans="1:16" x14ac:dyDescent="0.2">
      <c r="A20" s="449" t="s">
        <v>570</v>
      </c>
      <c r="B20" s="484" t="s">
        <v>571</v>
      </c>
      <c r="C20" s="607" t="s">
        <v>572</v>
      </c>
      <c r="D20" s="442">
        <v>150</v>
      </c>
      <c r="E20" s="452" t="s">
        <v>551</v>
      </c>
      <c r="F20" s="452" t="s">
        <v>551</v>
      </c>
      <c r="G20" s="481">
        <v>531</v>
      </c>
      <c r="H20" s="608">
        <f>N20</f>
        <v>667</v>
      </c>
      <c r="I20" s="621">
        <f>O20</f>
        <v>0</v>
      </c>
      <c r="J20" s="622">
        <f>P20</f>
        <v>0</v>
      </c>
      <c r="K20" s="446" t="s">
        <v>551</v>
      </c>
      <c r="L20" s="446" t="s">
        <v>551</v>
      </c>
      <c r="M20" s="581"/>
      <c r="N20" s="611">
        <v>667</v>
      </c>
      <c r="O20" s="448"/>
      <c r="P20" s="448"/>
    </row>
    <row r="21" spans="1:16" x14ac:dyDescent="0.2">
      <c r="A21" s="449" t="s">
        <v>573</v>
      </c>
      <c r="B21" s="484" t="s">
        <v>574</v>
      </c>
      <c r="C21" s="607" t="s">
        <v>551</v>
      </c>
      <c r="D21" s="442">
        <v>0</v>
      </c>
      <c r="E21" s="452" t="s">
        <v>551</v>
      </c>
      <c r="F21" s="452" t="s">
        <v>551</v>
      </c>
      <c r="G21" s="481">
        <v>0</v>
      </c>
      <c r="H21" s="608">
        <f>N21</f>
        <v>0</v>
      </c>
      <c r="I21" s="621">
        <f>O21</f>
        <v>0</v>
      </c>
      <c r="J21" s="622">
        <f>P21</f>
        <v>0</v>
      </c>
      <c r="K21" s="446" t="s">
        <v>551</v>
      </c>
      <c r="L21" s="446" t="s">
        <v>551</v>
      </c>
      <c r="M21" s="581"/>
      <c r="N21" s="611">
        <v>0</v>
      </c>
      <c r="O21" s="448"/>
      <c r="P21" s="448"/>
    </row>
    <row r="22" spans="1:16" x14ac:dyDescent="0.2">
      <c r="A22" s="449" t="s">
        <v>575</v>
      </c>
      <c r="B22" s="484" t="s">
        <v>576</v>
      </c>
      <c r="C22" s="607" t="s">
        <v>551</v>
      </c>
      <c r="D22" s="442">
        <v>1996</v>
      </c>
      <c r="E22" s="452" t="s">
        <v>551</v>
      </c>
      <c r="F22" s="452" t="s">
        <v>551</v>
      </c>
      <c r="G22" s="481">
        <v>5196</v>
      </c>
      <c r="H22" s="608">
        <f>N22</f>
        <v>5511</v>
      </c>
      <c r="I22" s="621">
        <f>O22</f>
        <v>0</v>
      </c>
      <c r="J22" s="622">
        <f>P22</f>
        <v>0</v>
      </c>
      <c r="K22" s="446" t="s">
        <v>551</v>
      </c>
      <c r="L22" s="446" t="s">
        <v>551</v>
      </c>
      <c r="M22" s="581"/>
      <c r="N22" s="611">
        <v>5511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623" t="s">
        <v>551</v>
      </c>
      <c r="D23" s="442">
        <v>0</v>
      </c>
      <c r="E23" s="461" t="s">
        <v>551</v>
      </c>
      <c r="F23" s="461" t="s">
        <v>551</v>
      </c>
      <c r="G23" s="487">
        <v>0</v>
      </c>
      <c r="H23" s="624">
        <f>N23</f>
        <v>0</v>
      </c>
      <c r="I23" s="625">
        <f>O23</f>
        <v>0</v>
      </c>
      <c r="J23" s="626">
        <f>P23</f>
        <v>0</v>
      </c>
      <c r="K23" s="491" t="s">
        <v>551</v>
      </c>
      <c r="L23" s="491" t="s">
        <v>551</v>
      </c>
      <c r="M23" s="581"/>
      <c r="N23" s="627">
        <v>0</v>
      </c>
      <c r="O23" s="493"/>
      <c r="P23" s="493"/>
    </row>
    <row r="24" spans="1:16" ht="15" x14ac:dyDescent="0.2">
      <c r="A24" s="439" t="s">
        <v>579</v>
      </c>
      <c r="B24" s="603" t="s">
        <v>580</v>
      </c>
      <c r="C24" s="494" t="s">
        <v>551</v>
      </c>
      <c r="D24" s="495">
        <v>15057</v>
      </c>
      <c r="E24" s="496">
        <v>15595</v>
      </c>
      <c r="F24" s="496">
        <v>15595</v>
      </c>
      <c r="G24" s="497">
        <v>3858</v>
      </c>
      <c r="H24" s="628">
        <f>N24-G24</f>
        <v>3855</v>
      </c>
      <c r="I24" s="629"/>
      <c r="J24" s="630"/>
      <c r="K24" s="501">
        <f>SUM(G24:J24)</f>
        <v>7713</v>
      </c>
      <c r="L24" s="502">
        <f>(K24/F24)*100</f>
        <v>49.458159666559794</v>
      </c>
      <c r="M24" s="581"/>
      <c r="N24" s="606">
        <v>7713</v>
      </c>
      <c r="O24" s="503"/>
      <c r="P24" s="504"/>
    </row>
    <row r="25" spans="1:16" ht="15" x14ac:dyDescent="0.2">
      <c r="A25" s="449" t="s">
        <v>581</v>
      </c>
      <c r="B25" s="484" t="s">
        <v>582</v>
      </c>
      <c r="C25" s="505" t="s">
        <v>551</v>
      </c>
      <c r="D25" s="442">
        <v>0</v>
      </c>
      <c r="E25" s="506"/>
      <c r="F25" s="506"/>
      <c r="G25" s="507">
        <v>0</v>
      </c>
      <c r="H25" s="629">
        <f>N25-G25</f>
        <v>0</v>
      </c>
      <c r="I25" s="631"/>
      <c r="J25" s="632"/>
      <c r="K25" s="510">
        <f>SUM(G25:J25)</f>
        <v>0</v>
      </c>
      <c r="L25" s="511" t="e">
        <f>(K25/F25)*100</f>
        <v>#DIV/0!</v>
      </c>
      <c r="M25" s="581"/>
      <c r="N25" s="611">
        <v>0</v>
      </c>
      <c r="O25" s="512"/>
      <c r="P25" s="513"/>
    </row>
    <row r="26" spans="1:16" ht="15.75" thickBot="1" x14ac:dyDescent="0.25">
      <c r="A26" s="426" t="s">
        <v>583</v>
      </c>
      <c r="B26" s="485" t="s">
        <v>582</v>
      </c>
      <c r="C26" s="515">
        <v>672</v>
      </c>
      <c r="D26" s="516">
        <v>3200</v>
      </c>
      <c r="E26" s="517">
        <v>3200</v>
      </c>
      <c r="F26" s="517">
        <v>3200</v>
      </c>
      <c r="G26" s="518">
        <v>780</v>
      </c>
      <c r="H26" s="633">
        <f>N26-G26</f>
        <v>586</v>
      </c>
      <c r="I26" s="634"/>
      <c r="J26" s="635"/>
      <c r="K26" s="522">
        <f>SUM(G26:J26)</f>
        <v>1366</v>
      </c>
      <c r="L26" s="523">
        <f>(K26/F26)*100</f>
        <v>42.6875</v>
      </c>
      <c r="M26" s="581"/>
      <c r="N26" s="615">
        <v>1366</v>
      </c>
      <c r="O26" s="524"/>
      <c r="P26" s="525"/>
    </row>
    <row r="27" spans="1:16" ht="15" x14ac:dyDescent="0.2">
      <c r="A27" s="439" t="s">
        <v>584</v>
      </c>
      <c r="B27" s="603" t="s">
        <v>585</v>
      </c>
      <c r="C27" s="526">
        <v>501</v>
      </c>
      <c r="D27" s="442">
        <v>1792</v>
      </c>
      <c r="E27" s="527">
        <v>1806</v>
      </c>
      <c r="F27" s="527">
        <v>1806</v>
      </c>
      <c r="G27" s="528">
        <v>442</v>
      </c>
      <c r="H27" s="630">
        <f>N27-G27</f>
        <v>552</v>
      </c>
      <c r="I27" s="629"/>
      <c r="J27" s="630"/>
      <c r="K27" s="501">
        <f>SUM(G27:J27)</f>
        <v>994</v>
      </c>
      <c r="L27" s="502">
        <f>(K27/F27)*100</f>
        <v>55.038759689922479</v>
      </c>
      <c r="M27" s="581"/>
      <c r="N27" s="620">
        <v>994</v>
      </c>
      <c r="O27" s="529"/>
      <c r="P27" s="530"/>
    </row>
    <row r="28" spans="1:16" ht="15" x14ac:dyDescent="0.2">
      <c r="A28" s="449" t="s">
        <v>586</v>
      </c>
      <c r="B28" s="484" t="s">
        <v>587</v>
      </c>
      <c r="C28" s="531">
        <v>502</v>
      </c>
      <c r="D28" s="442">
        <v>860</v>
      </c>
      <c r="E28" s="506">
        <v>943</v>
      </c>
      <c r="F28" s="506">
        <v>943</v>
      </c>
      <c r="G28" s="507">
        <v>261</v>
      </c>
      <c r="H28" s="630">
        <f>N28-G28</f>
        <v>219</v>
      </c>
      <c r="I28" s="631"/>
      <c r="J28" s="632"/>
      <c r="K28" s="510">
        <f>SUM(G28:J28)</f>
        <v>480</v>
      </c>
      <c r="L28" s="511">
        <f>(K28/F28)*100</f>
        <v>50.901378579003179</v>
      </c>
      <c r="M28" s="581"/>
      <c r="N28" s="611">
        <v>480</v>
      </c>
      <c r="O28" s="512"/>
      <c r="P28" s="513"/>
    </row>
    <row r="29" spans="1:16" ht="15" x14ac:dyDescent="0.2">
      <c r="A29" s="449" t="s">
        <v>588</v>
      </c>
      <c r="B29" s="484" t="s">
        <v>589</v>
      </c>
      <c r="C29" s="531">
        <v>504</v>
      </c>
      <c r="D29" s="442">
        <v>0</v>
      </c>
      <c r="E29" s="506"/>
      <c r="F29" s="506"/>
      <c r="G29" s="507">
        <v>0</v>
      </c>
      <c r="H29" s="630">
        <f>N29-G29</f>
        <v>0</v>
      </c>
      <c r="I29" s="631"/>
      <c r="J29" s="632"/>
      <c r="K29" s="510">
        <f>SUM(G29:J29)</f>
        <v>0</v>
      </c>
      <c r="L29" s="511" t="e">
        <f>(K29/F29)*100</f>
        <v>#DIV/0!</v>
      </c>
      <c r="M29" s="581"/>
      <c r="N29" s="611">
        <v>0</v>
      </c>
      <c r="O29" s="512"/>
      <c r="P29" s="513"/>
    </row>
    <row r="30" spans="1:16" ht="15" x14ac:dyDescent="0.2">
      <c r="A30" s="449" t="s">
        <v>590</v>
      </c>
      <c r="B30" s="484" t="s">
        <v>591</v>
      </c>
      <c r="C30" s="531">
        <v>511</v>
      </c>
      <c r="D30" s="442">
        <v>343</v>
      </c>
      <c r="E30" s="506">
        <v>462</v>
      </c>
      <c r="F30" s="506">
        <v>462</v>
      </c>
      <c r="G30" s="507">
        <v>19</v>
      </c>
      <c r="H30" s="630">
        <f>N30-G30</f>
        <v>21</v>
      </c>
      <c r="I30" s="631"/>
      <c r="J30" s="632"/>
      <c r="K30" s="510">
        <f>SUM(G30:J30)</f>
        <v>40</v>
      </c>
      <c r="L30" s="511">
        <f>(K30/F30)*100</f>
        <v>8.6580086580086579</v>
      </c>
      <c r="M30" s="581"/>
      <c r="N30" s="611">
        <v>40</v>
      </c>
      <c r="O30" s="512"/>
      <c r="P30" s="513"/>
    </row>
    <row r="31" spans="1:16" ht="15" x14ac:dyDescent="0.2">
      <c r="A31" s="449" t="s">
        <v>592</v>
      </c>
      <c r="B31" s="484" t="s">
        <v>593</v>
      </c>
      <c r="C31" s="531">
        <v>518</v>
      </c>
      <c r="D31" s="442">
        <v>782</v>
      </c>
      <c r="E31" s="506">
        <v>1050</v>
      </c>
      <c r="F31" s="506">
        <v>1050</v>
      </c>
      <c r="G31" s="507">
        <v>420</v>
      </c>
      <c r="H31" s="630">
        <f>N31-G31</f>
        <v>277</v>
      </c>
      <c r="I31" s="631"/>
      <c r="J31" s="632"/>
      <c r="K31" s="510">
        <f>SUM(G31:J31)</f>
        <v>697</v>
      </c>
      <c r="L31" s="511">
        <f>(K31/F31)*100</f>
        <v>66.38095238095238</v>
      </c>
      <c r="M31" s="581"/>
      <c r="N31" s="611">
        <v>697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8976</v>
      </c>
      <c r="E32" s="506">
        <v>9091</v>
      </c>
      <c r="F32" s="506">
        <v>9091</v>
      </c>
      <c r="G32" s="507">
        <v>2343</v>
      </c>
      <c r="H32" s="630">
        <f>N32-G32</f>
        <v>2368</v>
      </c>
      <c r="I32" s="631"/>
      <c r="J32" s="632"/>
      <c r="K32" s="510">
        <f>SUM(G32:J32)</f>
        <v>4711</v>
      </c>
      <c r="L32" s="511">
        <f>(K32/F32)*100</f>
        <v>51.820481795182047</v>
      </c>
      <c r="M32" s="581"/>
      <c r="N32" s="611">
        <v>4711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3404</v>
      </c>
      <c r="E33" s="506">
        <v>3245</v>
      </c>
      <c r="F33" s="506">
        <v>3245</v>
      </c>
      <c r="G33" s="507">
        <v>909</v>
      </c>
      <c r="H33" s="630">
        <f>N33-G33</f>
        <v>887</v>
      </c>
      <c r="I33" s="631"/>
      <c r="J33" s="632"/>
      <c r="K33" s="510">
        <f>SUM(G33:J33)</f>
        <v>1796</v>
      </c>
      <c r="L33" s="511">
        <f>(K33/F33)*100</f>
        <v>55.346687211093993</v>
      </c>
      <c r="M33" s="581"/>
      <c r="N33" s="611">
        <v>1796</v>
      </c>
      <c r="O33" s="512"/>
      <c r="P33" s="513"/>
    </row>
    <row r="34" spans="1:16" ht="15" x14ac:dyDescent="0.2">
      <c r="A34" s="449" t="s">
        <v>599</v>
      </c>
      <c r="B34" s="484" t="s">
        <v>600</v>
      </c>
      <c r="C34" s="531">
        <v>557</v>
      </c>
      <c r="D34" s="442">
        <v>3</v>
      </c>
      <c r="E34" s="506"/>
      <c r="F34" s="506"/>
      <c r="G34" s="507">
        <v>0</v>
      </c>
      <c r="H34" s="630">
        <f>N34-G34</f>
        <v>0</v>
      </c>
      <c r="I34" s="631"/>
      <c r="J34" s="632"/>
      <c r="K34" s="510">
        <f>SUM(G34:J34)</f>
        <v>0</v>
      </c>
      <c r="L34" s="511" t="e">
        <f>(K34/F34)*100</f>
        <v>#DIV/0!</v>
      </c>
      <c r="M34" s="581"/>
      <c r="N34" s="611">
        <v>0</v>
      </c>
      <c r="O34" s="512"/>
      <c r="P34" s="513"/>
    </row>
    <row r="35" spans="1:16" ht="15" x14ac:dyDescent="0.2">
      <c r="A35" s="449" t="s">
        <v>601</v>
      </c>
      <c r="B35" s="484" t="s">
        <v>602</v>
      </c>
      <c r="C35" s="531">
        <v>551</v>
      </c>
      <c r="D35" s="442">
        <v>47</v>
      </c>
      <c r="E35" s="506">
        <v>43</v>
      </c>
      <c r="F35" s="506">
        <v>43</v>
      </c>
      <c r="G35" s="507">
        <v>11</v>
      </c>
      <c r="H35" s="630">
        <f>N35-G35</f>
        <v>11</v>
      </c>
      <c r="I35" s="631"/>
      <c r="J35" s="632"/>
      <c r="K35" s="510">
        <f>SUM(G35:J35)</f>
        <v>22</v>
      </c>
      <c r="L35" s="511">
        <f>(K35/F35)*100</f>
        <v>51.162790697674424</v>
      </c>
      <c r="M35" s="581"/>
      <c r="N35" s="611">
        <v>22</v>
      </c>
      <c r="O35" s="512"/>
      <c r="P35" s="513"/>
    </row>
    <row r="36" spans="1:16" ht="15.75" thickBot="1" x14ac:dyDescent="0.25">
      <c r="A36" s="533" t="s">
        <v>603</v>
      </c>
      <c r="B36" s="458"/>
      <c r="C36" s="535" t="s">
        <v>604</v>
      </c>
      <c r="D36" s="536">
        <v>634</v>
      </c>
      <c r="E36" s="537">
        <v>707</v>
      </c>
      <c r="F36" s="537">
        <v>707</v>
      </c>
      <c r="G36" s="538">
        <v>19</v>
      </c>
      <c r="H36" s="630">
        <f>N36-G36</f>
        <v>10</v>
      </c>
      <c r="I36" s="636"/>
      <c r="J36" s="632"/>
      <c r="K36" s="522">
        <f>SUM(G36:J36)</f>
        <v>29</v>
      </c>
      <c r="L36" s="523">
        <f>(K36/F36)*100</f>
        <v>4.1018387553041018</v>
      </c>
      <c r="M36" s="581"/>
      <c r="N36" s="627">
        <v>29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16841</v>
      </c>
      <c r="E37" s="546">
        <f>SUM(E27:E36)</f>
        <v>17347</v>
      </c>
      <c r="F37" s="546">
        <f>SUM(F27:F36)</f>
        <v>17347</v>
      </c>
      <c r="G37" s="546">
        <f>SUM(G27:G36)</f>
        <v>4424</v>
      </c>
      <c r="H37" s="546">
        <f>SUM(H27:H36)</f>
        <v>4345</v>
      </c>
      <c r="I37" s="547">
        <f>SUM(I27:I36)</f>
        <v>0</v>
      </c>
      <c r="J37" s="548">
        <f>SUM(J27:J36)</f>
        <v>0</v>
      </c>
      <c r="K37" s="547">
        <f>SUM(G37:J37)</f>
        <v>8769</v>
      </c>
      <c r="L37" s="549">
        <f>(K37/F37)*100</f>
        <v>50.550527468726578</v>
      </c>
      <c r="M37" s="581"/>
      <c r="N37" s="547">
        <f>SUM(N27:N36)</f>
        <v>8769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603" t="s">
        <v>608</v>
      </c>
      <c r="C38" s="526">
        <v>601</v>
      </c>
      <c r="D38" s="552">
        <v>0</v>
      </c>
      <c r="E38" s="527"/>
      <c r="F38" s="527"/>
      <c r="G38" s="497"/>
      <c r="H38" s="630">
        <f>N38-G38</f>
        <v>0</v>
      </c>
      <c r="I38" s="629"/>
      <c r="J38" s="632"/>
      <c r="K38" s="501">
        <f>SUM(G38:J38)</f>
        <v>0</v>
      </c>
      <c r="L38" s="502" t="e">
        <f>(K38/F38)*100</f>
        <v>#DIV/0!</v>
      </c>
      <c r="M38" s="581"/>
      <c r="N38" s="620">
        <v>0</v>
      </c>
      <c r="O38" s="529"/>
      <c r="P38" s="530"/>
    </row>
    <row r="39" spans="1:16" ht="15" x14ac:dyDescent="0.2">
      <c r="A39" s="553" t="s">
        <v>609</v>
      </c>
      <c r="B39" s="484" t="s">
        <v>610</v>
      </c>
      <c r="C39" s="531">
        <v>602</v>
      </c>
      <c r="D39" s="442">
        <v>541</v>
      </c>
      <c r="E39" s="506">
        <v>532</v>
      </c>
      <c r="F39" s="506">
        <v>532</v>
      </c>
      <c r="G39" s="507">
        <v>155</v>
      </c>
      <c r="H39" s="630">
        <f>N39-G39</f>
        <v>127</v>
      </c>
      <c r="I39" s="631"/>
      <c r="J39" s="632"/>
      <c r="K39" s="510">
        <f>SUM(G39:J39)</f>
        <v>282</v>
      </c>
      <c r="L39" s="511">
        <f>(K39/F39)*100</f>
        <v>53.007518796992478</v>
      </c>
      <c r="M39" s="581"/>
      <c r="N39" s="611">
        <v>282</v>
      </c>
      <c r="O39" s="512"/>
      <c r="P39" s="513"/>
    </row>
    <row r="40" spans="1:16" ht="15" x14ac:dyDescent="0.2">
      <c r="A40" s="553" t="s">
        <v>611</v>
      </c>
      <c r="B40" s="484" t="s">
        <v>612</v>
      </c>
      <c r="C40" s="531">
        <v>604</v>
      </c>
      <c r="D40" s="442">
        <v>0</v>
      </c>
      <c r="E40" s="506"/>
      <c r="F40" s="506"/>
      <c r="G40" s="507">
        <v>0</v>
      </c>
      <c r="H40" s="630">
        <f>N40-G40</f>
        <v>0</v>
      </c>
      <c r="I40" s="631"/>
      <c r="J40" s="632"/>
      <c r="K40" s="510">
        <f>SUM(G40:J40)</f>
        <v>0</v>
      </c>
      <c r="L40" s="511" t="e">
        <f>(K40/F40)*100</f>
        <v>#DIV/0!</v>
      </c>
      <c r="M40" s="581"/>
      <c r="N40" s="611">
        <v>0</v>
      </c>
      <c r="O40" s="512"/>
      <c r="P40" s="513"/>
    </row>
    <row r="41" spans="1:16" ht="15" x14ac:dyDescent="0.2">
      <c r="A41" s="553" t="s">
        <v>613</v>
      </c>
      <c r="B41" s="484" t="s">
        <v>614</v>
      </c>
      <c r="C41" s="531" t="s">
        <v>615</v>
      </c>
      <c r="D41" s="442">
        <v>15057</v>
      </c>
      <c r="E41" s="506">
        <v>15595</v>
      </c>
      <c r="F41" s="506">
        <v>15595</v>
      </c>
      <c r="G41" s="507">
        <v>3858</v>
      </c>
      <c r="H41" s="630">
        <f>N41-G41</f>
        <v>3855</v>
      </c>
      <c r="I41" s="631"/>
      <c r="J41" s="632"/>
      <c r="K41" s="510">
        <f>SUM(G41:J41)</f>
        <v>7713</v>
      </c>
      <c r="L41" s="511">
        <f>(K41/F41)*100</f>
        <v>49.458159666559794</v>
      </c>
      <c r="M41" s="581"/>
      <c r="N41" s="611">
        <v>7713</v>
      </c>
      <c r="O41" s="512"/>
      <c r="P41" s="513"/>
    </row>
    <row r="42" spans="1:16" ht="15.75" thickBot="1" x14ac:dyDescent="0.25">
      <c r="A42" s="554" t="s">
        <v>616</v>
      </c>
      <c r="B42" s="458"/>
      <c r="C42" s="535" t="s">
        <v>617</v>
      </c>
      <c r="D42" s="460">
        <v>1473</v>
      </c>
      <c r="E42" s="537">
        <v>1220</v>
      </c>
      <c r="F42" s="537">
        <v>1220</v>
      </c>
      <c r="G42" s="538">
        <v>411</v>
      </c>
      <c r="H42" s="630">
        <f>N42-G42</f>
        <v>363</v>
      </c>
      <c r="I42" s="636"/>
      <c r="J42" s="632"/>
      <c r="K42" s="522">
        <f>SUM(G42:J42)</f>
        <v>774</v>
      </c>
      <c r="L42" s="555">
        <f>(K42/F42)*100</f>
        <v>63.442622950819668</v>
      </c>
      <c r="M42" s="581"/>
      <c r="N42" s="627">
        <v>774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>SUM(D38:D42)</f>
        <v>17071</v>
      </c>
      <c r="E43" s="546">
        <f>SUM(E38:E42)</f>
        <v>17347</v>
      </c>
      <c r="F43" s="546">
        <f>SUM(F38:F42)</f>
        <v>17347</v>
      </c>
      <c r="G43" s="547">
        <f>SUM(G38:G42)</f>
        <v>4424</v>
      </c>
      <c r="H43" s="548">
        <f>SUM(H38:H42)</f>
        <v>4345</v>
      </c>
      <c r="I43" s="547">
        <f>SUM(I38:I42)</f>
        <v>0</v>
      </c>
      <c r="J43" s="556">
        <f>SUM(J38:J42)</f>
        <v>0</v>
      </c>
      <c r="K43" s="547">
        <f>SUM(G43:J43)</f>
        <v>8769</v>
      </c>
      <c r="L43" s="549">
        <f>(K43/F43)*100</f>
        <v>50.550527468726578</v>
      </c>
      <c r="M43" s="581"/>
      <c r="N43" s="547">
        <f>SUM(N38:N42)</f>
        <v>8769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637"/>
      <c r="C44" s="558"/>
      <c r="D44" s="559"/>
      <c r="E44" s="560"/>
      <c r="F44" s="560"/>
      <c r="G44" s="638"/>
      <c r="H44" s="639"/>
      <c r="I44" s="640"/>
      <c r="J44" s="639"/>
      <c r="K44" s="564"/>
      <c r="L44" s="502"/>
      <c r="M44" s="581"/>
      <c r="N44" s="641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>D43-D41</f>
        <v>2014</v>
      </c>
      <c r="E45" s="545">
        <f>E43-E41</f>
        <v>1752</v>
      </c>
      <c r="F45" s="545">
        <f>F43-F41</f>
        <v>1752</v>
      </c>
      <c r="G45" s="547">
        <f>G43-G41</f>
        <v>566</v>
      </c>
      <c r="H45" s="548">
        <f>H43-H41</f>
        <v>490</v>
      </c>
      <c r="I45" s="547">
        <f>I43-I41</f>
        <v>0</v>
      </c>
      <c r="J45" s="550">
        <f>J43-J41</f>
        <v>0</v>
      </c>
      <c r="K45" s="564">
        <f>SUM(G45:J45)</f>
        <v>1056</v>
      </c>
      <c r="L45" s="502">
        <f>(K45/F45)*100</f>
        <v>60.273972602739725</v>
      </c>
      <c r="M45" s="581"/>
      <c r="N45" s="547">
        <f>N43-N41</f>
        <v>1056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>D43-D37</f>
        <v>230</v>
      </c>
      <c r="E46" s="545">
        <f>E43-E37</f>
        <v>0</v>
      </c>
      <c r="F46" s="545">
        <f>F43-F37</f>
        <v>0</v>
      </c>
      <c r="G46" s="547">
        <f>G43-G37</f>
        <v>0</v>
      </c>
      <c r="H46" s="548">
        <f>H43-H37</f>
        <v>0</v>
      </c>
      <c r="I46" s="547">
        <f>I43-I37</f>
        <v>0</v>
      </c>
      <c r="J46" s="550">
        <f>J43-J37</f>
        <v>0</v>
      </c>
      <c r="K46" s="564">
        <f>SUM(G46:J46)</f>
        <v>0</v>
      </c>
      <c r="L46" s="502" t="e">
        <f>(K46/F46)*100</f>
        <v>#DIV/0!</v>
      </c>
      <c r="M46" s="581"/>
      <c r="N46" s="547">
        <f>N43-N37</f>
        <v>0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>D46-D41</f>
        <v>-14827</v>
      </c>
      <c r="E47" s="545">
        <f>E46-E41</f>
        <v>-15595</v>
      </c>
      <c r="F47" s="545">
        <f>F46-F41</f>
        <v>-15595</v>
      </c>
      <c r="G47" s="547">
        <f>G46-G41</f>
        <v>-3858</v>
      </c>
      <c r="H47" s="548">
        <f>H46-H41</f>
        <v>-3855</v>
      </c>
      <c r="I47" s="547">
        <f>I46-I41</f>
        <v>0</v>
      </c>
      <c r="J47" s="550">
        <f>J46-J41</f>
        <v>0</v>
      </c>
      <c r="K47" s="564">
        <f>SUM(G47:J47)</f>
        <v>-7713</v>
      </c>
      <c r="L47" s="549">
        <f>(K47/F47)*100</f>
        <v>49.458159666559794</v>
      </c>
      <c r="M47" s="581"/>
      <c r="N47" s="547">
        <f>N46-N41</f>
        <v>-7713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ht="14.25" x14ac:dyDescent="0.2">
      <c r="A51" s="572" t="s">
        <v>625</v>
      </c>
    </row>
    <row r="52" spans="1:11" ht="14.25" x14ac:dyDescent="0.2">
      <c r="A52" s="575" t="s">
        <v>626</v>
      </c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580" t="s">
        <v>660</v>
      </c>
    </row>
    <row r="58" spans="1:11" x14ac:dyDescent="0.2">
      <c r="A58" s="580" t="s">
        <v>659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Q35" sqref="Q35"/>
    </sheetView>
  </sheetViews>
  <sheetFormatPr defaultColWidth="8.7109375" defaultRowHeight="12.75" x14ac:dyDescent="0.2"/>
  <cols>
    <col min="1" max="1" width="37.7109375" style="580" customWidth="1"/>
    <col min="2" max="2" width="13.5703125" style="370" hidden="1" customWidth="1"/>
    <col min="3" max="3" width="7.28515625" style="573" customWidth="1"/>
    <col min="4" max="5" width="11.5703125" style="370" customWidth="1"/>
    <col min="6" max="6" width="11.5703125" style="574" customWidth="1"/>
    <col min="7" max="7" width="11.42578125" style="574" customWidth="1"/>
    <col min="8" max="8" width="9.85546875" style="574" customWidth="1"/>
    <col min="9" max="9" width="9.140625" style="574" customWidth="1"/>
    <col min="10" max="10" width="9.28515625" style="574" customWidth="1"/>
    <col min="11" max="11" width="9.140625" style="574" customWidth="1"/>
    <col min="12" max="12" width="12" style="370" customWidth="1"/>
    <col min="13" max="13" width="8.7109375" style="370"/>
    <col min="14" max="14" width="11.85546875" style="370" customWidth="1"/>
    <col min="15" max="15" width="12.5703125" style="370" customWidth="1"/>
    <col min="16" max="16" width="11.85546875" style="370" customWidth="1"/>
    <col min="17" max="17" width="12" style="370" customWidth="1"/>
    <col min="18" max="16384" width="8.7109375" style="370"/>
  </cols>
  <sheetData>
    <row r="1" spans="1:17" ht="24" customHeight="1" x14ac:dyDescent="0.2">
      <c r="A1" s="364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581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80"/>
      <c r="C6" s="582"/>
      <c r="D6" s="380"/>
      <c r="G6" s="374"/>
      <c r="H6" s="374"/>
    </row>
    <row r="7" spans="1:17" ht="24.75" customHeight="1" thickBot="1" x14ac:dyDescent="0.25">
      <c r="A7" s="381" t="s">
        <v>528</v>
      </c>
      <c r="B7" s="382"/>
      <c r="C7" s="583"/>
      <c r="D7" s="645" t="s">
        <v>662</v>
      </c>
      <c r="E7" s="646"/>
      <c r="F7" s="646"/>
      <c r="G7" s="646"/>
      <c r="H7" s="647"/>
      <c r="I7" s="647"/>
      <c r="J7" s="647"/>
      <c r="K7" s="647"/>
      <c r="L7" s="648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586"/>
      <c r="C9" s="587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588"/>
      <c r="I9" s="588"/>
      <c r="J9" s="589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590"/>
      <c r="B10" s="591" t="s">
        <v>539</v>
      </c>
      <c r="C10" s="592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593"/>
      <c r="C11" s="594"/>
      <c r="D11" s="417">
        <v>88</v>
      </c>
      <c r="E11" s="418">
        <v>93</v>
      </c>
      <c r="F11" s="418">
        <v>93</v>
      </c>
      <c r="G11" s="595">
        <v>93</v>
      </c>
      <c r="H11" s="596">
        <f>N11</f>
        <v>94</v>
      </c>
      <c r="I11" s="596">
        <f>O11</f>
        <v>0</v>
      </c>
      <c r="J11" s="597">
        <f>P11</f>
        <v>0</v>
      </c>
      <c r="K11" s="422" t="s">
        <v>551</v>
      </c>
      <c r="L11" s="423" t="s">
        <v>551</v>
      </c>
      <c r="M11" s="581"/>
      <c r="N11" s="424">
        <v>94</v>
      </c>
      <c r="O11" s="425"/>
      <c r="P11" s="425"/>
    </row>
    <row r="12" spans="1:17" ht="13.5" thickBot="1" x14ac:dyDescent="0.25">
      <c r="A12" s="426" t="s">
        <v>552</v>
      </c>
      <c r="B12" s="598"/>
      <c r="C12" s="599"/>
      <c r="D12" s="429">
        <v>70.819999999999993</v>
      </c>
      <c r="E12" s="430">
        <v>74</v>
      </c>
      <c r="F12" s="430">
        <v>73</v>
      </c>
      <c r="G12" s="431">
        <v>74</v>
      </c>
      <c r="H12" s="600">
        <f t="shared" ref="H12:J23" si="0">N12</f>
        <v>73</v>
      </c>
      <c r="I12" s="601">
        <f t="shared" si="0"/>
        <v>0</v>
      </c>
      <c r="J12" s="602">
        <f t="shared" si="0"/>
        <v>0</v>
      </c>
      <c r="K12" s="435"/>
      <c r="L12" s="436" t="s">
        <v>551</v>
      </c>
      <c r="M12" s="581"/>
      <c r="N12" s="437">
        <v>73</v>
      </c>
      <c r="O12" s="438"/>
      <c r="P12" s="438"/>
    </row>
    <row r="13" spans="1:17" x14ac:dyDescent="0.2">
      <c r="A13" s="439" t="s">
        <v>553</v>
      </c>
      <c r="B13" s="603" t="s">
        <v>554</v>
      </c>
      <c r="C13" s="604" t="s">
        <v>555</v>
      </c>
      <c r="D13" s="442">
        <v>16991</v>
      </c>
      <c r="E13" s="443" t="s">
        <v>551</v>
      </c>
      <c r="F13" s="443" t="s">
        <v>551</v>
      </c>
      <c r="G13" s="444">
        <v>17972</v>
      </c>
      <c r="H13" s="605">
        <f t="shared" si="0"/>
        <v>18067</v>
      </c>
      <c r="I13" s="596">
        <f t="shared" si="0"/>
        <v>0</v>
      </c>
      <c r="J13" s="597">
        <f t="shared" si="0"/>
        <v>0</v>
      </c>
      <c r="K13" s="446" t="s">
        <v>551</v>
      </c>
      <c r="L13" s="446" t="s">
        <v>551</v>
      </c>
      <c r="M13" s="581"/>
      <c r="N13" s="606">
        <v>18067</v>
      </c>
      <c r="O13" s="448"/>
      <c r="P13" s="448"/>
    </row>
    <row r="14" spans="1:17" x14ac:dyDescent="0.2">
      <c r="A14" s="449" t="s">
        <v>556</v>
      </c>
      <c r="B14" s="484" t="s">
        <v>557</v>
      </c>
      <c r="C14" s="607" t="s">
        <v>558</v>
      </c>
      <c r="D14" s="442">
        <v>16183</v>
      </c>
      <c r="E14" s="452" t="s">
        <v>551</v>
      </c>
      <c r="F14" s="452" t="s">
        <v>551</v>
      </c>
      <c r="G14" s="444">
        <v>16790</v>
      </c>
      <c r="H14" s="608">
        <f t="shared" si="0"/>
        <v>16911</v>
      </c>
      <c r="I14" s="609">
        <f t="shared" si="0"/>
        <v>0</v>
      </c>
      <c r="J14" s="610">
        <f t="shared" si="0"/>
        <v>0</v>
      </c>
      <c r="K14" s="446" t="s">
        <v>551</v>
      </c>
      <c r="L14" s="446" t="s">
        <v>551</v>
      </c>
      <c r="M14" s="581"/>
      <c r="N14" s="611">
        <v>16911</v>
      </c>
      <c r="O14" s="448"/>
      <c r="P14" s="448"/>
    </row>
    <row r="15" spans="1:17" x14ac:dyDescent="0.2">
      <c r="A15" s="449" t="s">
        <v>559</v>
      </c>
      <c r="B15" s="484" t="s">
        <v>560</v>
      </c>
      <c r="C15" s="607" t="s">
        <v>561</v>
      </c>
      <c r="D15" s="442">
        <v>403</v>
      </c>
      <c r="E15" s="452" t="s">
        <v>551</v>
      </c>
      <c r="F15" s="452" t="s">
        <v>551</v>
      </c>
      <c r="G15" s="444">
        <v>471</v>
      </c>
      <c r="H15" s="608">
        <f t="shared" si="0"/>
        <v>251</v>
      </c>
      <c r="I15" s="609">
        <f t="shared" si="0"/>
        <v>0</v>
      </c>
      <c r="J15" s="610">
        <f t="shared" si="0"/>
        <v>0</v>
      </c>
      <c r="K15" s="446" t="s">
        <v>551</v>
      </c>
      <c r="L15" s="446" t="s">
        <v>551</v>
      </c>
      <c r="M15" s="581"/>
      <c r="N15" s="611">
        <v>251</v>
      </c>
      <c r="O15" s="448"/>
      <c r="P15" s="448"/>
    </row>
    <row r="16" spans="1:17" x14ac:dyDescent="0.2">
      <c r="A16" s="449" t="s">
        <v>562</v>
      </c>
      <c r="B16" s="484" t="s">
        <v>563</v>
      </c>
      <c r="C16" s="607" t="s">
        <v>551</v>
      </c>
      <c r="D16" s="442">
        <v>2699</v>
      </c>
      <c r="E16" s="452" t="s">
        <v>551</v>
      </c>
      <c r="F16" s="452" t="s">
        <v>551</v>
      </c>
      <c r="G16" s="444">
        <v>9449</v>
      </c>
      <c r="H16" s="608">
        <f t="shared" si="0"/>
        <v>6226</v>
      </c>
      <c r="I16" s="609">
        <f t="shared" si="0"/>
        <v>0</v>
      </c>
      <c r="J16" s="610">
        <f t="shared" si="0"/>
        <v>0</v>
      </c>
      <c r="K16" s="446" t="s">
        <v>551</v>
      </c>
      <c r="L16" s="446" t="s">
        <v>551</v>
      </c>
      <c r="M16" s="581"/>
      <c r="N16" s="611">
        <v>6226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612" t="s">
        <v>566</v>
      </c>
      <c r="D17" s="460">
        <v>8377</v>
      </c>
      <c r="E17" s="461" t="s">
        <v>551</v>
      </c>
      <c r="F17" s="461" t="s">
        <v>551</v>
      </c>
      <c r="G17" s="444">
        <v>11578</v>
      </c>
      <c r="H17" s="613">
        <f t="shared" si="0"/>
        <v>16015</v>
      </c>
      <c r="I17" s="600">
        <f t="shared" si="0"/>
        <v>0</v>
      </c>
      <c r="J17" s="614">
        <f t="shared" si="0"/>
        <v>0</v>
      </c>
      <c r="K17" s="423" t="s">
        <v>551</v>
      </c>
      <c r="L17" s="423" t="s">
        <v>551</v>
      </c>
      <c r="M17" s="581"/>
      <c r="N17" s="615">
        <v>16015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12287</v>
      </c>
      <c r="E18" s="470" t="s">
        <v>551</v>
      </c>
      <c r="F18" s="470" t="s">
        <v>551</v>
      </c>
      <c r="G18" s="471">
        <f>G13-G14+G15+G16+G17</f>
        <v>22680</v>
      </c>
      <c r="H18" s="471">
        <f>H13-H14+H15+H16+H17</f>
        <v>23648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581"/>
      <c r="N18" s="474">
        <f>N13-N14+N15+N16+N17</f>
        <v>23648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603" t="s">
        <v>569</v>
      </c>
      <c r="C19" s="616">
        <v>401</v>
      </c>
      <c r="D19" s="460">
        <v>834</v>
      </c>
      <c r="E19" s="443" t="s">
        <v>551</v>
      </c>
      <c r="F19" s="443" t="s">
        <v>551</v>
      </c>
      <c r="G19" s="476">
        <v>1208</v>
      </c>
      <c r="H19" s="617">
        <f t="shared" si="0"/>
        <v>1182</v>
      </c>
      <c r="I19" s="618">
        <f t="shared" si="0"/>
        <v>0</v>
      </c>
      <c r="J19" s="619">
        <f t="shared" si="0"/>
        <v>0</v>
      </c>
      <c r="K19" s="423" t="s">
        <v>551</v>
      </c>
      <c r="L19" s="423" t="s">
        <v>551</v>
      </c>
      <c r="M19" s="581"/>
      <c r="N19" s="620">
        <v>1182</v>
      </c>
      <c r="O19" s="465"/>
      <c r="P19" s="465"/>
    </row>
    <row r="20" spans="1:16" x14ac:dyDescent="0.2">
      <c r="A20" s="449" t="s">
        <v>570</v>
      </c>
      <c r="B20" s="484" t="s">
        <v>571</v>
      </c>
      <c r="C20" s="607" t="s">
        <v>572</v>
      </c>
      <c r="D20" s="442">
        <v>904</v>
      </c>
      <c r="E20" s="452" t="s">
        <v>551</v>
      </c>
      <c r="F20" s="452" t="s">
        <v>551</v>
      </c>
      <c r="G20" s="481">
        <v>916</v>
      </c>
      <c r="H20" s="608">
        <f t="shared" si="0"/>
        <v>999</v>
      </c>
      <c r="I20" s="621">
        <f t="shared" si="0"/>
        <v>0</v>
      </c>
      <c r="J20" s="622">
        <f t="shared" si="0"/>
        <v>0</v>
      </c>
      <c r="K20" s="446" t="s">
        <v>551</v>
      </c>
      <c r="L20" s="446" t="s">
        <v>551</v>
      </c>
      <c r="M20" s="581"/>
      <c r="N20" s="611">
        <v>999</v>
      </c>
      <c r="O20" s="448"/>
      <c r="P20" s="448"/>
    </row>
    <row r="21" spans="1:16" x14ac:dyDescent="0.2">
      <c r="A21" s="449" t="s">
        <v>573</v>
      </c>
      <c r="B21" s="484" t="s">
        <v>574</v>
      </c>
      <c r="C21" s="607" t="s">
        <v>551</v>
      </c>
      <c r="D21" s="442">
        <v>155</v>
      </c>
      <c r="E21" s="452" t="s">
        <v>551</v>
      </c>
      <c r="F21" s="452" t="s">
        <v>551</v>
      </c>
      <c r="G21" s="481">
        <v>730</v>
      </c>
      <c r="H21" s="608">
        <f t="shared" si="0"/>
        <v>516</v>
      </c>
      <c r="I21" s="621">
        <f t="shared" si="0"/>
        <v>0</v>
      </c>
      <c r="J21" s="622">
        <f t="shared" si="0"/>
        <v>0</v>
      </c>
      <c r="K21" s="446" t="s">
        <v>551</v>
      </c>
      <c r="L21" s="446" t="s">
        <v>551</v>
      </c>
      <c r="M21" s="581"/>
      <c r="N21" s="611">
        <v>516</v>
      </c>
      <c r="O21" s="448"/>
      <c r="P21" s="448"/>
    </row>
    <row r="22" spans="1:16" x14ac:dyDescent="0.2">
      <c r="A22" s="449" t="s">
        <v>575</v>
      </c>
      <c r="B22" s="484" t="s">
        <v>576</v>
      </c>
      <c r="C22" s="607" t="s">
        <v>551</v>
      </c>
      <c r="D22" s="442">
        <v>9575</v>
      </c>
      <c r="E22" s="452" t="s">
        <v>551</v>
      </c>
      <c r="F22" s="452" t="s">
        <v>551</v>
      </c>
      <c r="G22" s="481">
        <v>19008</v>
      </c>
      <c r="H22" s="608">
        <f t="shared" si="0"/>
        <v>17994</v>
      </c>
      <c r="I22" s="621">
        <f t="shared" si="0"/>
        <v>0</v>
      </c>
      <c r="J22" s="622">
        <f t="shared" si="0"/>
        <v>0</v>
      </c>
      <c r="K22" s="446" t="s">
        <v>551</v>
      </c>
      <c r="L22" s="446" t="s">
        <v>551</v>
      </c>
      <c r="M22" s="581"/>
      <c r="N22" s="611">
        <v>17994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623" t="s">
        <v>551</v>
      </c>
      <c r="D23" s="442">
        <v>0</v>
      </c>
      <c r="E23" s="461" t="s">
        <v>551</v>
      </c>
      <c r="F23" s="461" t="s">
        <v>551</v>
      </c>
      <c r="G23" s="487">
        <v>0</v>
      </c>
      <c r="H23" s="624">
        <f t="shared" si="0"/>
        <v>0</v>
      </c>
      <c r="I23" s="625">
        <f t="shared" si="0"/>
        <v>0</v>
      </c>
      <c r="J23" s="626">
        <f t="shared" si="0"/>
        <v>0</v>
      </c>
      <c r="K23" s="491" t="s">
        <v>551</v>
      </c>
      <c r="L23" s="491" t="s">
        <v>551</v>
      </c>
      <c r="M23" s="581"/>
      <c r="N23" s="627">
        <v>0</v>
      </c>
      <c r="O23" s="493"/>
      <c r="P23" s="493"/>
    </row>
    <row r="24" spans="1:16" ht="15" x14ac:dyDescent="0.2">
      <c r="A24" s="439" t="s">
        <v>579</v>
      </c>
      <c r="B24" s="603" t="s">
        <v>580</v>
      </c>
      <c r="C24" s="494" t="s">
        <v>551</v>
      </c>
      <c r="D24" s="495">
        <v>35096</v>
      </c>
      <c r="E24" s="496">
        <v>37474</v>
      </c>
      <c r="F24" s="496">
        <v>37300</v>
      </c>
      <c r="G24" s="497">
        <v>9329</v>
      </c>
      <c r="H24" s="628">
        <f>N24-G24</f>
        <v>10070</v>
      </c>
      <c r="I24" s="629"/>
      <c r="J24" s="630"/>
      <c r="K24" s="501">
        <f t="shared" ref="K24:K47" si="3">SUM(G24:J24)</f>
        <v>19399</v>
      </c>
      <c r="L24" s="502">
        <f t="shared" ref="L24:L47" si="4">(K24/F24)*100</f>
        <v>52.008042895442365</v>
      </c>
      <c r="M24" s="581"/>
      <c r="N24" s="606">
        <v>19399</v>
      </c>
      <c r="O24" s="503"/>
      <c r="P24" s="504"/>
    </row>
    <row r="25" spans="1:16" ht="15" x14ac:dyDescent="0.2">
      <c r="A25" s="449" t="s">
        <v>581</v>
      </c>
      <c r="B25" s="484" t="s">
        <v>582</v>
      </c>
      <c r="C25" s="505" t="s">
        <v>551</v>
      </c>
      <c r="D25" s="442"/>
      <c r="E25" s="506">
        <v>290</v>
      </c>
      <c r="F25" s="506">
        <v>290</v>
      </c>
      <c r="G25" s="507">
        <v>290</v>
      </c>
      <c r="H25" s="629">
        <f t="shared" ref="H25:H42" si="5">N25-G25</f>
        <v>0</v>
      </c>
      <c r="I25" s="631"/>
      <c r="J25" s="632"/>
      <c r="K25" s="510">
        <f t="shared" si="3"/>
        <v>290</v>
      </c>
      <c r="L25" s="511">
        <f t="shared" si="4"/>
        <v>100</v>
      </c>
      <c r="M25" s="581"/>
      <c r="N25" s="611">
        <v>290</v>
      </c>
      <c r="O25" s="512"/>
      <c r="P25" s="513"/>
    </row>
    <row r="26" spans="1:16" ht="15.75" thickBot="1" x14ac:dyDescent="0.25">
      <c r="A26" s="426" t="s">
        <v>583</v>
      </c>
      <c r="B26" s="485" t="s">
        <v>582</v>
      </c>
      <c r="C26" s="515">
        <v>672</v>
      </c>
      <c r="D26" s="516">
        <v>9150</v>
      </c>
      <c r="E26" s="517">
        <v>10360</v>
      </c>
      <c r="F26" s="517">
        <v>10360</v>
      </c>
      <c r="G26" s="518">
        <v>2580</v>
      </c>
      <c r="H26" s="633">
        <f t="shared" si="5"/>
        <v>3480</v>
      </c>
      <c r="I26" s="634"/>
      <c r="J26" s="635"/>
      <c r="K26" s="522">
        <f t="shared" si="3"/>
        <v>6060</v>
      </c>
      <c r="L26" s="523">
        <f t="shared" si="4"/>
        <v>58.4942084942085</v>
      </c>
      <c r="M26" s="581"/>
      <c r="N26" s="615">
        <v>6060</v>
      </c>
      <c r="O26" s="524"/>
      <c r="P26" s="525"/>
    </row>
    <row r="27" spans="1:16" ht="15" x14ac:dyDescent="0.2">
      <c r="A27" s="439" t="s">
        <v>584</v>
      </c>
      <c r="B27" s="603" t="s">
        <v>585</v>
      </c>
      <c r="C27" s="526">
        <v>501</v>
      </c>
      <c r="D27" s="442">
        <v>5901</v>
      </c>
      <c r="E27" s="527">
        <v>3800</v>
      </c>
      <c r="F27" s="527">
        <v>5714</v>
      </c>
      <c r="G27" s="528">
        <v>1489</v>
      </c>
      <c r="H27" s="630">
        <f t="shared" si="5"/>
        <v>1697</v>
      </c>
      <c r="I27" s="629"/>
      <c r="J27" s="630"/>
      <c r="K27" s="501">
        <f t="shared" si="3"/>
        <v>3186</v>
      </c>
      <c r="L27" s="502">
        <f t="shared" si="4"/>
        <v>55.757787889394471</v>
      </c>
      <c r="M27" s="581"/>
      <c r="N27" s="620">
        <v>3186</v>
      </c>
      <c r="O27" s="529"/>
      <c r="P27" s="530"/>
    </row>
    <row r="28" spans="1:16" ht="15" x14ac:dyDescent="0.2">
      <c r="A28" s="449" t="s">
        <v>586</v>
      </c>
      <c r="B28" s="484" t="s">
        <v>587</v>
      </c>
      <c r="C28" s="531">
        <v>502</v>
      </c>
      <c r="D28" s="442">
        <v>2825</v>
      </c>
      <c r="E28" s="506">
        <v>3216</v>
      </c>
      <c r="F28" s="506">
        <v>2992</v>
      </c>
      <c r="G28" s="507">
        <v>1670</v>
      </c>
      <c r="H28" s="630">
        <f t="shared" si="5"/>
        <v>288</v>
      </c>
      <c r="I28" s="631"/>
      <c r="J28" s="632"/>
      <c r="K28" s="510">
        <f t="shared" si="3"/>
        <v>1958</v>
      </c>
      <c r="L28" s="511">
        <f t="shared" si="4"/>
        <v>65.441176470588232</v>
      </c>
      <c r="M28" s="581"/>
      <c r="N28" s="611">
        <v>1958</v>
      </c>
      <c r="O28" s="512"/>
      <c r="P28" s="513"/>
    </row>
    <row r="29" spans="1:16" ht="15" x14ac:dyDescent="0.2">
      <c r="A29" s="449" t="s">
        <v>588</v>
      </c>
      <c r="B29" s="484" t="s">
        <v>589</v>
      </c>
      <c r="C29" s="531">
        <v>504</v>
      </c>
      <c r="D29" s="442">
        <v>100</v>
      </c>
      <c r="E29" s="506"/>
      <c r="F29" s="506">
        <v>95</v>
      </c>
      <c r="G29" s="507">
        <v>0</v>
      </c>
      <c r="H29" s="630">
        <f t="shared" si="5"/>
        <v>0</v>
      </c>
      <c r="I29" s="631"/>
      <c r="J29" s="632"/>
      <c r="K29" s="510">
        <f t="shared" si="3"/>
        <v>0</v>
      </c>
      <c r="L29" s="511">
        <f t="shared" si="4"/>
        <v>0</v>
      </c>
      <c r="M29" s="581"/>
      <c r="N29" s="611">
        <v>0</v>
      </c>
      <c r="O29" s="512"/>
      <c r="P29" s="513"/>
    </row>
    <row r="30" spans="1:16" ht="15" x14ac:dyDescent="0.2">
      <c r="A30" s="449" t="s">
        <v>590</v>
      </c>
      <c r="B30" s="484" t="s">
        <v>591</v>
      </c>
      <c r="C30" s="531">
        <v>511</v>
      </c>
      <c r="D30" s="442">
        <v>1201</v>
      </c>
      <c r="E30" s="506">
        <v>1540</v>
      </c>
      <c r="F30" s="506">
        <v>2650</v>
      </c>
      <c r="G30" s="507">
        <v>155</v>
      </c>
      <c r="H30" s="630">
        <f t="shared" si="5"/>
        <v>51</v>
      </c>
      <c r="I30" s="631"/>
      <c r="J30" s="632"/>
      <c r="K30" s="510">
        <f t="shared" si="3"/>
        <v>206</v>
      </c>
      <c r="L30" s="511">
        <f t="shared" si="4"/>
        <v>7.7735849056603774</v>
      </c>
      <c r="M30" s="581"/>
      <c r="N30" s="611">
        <v>206</v>
      </c>
      <c r="O30" s="512"/>
      <c r="P30" s="513"/>
    </row>
    <row r="31" spans="1:16" ht="15" x14ac:dyDescent="0.2">
      <c r="A31" s="449" t="s">
        <v>592</v>
      </c>
      <c r="B31" s="484" t="s">
        <v>593</v>
      </c>
      <c r="C31" s="531">
        <v>518</v>
      </c>
      <c r="D31" s="442">
        <v>2049</v>
      </c>
      <c r="E31" s="506">
        <v>1800</v>
      </c>
      <c r="F31" s="506">
        <v>2722</v>
      </c>
      <c r="G31" s="507">
        <v>446</v>
      </c>
      <c r="H31" s="630">
        <f t="shared" si="5"/>
        <v>519</v>
      </c>
      <c r="I31" s="631"/>
      <c r="J31" s="632"/>
      <c r="K31" s="510">
        <f t="shared" si="3"/>
        <v>965</v>
      </c>
      <c r="L31" s="511">
        <f t="shared" si="4"/>
        <v>35.451873622336514</v>
      </c>
      <c r="M31" s="581"/>
      <c r="N31" s="611">
        <v>965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19455</v>
      </c>
      <c r="E32" s="506">
        <v>19322</v>
      </c>
      <c r="F32" s="506">
        <v>19322</v>
      </c>
      <c r="G32" s="507">
        <v>4871</v>
      </c>
      <c r="H32" s="630">
        <f t="shared" si="5"/>
        <v>4837</v>
      </c>
      <c r="I32" s="631"/>
      <c r="J32" s="632"/>
      <c r="K32" s="510">
        <f t="shared" si="3"/>
        <v>9708</v>
      </c>
      <c r="L32" s="511">
        <f t="shared" si="4"/>
        <v>50.24324604078253</v>
      </c>
      <c r="M32" s="581"/>
      <c r="N32" s="611">
        <v>9708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6866</v>
      </c>
      <c r="E33" s="506">
        <v>6955</v>
      </c>
      <c r="F33" s="506">
        <v>6955</v>
      </c>
      <c r="G33" s="507">
        <v>1739</v>
      </c>
      <c r="H33" s="630">
        <f t="shared" si="5"/>
        <v>1733</v>
      </c>
      <c r="I33" s="631"/>
      <c r="J33" s="632"/>
      <c r="K33" s="510">
        <f t="shared" si="3"/>
        <v>3472</v>
      </c>
      <c r="L33" s="511">
        <f t="shared" si="4"/>
        <v>49.920920201294031</v>
      </c>
      <c r="M33" s="581"/>
      <c r="N33" s="611">
        <v>3472</v>
      </c>
      <c r="O33" s="512"/>
      <c r="P33" s="513"/>
    </row>
    <row r="34" spans="1:16" ht="15" x14ac:dyDescent="0.2">
      <c r="A34" s="449" t="s">
        <v>599</v>
      </c>
      <c r="B34" s="484" t="s">
        <v>600</v>
      </c>
      <c r="C34" s="531">
        <v>557</v>
      </c>
      <c r="D34" s="442">
        <v>0</v>
      </c>
      <c r="E34" s="506"/>
      <c r="F34" s="506"/>
      <c r="G34" s="507"/>
      <c r="H34" s="630">
        <f t="shared" si="5"/>
        <v>0</v>
      </c>
      <c r="I34" s="631"/>
      <c r="J34" s="632"/>
      <c r="K34" s="510">
        <f t="shared" si="3"/>
        <v>0</v>
      </c>
      <c r="L34" s="511" t="e">
        <f t="shared" si="4"/>
        <v>#DIV/0!</v>
      </c>
      <c r="M34" s="581"/>
      <c r="N34" s="611">
        <v>0</v>
      </c>
      <c r="O34" s="512"/>
      <c r="P34" s="513"/>
    </row>
    <row r="35" spans="1:16" ht="15" x14ac:dyDescent="0.2">
      <c r="A35" s="449" t="s">
        <v>601</v>
      </c>
      <c r="B35" s="484" t="s">
        <v>602</v>
      </c>
      <c r="C35" s="531">
        <v>551</v>
      </c>
      <c r="D35" s="442">
        <v>148</v>
      </c>
      <c r="E35" s="506"/>
      <c r="F35" s="506">
        <v>108</v>
      </c>
      <c r="G35" s="507">
        <v>46</v>
      </c>
      <c r="H35" s="630">
        <f t="shared" si="5"/>
        <v>26</v>
      </c>
      <c r="I35" s="631"/>
      <c r="J35" s="632"/>
      <c r="K35" s="510">
        <f t="shared" si="3"/>
        <v>72</v>
      </c>
      <c r="L35" s="511">
        <f t="shared" si="4"/>
        <v>66.666666666666657</v>
      </c>
      <c r="M35" s="581"/>
      <c r="N35" s="611">
        <v>72</v>
      </c>
      <c r="O35" s="512"/>
      <c r="P35" s="513"/>
    </row>
    <row r="36" spans="1:16" ht="15.75" thickBot="1" x14ac:dyDescent="0.25">
      <c r="A36" s="533" t="s">
        <v>603</v>
      </c>
      <c r="B36" s="458"/>
      <c r="C36" s="535" t="s">
        <v>604</v>
      </c>
      <c r="D36" s="536">
        <v>805</v>
      </c>
      <c r="E36" s="537">
        <v>551</v>
      </c>
      <c r="F36" s="537">
        <v>840</v>
      </c>
      <c r="G36" s="538">
        <v>184</v>
      </c>
      <c r="H36" s="630">
        <f t="shared" si="5"/>
        <v>193</v>
      </c>
      <c r="I36" s="636"/>
      <c r="J36" s="632"/>
      <c r="K36" s="522">
        <f t="shared" si="3"/>
        <v>377</v>
      </c>
      <c r="L36" s="523">
        <f t="shared" si="4"/>
        <v>44.88095238095238</v>
      </c>
      <c r="M36" s="581"/>
      <c r="N36" s="627">
        <v>377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39350</v>
      </c>
      <c r="E37" s="546">
        <f t="shared" ref="E37:J37" si="6">SUM(E27:E36)</f>
        <v>37184</v>
      </c>
      <c r="F37" s="546">
        <f t="shared" si="6"/>
        <v>41398</v>
      </c>
      <c r="G37" s="546">
        <f t="shared" si="6"/>
        <v>10600</v>
      </c>
      <c r="H37" s="546">
        <f t="shared" si="6"/>
        <v>9344</v>
      </c>
      <c r="I37" s="547">
        <f t="shared" si="6"/>
        <v>0</v>
      </c>
      <c r="J37" s="548">
        <f t="shared" si="6"/>
        <v>0</v>
      </c>
      <c r="K37" s="547">
        <f t="shared" si="3"/>
        <v>19944</v>
      </c>
      <c r="L37" s="549">
        <f t="shared" si="4"/>
        <v>48.176240398086861</v>
      </c>
      <c r="M37" s="581"/>
      <c r="N37" s="547">
        <f>SUM(N27:N36)</f>
        <v>19944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603" t="s">
        <v>608</v>
      </c>
      <c r="C38" s="526">
        <v>601</v>
      </c>
      <c r="D38" s="552">
        <v>2363</v>
      </c>
      <c r="E38" s="527"/>
      <c r="F38" s="527">
        <v>1854</v>
      </c>
      <c r="G38" s="497">
        <v>725</v>
      </c>
      <c r="H38" s="630">
        <f t="shared" si="5"/>
        <v>781</v>
      </c>
      <c r="I38" s="629"/>
      <c r="J38" s="632"/>
      <c r="K38" s="501">
        <f t="shared" si="3"/>
        <v>1506</v>
      </c>
      <c r="L38" s="502">
        <f t="shared" si="4"/>
        <v>81.229773462783172</v>
      </c>
      <c r="M38" s="581"/>
      <c r="N38" s="620">
        <v>1506</v>
      </c>
      <c r="O38" s="529"/>
      <c r="P38" s="530"/>
    </row>
    <row r="39" spans="1:16" ht="15" x14ac:dyDescent="0.2">
      <c r="A39" s="553" t="s">
        <v>609</v>
      </c>
      <c r="B39" s="484" t="s">
        <v>610</v>
      </c>
      <c r="C39" s="531">
        <v>602</v>
      </c>
      <c r="D39" s="442">
        <v>2230</v>
      </c>
      <c r="E39" s="506"/>
      <c r="F39" s="506">
        <v>2230</v>
      </c>
      <c r="G39" s="507">
        <v>501</v>
      </c>
      <c r="H39" s="630">
        <f t="shared" si="5"/>
        <v>538</v>
      </c>
      <c r="I39" s="631"/>
      <c r="J39" s="632"/>
      <c r="K39" s="510">
        <f t="shared" si="3"/>
        <v>1039</v>
      </c>
      <c r="L39" s="511">
        <f t="shared" si="4"/>
        <v>46.591928251121075</v>
      </c>
      <c r="M39" s="581"/>
      <c r="N39" s="611">
        <v>1039</v>
      </c>
      <c r="O39" s="512"/>
      <c r="P39" s="513"/>
    </row>
    <row r="40" spans="1:16" ht="15" x14ac:dyDescent="0.2">
      <c r="A40" s="553" t="s">
        <v>611</v>
      </c>
      <c r="B40" s="484" t="s">
        <v>612</v>
      </c>
      <c r="C40" s="531">
        <v>604</v>
      </c>
      <c r="D40" s="442">
        <v>122</v>
      </c>
      <c r="E40" s="506"/>
      <c r="F40" s="506">
        <v>100</v>
      </c>
      <c r="G40" s="507">
        <v>0</v>
      </c>
      <c r="H40" s="630">
        <f t="shared" si="5"/>
        <v>0</v>
      </c>
      <c r="I40" s="631"/>
      <c r="J40" s="632"/>
      <c r="K40" s="510">
        <f t="shared" si="3"/>
        <v>0</v>
      </c>
      <c r="L40" s="511">
        <f t="shared" si="4"/>
        <v>0</v>
      </c>
      <c r="M40" s="581"/>
      <c r="N40" s="611">
        <v>0</v>
      </c>
      <c r="O40" s="512"/>
      <c r="P40" s="513"/>
    </row>
    <row r="41" spans="1:16" ht="15" x14ac:dyDescent="0.2">
      <c r="A41" s="553" t="s">
        <v>613</v>
      </c>
      <c r="B41" s="484" t="s">
        <v>614</v>
      </c>
      <c r="C41" s="531" t="s">
        <v>615</v>
      </c>
      <c r="D41" s="442">
        <v>35096</v>
      </c>
      <c r="E41" s="506">
        <v>37184</v>
      </c>
      <c r="F41" s="506">
        <v>37010</v>
      </c>
      <c r="G41" s="507">
        <v>9329</v>
      </c>
      <c r="H41" s="630">
        <f t="shared" si="5"/>
        <v>10070</v>
      </c>
      <c r="I41" s="631"/>
      <c r="J41" s="632"/>
      <c r="K41" s="510">
        <f t="shared" si="3"/>
        <v>19399</v>
      </c>
      <c r="L41" s="511">
        <f t="shared" si="4"/>
        <v>52.415563361253717</v>
      </c>
      <c r="M41" s="581"/>
      <c r="N41" s="611">
        <v>19399</v>
      </c>
      <c r="O41" s="512"/>
      <c r="P41" s="513"/>
    </row>
    <row r="42" spans="1:16" ht="15.75" thickBot="1" x14ac:dyDescent="0.25">
      <c r="A42" s="554" t="s">
        <v>616</v>
      </c>
      <c r="B42" s="458"/>
      <c r="C42" s="535" t="s">
        <v>617</v>
      </c>
      <c r="D42" s="460">
        <v>357</v>
      </c>
      <c r="E42" s="537"/>
      <c r="F42" s="537">
        <v>204</v>
      </c>
      <c r="G42" s="538">
        <v>45</v>
      </c>
      <c r="H42" s="630">
        <f t="shared" si="5"/>
        <v>95</v>
      </c>
      <c r="I42" s="636"/>
      <c r="J42" s="632"/>
      <c r="K42" s="522">
        <f t="shared" si="3"/>
        <v>140</v>
      </c>
      <c r="L42" s="555">
        <f t="shared" si="4"/>
        <v>68.627450980392155</v>
      </c>
      <c r="M42" s="581"/>
      <c r="N42" s="627">
        <v>140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40168</v>
      </c>
      <c r="E43" s="546">
        <f t="shared" si="7"/>
        <v>37184</v>
      </c>
      <c r="F43" s="546">
        <f t="shared" si="7"/>
        <v>41398</v>
      </c>
      <c r="G43" s="547">
        <f t="shared" si="7"/>
        <v>10600</v>
      </c>
      <c r="H43" s="548">
        <f t="shared" si="7"/>
        <v>11484</v>
      </c>
      <c r="I43" s="547">
        <f t="shared" si="7"/>
        <v>0</v>
      </c>
      <c r="J43" s="556">
        <f t="shared" si="7"/>
        <v>0</v>
      </c>
      <c r="K43" s="547">
        <f t="shared" si="3"/>
        <v>22084</v>
      </c>
      <c r="L43" s="549">
        <f t="shared" si="4"/>
        <v>53.345572249867146</v>
      </c>
      <c r="M43" s="581"/>
      <c r="N43" s="547">
        <f>SUM(N38:N42)</f>
        <v>22084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637"/>
      <c r="C44" s="558"/>
      <c r="D44" s="559"/>
      <c r="E44" s="560"/>
      <c r="F44" s="560"/>
      <c r="G44" s="638"/>
      <c r="H44" s="639"/>
      <c r="I44" s="640"/>
      <c r="J44" s="639"/>
      <c r="K44" s="564"/>
      <c r="L44" s="502"/>
      <c r="M44" s="581"/>
      <c r="N44" s="641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5072</v>
      </c>
      <c r="E45" s="545">
        <f t="shared" si="8"/>
        <v>0</v>
      </c>
      <c r="F45" s="545">
        <f t="shared" si="8"/>
        <v>4388</v>
      </c>
      <c r="G45" s="547">
        <f t="shared" si="8"/>
        <v>1271</v>
      </c>
      <c r="H45" s="548">
        <f t="shared" si="8"/>
        <v>1414</v>
      </c>
      <c r="I45" s="547">
        <f t="shared" si="8"/>
        <v>0</v>
      </c>
      <c r="J45" s="550">
        <f t="shared" si="8"/>
        <v>0</v>
      </c>
      <c r="K45" s="564">
        <f t="shared" si="3"/>
        <v>2685</v>
      </c>
      <c r="L45" s="502">
        <f t="shared" si="4"/>
        <v>61.189608021877852</v>
      </c>
      <c r="M45" s="581"/>
      <c r="N45" s="547">
        <f>N43-N41</f>
        <v>2685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818</v>
      </c>
      <c r="E46" s="545">
        <f t="shared" si="9"/>
        <v>0</v>
      </c>
      <c r="F46" s="545">
        <f t="shared" si="9"/>
        <v>0</v>
      </c>
      <c r="G46" s="547">
        <f t="shared" si="9"/>
        <v>0</v>
      </c>
      <c r="H46" s="548">
        <f t="shared" si="9"/>
        <v>2140</v>
      </c>
      <c r="I46" s="547">
        <f t="shared" si="9"/>
        <v>0</v>
      </c>
      <c r="J46" s="550">
        <f t="shared" si="9"/>
        <v>0</v>
      </c>
      <c r="K46" s="564">
        <f t="shared" si="3"/>
        <v>2140</v>
      </c>
      <c r="L46" s="502" t="e">
        <f t="shared" si="4"/>
        <v>#DIV/0!</v>
      </c>
      <c r="M46" s="581"/>
      <c r="N46" s="547">
        <f>N43-N37</f>
        <v>2140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-34278</v>
      </c>
      <c r="E47" s="545">
        <f t="shared" si="10"/>
        <v>-37184</v>
      </c>
      <c r="F47" s="545">
        <f t="shared" si="10"/>
        <v>-37010</v>
      </c>
      <c r="G47" s="547">
        <f t="shared" si="10"/>
        <v>-9329</v>
      </c>
      <c r="H47" s="548">
        <f t="shared" si="10"/>
        <v>-7930</v>
      </c>
      <c r="I47" s="547">
        <f t="shared" si="10"/>
        <v>0</v>
      </c>
      <c r="J47" s="550">
        <f t="shared" si="10"/>
        <v>0</v>
      </c>
      <c r="K47" s="564">
        <f t="shared" si="3"/>
        <v>-17259</v>
      </c>
      <c r="L47" s="549">
        <f t="shared" si="4"/>
        <v>46.633342339908133</v>
      </c>
      <c r="M47" s="581"/>
      <c r="N47" s="547">
        <f>N46-N41</f>
        <v>-17259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ht="14.25" x14ac:dyDescent="0.2">
      <c r="A51" s="572" t="s">
        <v>625</v>
      </c>
    </row>
    <row r="52" spans="1:11" ht="14.25" x14ac:dyDescent="0.2">
      <c r="A52" s="575" t="s">
        <v>626</v>
      </c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580" t="s">
        <v>663</v>
      </c>
    </row>
    <row r="58" spans="1:11" x14ac:dyDescent="0.2">
      <c r="A58" s="580" t="s">
        <v>664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opLeftCell="A4" zoomScaleNormal="100" workbookViewId="0">
      <selection activeCell="Q36" sqref="Q36"/>
    </sheetView>
  </sheetViews>
  <sheetFormatPr defaultColWidth="8.7109375" defaultRowHeight="12.75" x14ac:dyDescent="0.2"/>
  <cols>
    <col min="1" max="1" width="37.7109375" style="580" customWidth="1"/>
    <col min="2" max="2" width="13.5703125" style="370" hidden="1" customWidth="1"/>
    <col min="3" max="3" width="7.28515625" style="573" customWidth="1"/>
    <col min="4" max="5" width="11.5703125" style="370" customWidth="1"/>
    <col min="6" max="6" width="11.5703125" style="574" customWidth="1"/>
    <col min="7" max="7" width="11.42578125" style="574" customWidth="1"/>
    <col min="8" max="8" width="9.85546875" style="574" customWidth="1"/>
    <col min="9" max="9" width="9.140625" style="574" customWidth="1"/>
    <col min="10" max="10" width="9.28515625" style="574" customWidth="1"/>
    <col min="11" max="11" width="9.140625" style="574" customWidth="1"/>
    <col min="12" max="12" width="12" style="370" customWidth="1"/>
    <col min="13" max="13" width="8.7109375" style="370"/>
    <col min="14" max="14" width="11.85546875" style="370" customWidth="1"/>
    <col min="15" max="15" width="12.5703125" style="370" customWidth="1"/>
    <col min="16" max="16" width="11.85546875" style="370" customWidth="1"/>
    <col min="17" max="17" width="12" style="370" customWidth="1"/>
    <col min="18" max="16384" width="8.7109375" style="370"/>
  </cols>
  <sheetData>
    <row r="1" spans="1:17" ht="24" customHeight="1" x14ac:dyDescent="0.2">
      <c r="A1" s="364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581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80"/>
      <c r="C6" s="582"/>
      <c r="D6" s="380"/>
      <c r="G6" s="374"/>
      <c r="H6" s="374"/>
    </row>
    <row r="7" spans="1:17" ht="24.75" customHeight="1" thickBot="1" x14ac:dyDescent="0.25">
      <c r="A7" s="381" t="s">
        <v>528</v>
      </c>
      <c r="B7" s="382"/>
      <c r="C7" s="583"/>
      <c r="D7" s="645" t="s">
        <v>665</v>
      </c>
      <c r="E7" s="646"/>
      <c r="F7" s="646"/>
      <c r="G7" s="646"/>
      <c r="H7" s="647"/>
      <c r="I7" s="647"/>
      <c r="J7" s="647"/>
      <c r="K7" s="647"/>
      <c r="L7" s="648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586"/>
      <c r="C9" s="587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588"/>
      <c r="I9" s="588"/>
      <c r="J9" s="589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590"/>
      <c r="B10" s="591" t="s">
        <v>539</v>
      </c>
      <c r="C10" s="592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593"/>
      <c r="C11" s="594"/>
      <c r="D11" s="417">
        <v>35</v>
      </c>
      <c r="E11" s="418">
        <v>37</v>
      </c>
      <c r="F11" s="418">
        <v>37</v>
      </c>
      <c r="G11" s="595">
        <v>37</v>
      </c>
      <c r="H11" s="596">
        <f>N11</f>
        <v>37</v>
      </c>
      <c r="I11" s="596">
        <f>O11</f>
        <v>0</v>
      </c>
      <c r="J11" s="597">
        <f>P11</f>
        <v>0</v>
      </c>
      <c r="K11" s="422" t="s">
        <v>551</v>
      </c>
      <c r="L11" s="423" t="s">
        <v>551</v>
      </c>
      <c r="M11" s="581"/>
      <c r="N11" s="424">
        <v>37</v>
      </c>
      <c r="O11" s="425"/>
      <c r="P11" s="425"/>
    </row>
    <row r="12" spans="1:17" ht="13.5" thickBot="1" x14ac:dyDescent="0.25">
      <c r="A12" s="426" t="s">
        <v>552</v>
      </c>
      <c r="B12" s="598"/>
      <c r="C12" s="599"/>
      <c r="D12" s="429">
        <v>33.31</v>
      </c>
      <c r="E12" s="430">
        <v>34.869999999999997</v>
      </c>
      <c r="F12" s="430">
        <v>34.869999999999997</v>
      </c>
      <c r="G12" s="431">
        <v>34.869999999999997</v>
      </c>
      <c r="H12" s="600">
        <f t="shared" ref="H12:J23" si="0">N12</f>
        <v>34.869999999999997</v>
      </c>
      <c r="I12" s="601">
        <f t="shared" si="0"/>
        <v>0</v>
      </c>
      <c r="J12" s="602">
        <f t="shared" si="0"/>
        <v>0</v>
      </c>
      <c r="K12" s="435"/>
      <c r="L12" s="436" t="s">
        <v>551</v>
      </c>
      <c r="M12" s="581"/>
      <c r="N12" s="437">
        <v>34.869999999999997</v>
      </c>
      <c r="O12" s="438"/>
      <c r="P12" s="438"/>
    </row>
    <row r="13" spans="1:17" x14ac:dyDescent="0.2">
      <c r="A13" s="439" t="s">
        <v>553</v>
      </c>
      <c r="B13" s="603" t="s">
        <v>554</v>
      </c>
      <c r="C13" s="604" t="s">
        <v>555</v>
      </c>
      <c r="D13" s="442">
        <v>11662</v>
      </c>
      <c r="E13" s="443" t="s">
        <v>551</v>
      </c>
      <c r="F13" s="443" t="s">
        <v>551</v>
      </c>
      <c r="G13" s="444">
        <v>11859</v>
      </c>
      <c r="H13" s="605">
        <f t="shared" si="0"/>
        <v>11887</v>
      </c>
      <c r="I13" s="596">
        <f t="shared" si="0"/>
        <v>0</v>
      </c>
      <c r="J13" s="597">
        <f t="shared" si="0"/>
        <v>0</v>
      </c>
      <c r="K13" s="446" t="s">
        <v>551</v>
      </c>
      <c r="L13" s="446" t="s">
        <v>551</v>
      </c>
      <c r="M13" s="581"/>
      <c r="N13" s="606">
        <v>11887</v>
      </c>
      <c r="O13" s="448"/>
      <c r="P13" s="448"/>
    </row>
    <row r="14" spans="1:17" x14ac:dyDescent="0.2">
      <c r="A14" s="449" t="s">
        <v>556</v>
      </c>
      <c r="B14" s="484" t="s">
        <v>557</v>
      </c>
      <c r="C14" s="607" t="s">
        <v>558</v>
      </c>
      <c r="D14" s="442">
        <v>10930</v>
      </c>
      <c r="E14" s="452" t="s">
        <v>551</v>
      </c>
      <c r="F14" s="452" t="s">
        <v>551</v>
      </c>
      <c r="G14" s="444">
        <v>10947</v>
      </c>
      <c r="H14" s="608">
        <f t="shared" si="0"/>
        <v>10996</v>
      </c>
      <c r="I14" s="609">
        <f t="shared" si="0"/>
        <v>0</v>
      </c>
      <c r="J14" s="610">
        <f t="shared" si="0"/>
        <v>0</v>
      </c>
      <c r="K14" s="446" t="s">
        <v>551</v>
      </c>
      <c r="L14" s="446" t="s">
        <v>551</v>
      </c>
      <c r="M14" s="581"/>
      <c r="N14" s="611">
        <v>10996</v>
      </c>
      <c r="O14" s="448"/>
      <c r="P14" s="448"/>
    </row>
    <row r="15" spans="1:17" x14ac:dyDescent="0.2">
      <c r="A15" s="449" t="s">
        <v>559</v>
      </c>
      <c r="B15" s="484" t="s">
        <v>560</v>
      </c>
      <c r="C15" s="607" t="s">
        <v>561</v>
      </c>
      <c r="D15" s="442">
        <v>118</v>
      </c>
      <c r="E15" s="452" t="s">
        <v>551</v>
      </c>
      <c r="F15" s="452" t="s">
        <v>551</v>
      </c>
      <c r="G15" s="444">
        <v>105</v>
      </c>
      <c r="H15" s="608">
        <f t="shared" si="0"/>
        <v>53</v>
      </c>
      <c r="I15" s="609">
        <f t="shared" si="0"/>
        <v>0</v>
      </c>
      <c r="J15" s="610">
        <f t="shared" si="0"/>
        <v>0</v>
      </c>
      <c r="K15" s="446" t="s">
        <v>551</v>
      </c>
      <c r="L15" s="446" t="s">
        <v>551</v>
      </c>
      <c r="M15" s="581"/>
      <c r="N15" s="611">
        <v>53</v>
      </c>
      <c r="O15" s="448"/>
      <c r="P15" s="448"/>
    </row>
    <row r="16" spans="1:17" x14ac:dyDescent="0.2">
      <c r="A16" s="449" t="s">
        <v>562</v>
      </c>
      <c r="B16" s="484" t="s">
        <v>563</v>
      </c>
      <c r="C16" s="607" t="s">
        <v>551</v>
      </c>
      <c r="D16" s="442">
        <v>1304</v>
      </c>
      <c r="E16" s="452" t="s">
        <v>551</v>
      </c>
      <c r="F16" s="452" t="s">
        <v>551</v>
      </c>
      <c r="G16" s="444">
        <v>3654</v>
      </c>
      <c r="H16" s="608">
        <f t="shared" si="0"/>
        <v>9373</v>
      </c>
      <c r="I16" s="609">
        <f t="shared" si="0"/>
        <v>0</v>
      </c>
      <c r="J16" s="610">
        <f t="shared" si="0"/>
        <v>0</v>
      </c>
      <c r="K16" s="446" t="s">
        <v>551</v>
      </c>
      <c r="L16" s="446" t="s">
        <v>551</v>
      </c>
      <c r="M16" s="581"/>
      <c r="N16" s="611">
        <v>9373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612" t="s">
        <v>566</v>
      </c>
      <c r="D17" s="460">
        <v>2128</v>
      </c>
      <c r="E17" s="461" t="s">
        <v>551</v>
      </c>
      <c r="F17" s="461" t="s">
        <v>551</v>
      </c>
      <c r="G17" s="444">
        <v>3603</v>
      </c>
      <c r="H17" s="613">
        <f t="shared" si="0"/>
        <v>5490</v>
      </c>
      <c r="I17" s="600">
        <f t="shared" si="0"/>
        <v>0</v>
      </c>
      <c r="J17" s="614">
        <f t="shared" si="0"/>
        <v>0</v>
      </c>
      <c r="K17" s="423" t="s">
        <v>551</v>
      </c>
      <c r="L17" s="423" t="s">
        <v>551</v>
      </c>
      <c r="M17" s="581"/>
      <c r="N17" s="615">
        <v>5490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4282</v>
      </c>
      <c r="E18" s="470" t="s">
        <v>551</v>
      </c>
      <c r="F18" s="470" t="s">
        <v>551</v>
      </c>
      <c r="G18" s="471">
        <f>G13-G14+G15+G16+G17</f>
        <v>8274</v>
      </c>
      <c r="H18" s="471">
        <f>H13-H14+H15+H16+H17</f>
        <v>15807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581"/>
      <c r="N18" s="474">
        <f>N13-N14+N15+N16+N17</f>
        <v>15807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603" t="s">
        <v>569</v>
      </c>
      <c r="C19" s="616">
        <v>401</v>
      </c>
      <c r="D19" s="460">
        <v>777</v>
      </c>
      <c r="E19" s="443" t="s">
        <v>551</v>
      </c>
      <c r="F19" s="443" t="s">
        <v>551</v>
      </c>
      <c r="G19" s="476">
        <v>957</v>
      </c>
      <c r="H19" s="617">
        <f t="shared" si="0"/>
        <v>936</v>
      </c>
      <c r="I19" s="618">
        <f t="shared" si="0"/>
        <v>0</v>
      </c>
      <c r="J19" s="619">
        <f t="shared" si="0"/>
        <v>0</v>
      </c>
      <c r="K19" s="423" t="s">
        <v>551</v>
      </c>
      <c r="L19" s="423" t="s">
        <v>551</v>
      </c>
      <c r="M19" s="581"/>
      <c r="N19" s="620">
        <v>936</v>
      </c>
      <c r="O19" s="465"/>
      <c r="P19" s="465"/>
    </row>
    <row r="20" spans="1:16" x14ac:dyDescent="0.2">
      <c r="A20" s="449" t="s">
        <v>570</v>
      </c>
      <c r="B20" s="484" t="s">
        <v>571</v>
      </c>
      <c r="C20" s="607" t="s">
        <v>572</v>
      </c>
      <c r="D20" s="442">
        <v>426</v>
      </c>
      <c r="E20" s="452" t="s">
        <v>551</v>
      </c>
      <c r="F20" s="452" t="s">
        <v>551</v>
      </c>
      <c r="G20" s="481">
        <v>280</v>
      </c>
      <c r="H20" s="608">
        <f t="shared" si="0"/>
        <v>342</v>
      </c>
      <c r="I20" s="621">
        <f t="shared" si="0"/>
        <v>0</v>
      </c>
      <c r="J20" s="622">
        <f t="shared" si="0"/>
        <v>0</v>
      </c>
      <c r="K20" s="446" t="s">
        <v>551</v>
      </c>
      <c r="L20" s="446" t="s">
        <v>551</v>
      </c>
      <c r="M20" s="581"/>
      <c r="N20" s="611">
        <v>342</v>
      </c>
      <c r="O20" s="448"/>
      <c r="P20" s="448"/>
    </row>
    <row r="21" spans="1:16" x14ac:dyDescent="0.2">
      <c r="A21" s="449" t="s">
        <v>573</v>
      </c>
      <c r="B21" s="484" t="s">
        <v>574</v>
      </c>
      <c r="C21" s="607" t="s">
        <v>551</v>
      </c>
      <c r="D21" s="442"/>
      <c r="E21" s="452" t="s">
        <v>551</v>
      </c>
      <c r="F21" s="452" t="s">
        <v>551</v>
      </c>
      <c r="G21" s="481"/>
      <c r="H21" s="608">
        <f t="shared" si="0"/>
        <v>0</v>
      </c>
      <c r="I21" s="621">
        <f t="shared" si="0"/>
        <v>0</v>
      </c>
      <c r="J21" s="622">
        <f t="shared" si="0"/>
        <v>0</v>
      </c>
      <c r="K21" s="446" t="s">
        <v>551</v>
      </c>
      <c r="L21" s="446" t="s">
        <v>551</v>
      </c>
      <c r="M21" s="581"/>
      <c r="N21" s="611"/>
      <c r="O21" s="448"/>
      <c r="P21" s="448"/>
    </row>
    <row r="22" spans="1:16" x14ac:dyDescent="0.2">
      <c r="A22" s="449" t="s">
        <v>575</v>
      </c>
      <c r="B22" s="484" t="s">
        <v>576</v>
      </c>
      <c r="C22" s="607" t="s">
        <v>551</v>
      </c>
      <c r="D22" s="442">
        <v>3045</v>
      </c>
      <c r="E22" s="452" t="s">
        <v>551</v>
      </c>
      <c r="F22" s="452" t="s">
        <v>551</v>
      </c>
      <c r="G22" s="481">
        <v>6981</v>
      </c>
      <c r="H22" s="608">
        <f t="shared" si="0"/>
        <v>13796</v>
      </c>
      <c r="I22" s="621">
        <f t="shared" si="0"/>
        <v>0</v>
      </c>
      <c r="J22" s="622">
        <f t="shared" si="0"/>
        <v>0</v>
      </c>
      <c r="K22" s="446" t="s">
        <v>551</v>
      </c>
      <c r="L22" s="446" t="s">
        <v>551</v>
      </c>
      <c r="M22" s="581"/>
      <c r="N22" s="611">
        <v>13796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623" t="s">
        <v>551</v>
      </c>
      <c r="D23" s="442"/>
      <c r="E23" s="461" t="s">
        <v>551</v>
      </c>
      <c r="F23" s="461" t="s">
        <v>551</v>
      </c>
      <c r="G23" s="487"/>
      <c r="H23" s="624">
        <f t="shared" si="0"/>
        <v>0</v>
      </c>
      <c r="I23" s="625">
        <f t="shared" si="0"/>
        <v>0</v>
      </c>
      <c r="J23" s="626">
        <f t="shared" si="0"/>
        <v>0</v>
      </c>
      <c r="K23" s="491" t="s">
        <v>551</v>
      </c>
      <c r="L23" s="491" t="s">
        <v>551</v>
      </c>
      <c r="M23" s="581"/>
      <c r="N23" s="627"/>
      <c r="O23" s="493"/>
      <c r="P23" s="493"/>
    </row>
    <row r="24" spans="1:16" ht="15" x14ac:dyDescent="0.2">
      <c r="A24" s="439" t="s">
        <v>579</v>
      </c>
      <c r="B24" s="603" t="s">
        <v>580</v>
      </c>
      <c r="C24" s="494" t="s">
        <v>551</v>
      </c>
      <c r="D24" s="495">
        <v>17802</v>
      </c>
      <c r="E24" s="496">
        <v>18425</v>
      </c>
      <c r="F24" s="496">
        <v>18425</v>
      </c>
      <c r="G24" s="497">
        <v>4356</v>
      </c>
      <c r="H24" s="628">
        <f>N24-G24</f>
        <v>4882</v>
      </c>
      <c r="I24" s="629"/>
      <c r="J24" s="630"/>
      <c r="K24" s="501">
        <f t="shared" ref="K24:K47" si="3">SUM(G24:J24)</f>
        <v>9238</v>
      </c>
      <c r="L24" s="502">
        <f t="shared" ref="L24:L47" si="4">(K24/F24)*100</f>
        <v>50.138398914518319</v>
      </c>
      <c r="M24" s="581"/>
      <c r="N24" s="606">
        <v>9238</v>
      </c>
      <c r="O24" s="503"/>
      <c r="P24" s="504"/>
    </row>
    <row r="25" spans="1:16" ht="15" x14ac:dyDescent="0.2">
      <c r="A25" s="449" t="s">
        <v>581</v>
      </c>
      <c r="B25" s="484" t="s">
        <v>582</v>
      </c>
      <c r="C25" s="505" t="s">
        <v>551</v>
      </c>
      <c r="D25" s="442"/>
      <c r="E25" s="506"/>
      <c r="F25" s="506"/>
      <c r="G25" s="507"/>
      <c r="H25" s="629">
        <f t="shared" ref="H25:H42" si="5">N25-G25</f>
        <v>0</v>
      </c>
      <c r="I25" s="631"/>
      <c r="J25" s="632"/>
      <c r="K25" s="510">
        <f t="shared" si="3"/>
        <v>0</v>
      </c>
      <c r="L25" s="511" t="e">
        <f t="shared" si="4"/>
        <v>#DIV/0!</v>
      </c>
      <c r="M25" s="581"/>
      <c r="N25" s="611"/>
      <c r="O25" s="512"/>
      <c r="P25" s="513"/>
    </row>
    <row r="26" spans="1:16" ht="15.75" thickBot="1" x14ac:dyDescent="0.25">
      <c r="A26" s="426" t="s">
        <v>583</v>
      </c>
      <c r="B26" s="485" t="s">
        <v>582</v>
      </c>
      <c r="C26" s="515">
        <v>672</v>
      </c>
      <c r="D26" s="516">
        <v>4200</v>
      </c>
      <c r="E26" s="517">
        <v>4200</v>
      </c>
      <c r="F26" s="517">
        <v>4200</v>
      </c>
      <c r="G26" s="518">
        <v>1050</v>
      </c>
      <c r="H26" s="633">
        <f t="shared" si="5"/>
        <v>1050</v>
      </c>
      <c r="I26" s="634"/>
      <c r="J26" s="635"/>
      <c r="K26" s="522">
        <f t="shared" si="3"/>
        <v>2100</v>
      </c>
      <c r="L26" s="523">
        <f t="shared" si="4"/>
        <v>50</v>
      </c>
      <c r="M26" s="581"/>
      <c r="N26" s="615">
        <v>2100</v>
      </c>
      <c r="O26" s="524"/>
      <c r="P26" s="525"/>
    </row>
    <row r="27" spans="1:16" ht="15" x14ac:dyDescent="0.2">
      <c r="A27" s="439" t="s">
        <v>584</v>
      </c>
      <c r="B27" s="603" t="s">
        <v>585</v>
      </c>
      <c r="C27" s="526">
        <v>501</v>
      </c>
      <c r="D27" s="442">
        <v>2784</v>
      </c>
      <c r="E27" s="527">
        <v>737</v>
      </c>
      <c r="F27" s="527">
        <v>2574</v>
      </c>
      <c r="G27" s="528">
        <v>604</v>
      </c>
      <c r="H27" s="630">
        <f t="shared" si="5"/>
        <v>713</v>
      </c>
      <c r="I27" s="629"/>
      <c r="J27" s="630"/>
      <c r="K27" s="501">
        <f t="shared" si="3"/>
        <v>1317</v>
      </c>
      <c r="L27" s="502">
        <f t="shared" si="4"/>
        <v>51.165501165501169</v>
      </c>
      <c r="M27" s="581"/>
      <c r="N27" s="620">
        <v>1317</v>
      </c>
      <c r="O27" s="529"/>
      <c r="P27" s="530"/>
    </row>
    <row r="28" spans="1:16" ht="15" x14ac:dyDescent="0.2">
      <c r="A28" s="449" t="s">
        <v>586</v>
      </c>
      <c r="B28" s="484" t="s">
        <v>587</v>
      </c>
      <c r="C28" s="531">
        <v>502</v>
      </c>
      <c r="D28" s="442">
        <v>1824</v>
      </c>
      <c r="E28" s="506">
        <v>1900</v>
      </c>
      <c r="F28" s="506">
        <v>1843</v>
      </c>
      <c r="G28" s="507">
        <v>695</v>
      </c>
      <c r="H28" s="630">
        <f t="shared" si="5"/>
        <v>242</v>
      </c>
      <c r="I28" s="631"/>
      <c r="J28" s="632"/>
      <c r="K28" s="510">
        <f t="shared" si="3"/>
        <v>937</v>
      </c>
      <c r="L28" s="511">
        <f t="shared" si="4"/>
        <v>50.841020075963108</v>
      </c>
      <c r="M28" s="581"/>
      <c r="N28" s="611">
        <v>937</v>
      </c>
      <c r="O28" s="512"/>
      <c r="P28" s="513"/>
    </row>
    <row r="29" spans="1:16" ht="15" x14ac:dyDescent="0.2">
      <c r="A29" s="449" t="s">
        <v>588</v>
      </c>
      <c r="B29" s="484" t="s">
        <v>589</v>
      </c>
      <c r="C29" s="531">
        <v>504</v>
      </c>
      <c r="D29" s="442"/>
      <c r="E29" s="506"/>
      <c r="F29" s="506"/>
      <c r="G29" s="507"/>
      <c r="H29" s="630">
        <f t="shared" si="5"/>
        <v>0</v>
      </c>
      <c r="I29" s="631"/>
      <c r="J29" s="632"/>
      <c r="K29" s="510">
        <f t="shared" si="3"/>
        <v>0</v>
      </c>
      <c r="L29" s="511" t="e">
        <f t="shared" si="4"/>
        <v>#DIV/0!</v>
      </c>
      <c r="M29" s="581"/>
      <c r="N29" s="611"/>
      <c r="O29" s="512"/>
      <c r="P29" s="513"/>
    </row>
    <row r="30" spans="1:16" ht="15" x14ac:dyDescent="0.2">
      <c r="A30" s="449" t="s">
        <v>590</v>
      </c>
      <c r="B30" s="484" t="s">
        <v>591</v>
      </c>
      <c r="C30" s="531">
        <v>511</v>
      </c>
      <c r="D30" s="442">
        <v>465</v>
      </c>
      <c r="E30" s="506">
        <v>652</v>
      </c>
      <c r="F30" s="506">
        <v>659</v>
      </c>
      <c r="G30" s="507">
        <v>35</v>
      </c>
      <c r="H30" s="630">
        <f t="shared" si="5"/>
        <v>30</v>
      </c>
      <c r="I30" s="631"/>
      <c r="J30" s="632"/>
      <c r="K30" s="510">
        <f t="shared" si="3"/>
        <v>65</v>
      </c>
      <c r="L30" s="511">
        <f t="shared" si="4"/>
        <v>9.8634294385432479</v>
      </c>
      <c r="M30" s="581"/>
      <c r="N30" s="611">
        <v>65</v>
      </c>
      <c r="O30" s="512"/>
      <c r="P30" s="513"/>
    </row>
    <row r="31" spans="1:16" ht="15" x14ac:dyDescent="0.2">
      <c r="A31" s="449" t="s">
        <v>592</v>
      </c>
      <c r="B31" s="484" t="s">
        <v>593</v>
      </c>
      <c r="C31" s="531">
        <v>518</v>
      </c>
      <c r="D31" s="442">
        <v>795</v>
      </c>
      <c r="E31" s="506">
        <v>837</v>
      </c>
      <c r="F31" s="506">
        <v>993</v>
      </c>
      <c r="G31" s="507">
        <v>251</v>
      </c>
      <c r="H31" s="630">
        <f t="shared" si="5"/>
        <v>276</v>
      </c>
      <c r="I31" s="631"/>
      <c r="J31" s="632"/>
      <c r="K31" s="510">
        <f t="shared" si="3"/>
        <v>527</v>
      </c>
      <c r="L31" s="511">
        <f t="shared" si="4"/>
        <v>53.071500503524675</v>
      </c>
      <c r="M31" s="581"/>
      <c r="N31" s="611">
        <v>527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10103</v>
      </c>
      <c r="E32" s="506">
        <v>10350</v>
      </c>
      <c r="F32" s="506">
        <v>10350</v>
      </c>
      <c r="G32" s="507">
        <v>2499</v>
      </c>
      <c r="H32" s="630">
        <f t="shared" si="5"/>
        <v>2574</v>
      </c>
      <c r="I32" s="631"/>
      <c r="J32" s="632"/>
      <c r="K32" s="510">
        <f t="shared" si="3"/>
        <v>5073</v>
      </c>
      <c r="L32" s="511">
        <f t="shared" si="4"/>
        <v>49.014492753623188</v>
      </c>
      <c r="M32" s="581"/>
      <c r="N32" s="611">
        <v>5073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3612</v>
      </c>
      <c r="E33" s="506">
        <v>3721</v>
      </c>
      <c r="F33" s="506">
        <v>3721</v>
      </c>
      <c r="G33" s="507">
        <v>898</v>
      </c>
      <c r="H33" s="630">
        <f t="shared" si="5"/>
        <v>931</v>
      </c>
      <c r="I33" s="631"/>
      <c r="J33" s="632"/>
      <c r="K33" s="510">
        <f t="shared" si="3"/>
        <v>1829</v>
      </c>
      <c r="L33" s="511">
        <f t="shared" si="4"/>
        <v>49.153453372749262</v>
      </c>
      <c r="M33" s="581"/>
      <c r="N33" s="611">
        <v>1829</v>
      </c>
      <c r="O33" s="512"/>
      <c r="P33" s="513"/>
    </row>
    <row r="34" spans="1:16" ht="15" x14ac:dyDescent="0.2">
      <c r="A34" s="449" t="s">
        <v>599</v>
      </c>
      <c r="B34" s="484" t="s">
        <v>600</v>
      </c>
      <c r="C34" s="531">
        <v>557</v>
      </c>
      <c r="D34" s="442"/>
      <c r="E34" s="506"/>
      <c r="F34" s="506"/>
      <c r="G34" s="507"/>
      <c r="H34" s="630">
        <f t="shared" si="5"/>
        <v>0</v>
      </c>
      <c r="I34" s="631"/>
      <c r="J34" s="632"/>
      <c r="K34" s="510">
        <f t="shared" si="3"/>
        <v>0</v>
      </c>
      <c r="L34" s="511" t="e">
        <f t="shared" si="4"/>
        <v>#DIV/0!</v>
      </c>
      <c r="M34" s="581"/>
      <c r="N34" s="611"/>
      <c r="O34" s="512"/>
      <c r="P34" s="513"/>
    </row>
    <row r="35" spans="1:16" ht="15" x14ac:dyDescent="0.2">
      <c r="A35" s="449" t="s">
        <v>601</v>
      </c>
      <c r="B35" s="484" t="s">
        <v>602</v>
      </c>
      <c r="C35" s="531">
        <v>551</v>
      </c>
      <c r="D35" s="442">
        <v>86</v>
      </c>
      <c r="E35" s="506">
        <v>55</v>
      </c>
      <c r="F35" s="506">
        <v>55</v>
      </c>
      <c r="G35" s="507">
        <v>17</v>
      </c>
      <c r="H35" s="630">
        <f t="shared" si="5"/>
        <v>21</v>
      </c>
      <c r="I35" s="631"/>
      <c r="J35" s="632"/>
      <c r="K35" s="510">
        <f t="shared" si="3"/>
        <v>38</v>
      </c>
      <c r="L35" s="511">
        <f t="shared" si="4"/>
        <v>69.090909090909093</v>
      </c>
      <c r="M35" s="581"/>
      <c r="N35" s="611">
        <v>38</v>
      </c>
      <c r="O35" s="512"/>
      <c r="P35" s="513"/>
    </row>
    <row r="36" spans="1:16" ht="15.75" thickBot="1" x14ac:dyDescent="0.25">
      <c r="A36" s="533" t="s">
        <v>603</v>
      </c>
      <c r="B36" s="458"/>
      <c r="C36" s="535" t="s">
        <v>604</v>
      </c>
      <c r="D36" s="536">
        <v>540</v>
      </c>
      <c r="E36" s="537">
        <v>173</v>
      </c>
      <c r="F36" s="537">
        <v>578</v>
      </c>
      <c r="G36" s="538">
        <v>3</v>
      </c>
      <c r="H36" s="630">
        <f t="shared" si="5"/>
        <v>37</v>
      </c>
      <c r="I36" s="636"/>
      <c r="J36" s="632"/>
      <c r="K36" s="522">
        <f t="shared" si="3"/>
        <v>40</v>
      </c>
      <c r="L36" s="523">
        <f t="shared" si="4"/>
        <v>6.9204152249134951</v>
      </c>
      <c r="M36" s="581"/>
      <c r="N36" s="627">
        <v>40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20209</v>
      </c>
      <c r="E37" s="546">
        <f t="shared" ref="E37:J37" si="6">SUM(E27:E36)</f>
        <v>18425</v>
      </c>
      <c r="F37" s="546">
        <f t="shared" si="6"/>
        <v>20773</v>
      </c>
      <c r="G37" s="546">
        <f t="shared" si="6"/>
        <v>5002</v>
      </c>
      <c r="H37" s="546">
        <f t="shared" si="6"/>
        <v>4824</v>
      </c>
      <c r="I37" s="547">
        <f t="shared" si="6"/>
        <v>0</v>
      </c>
      <c r="J37" s="548">
        <f t="shared" si="6"/>
        <v>0</v>
      </c>
      <c r="K37" s="547">
        <f t="shared" si="3"/>
        <v>9826</v>
      </c>
      <c r="L37" s="549">
        <f t="shared" si="4"/>
        <v>47.301785972175416</v>
      </c>
      <c r="M37" s="581"/>
      <c r="N37" s="547">
        <f>SUM(N27:N36)</f>
        <v>9826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603" t="s">
        <v>608</v>
      </c>
      <c r="C38" s="526">
        <v>601</v>
      </c>
      <c r="D38" s="552"/>
      <c r="E38" s="527"/>
      <c r="F38" s="527"/>
      <c r="G38" s="497"/>
      <c r="H38" s="630">
        <f t="shared" si="5"/>
        <v>0</v>
      </c>
      <c r="I38" s="629"/>
      <c r="J38" s="632"/>
      <c r="K38" s="501">
        <f t="shared" si="3"/>
        <v>0</v>
      </c>
      <c r="L38" s="502" t="e">
        <f t="shared" si="4"/>
        <v>#DIV/0!</v>
      </c>
      <c r="M38" s="581"/>
      <c r="N38" s="620"/>
      <c r="O38" s="529"/>
      <c r="P38" s="530"/>
    </row>
    <row r="39" spans="1:16" ht="15" x14ac:dyDescent="0.2">
      <c r="A39" s="553" t="s">
        <v>609</v>
      </c>
      <c r="B39" s="484" t="s">
        <v>610</v>
      </c>
      <c r="C39" s="531">
        <v>602</v>
      </c>
      <c r="D39" s="442">
        <v>2178</v>
      </c>
      <c r="E39" s="506"/>
      <c r="F39" s="506">
        <v>2174</v>
      </c>
      <c r="G39" s="507">
        <v>617</v>
      </c>
      <c r="H39" s="630">
        <f t="shared" si="5"/>
        <v>621</v>
      </c>
      <c r="I39" s="631"/>
      <c r="J39" s="632"/>
      <c r="K39" s="510">
        <f t="shared" si="3"/>
        <v>1238</v>
      </c>
      <c r="L39" s="511">
        <f t="shared" si="4"/>
        <v>56.945722171113154</v>
      </c>
      <c r="M39" s="581"/>
      <c r="N39" s="611">
        <v>1238</v>
      </c>
      <c r="O39" s="512"/>
      <c r="P39" s="513"/>
    </row>
    <row r="40" spans="1:16" ht="15" x14ac:dyDescent="0.2">
      <c r="A40" s="553" t="s">
        <v>611</v>
      </c>
      <c r="B40" s="484" t="s">
        <v>612</v>
      </c>
      <c r="C40" s="531">
        <v>604</v>
      </c>
      <c r="D40" s="442"/>
      <c r="E40" s="506"/>
      <c r="F40" s="506"/>
      <c r="G40" s="507"/>
      <c r="H40" s="630">
        <f t="shared" si="5"/>
        <v>0</v>
      </c>
      <c r="I40" s="631"/>
      <c r="J40" s="632"/>
      <c r="K40" s="510">
        <f t="shared" si="3"/>
        <v>0</v>
      </c>
      <c r="L40" s="511" t="e">
        <f t="shared" si="4"/>
        <v>#DIV/0!</v>
      </c>
      <c r="M40" s="581"/>
      <c r="N40" s="611"/>
      <c r="O40" s="512"/>
      <c r="P40" s="513"/>
    </row>
    <row r="41" spans="1:16" ht="15" x14ac:dyDescent="0.2">
      <c r="A41" s="553" t="s">
        <v>613</v>
      </c>
      <c r="B41" s="484" t="s">
        <v>614</v>
      </c>
      <c r="C41" s="531" t="s">
        <v>615</v>
      </c>
      <c r="D41" s="442">
        <v>17802</v>
      </c>
      <c r="E41" s="506">
        <v>18425</v>
      </c>
      <c r="F41" s="506">
        <v>18425</v>
      </c>
      <c r="G41" s="507">
        <v>4356</v>
      </c>
      <c r="H41" s="630">
        <f t="shared" si="5"/>
        <v>4882</v>
      </c>
      <c r="I41" s="631"/>
      <c r="J41" s="632"/>
      <c r="K41" s="510">
        <f t="shared" si="3"/>
        <v>9238</v>
      </c>
      <c r="L41" s="511">
        <f t="shared" si="4"/>
        <v>50.138398914518319</v>
      </c>
      <c r="M41" s="581"/>
      <c r="N41" s="611">
        <v>9238</v>
      </c>
      <c r="O41" s="512"/>
      <c r="P41" s="513"/>
    </row>
    <row r="42" spans="1:16" ht="15.75" thickBot="1" x14ac:dyDescent="0.25">
      <c r="A42" s="554" t="s">
        <v>616</v>
      </c>
      <c r="B42" s="458"/>
      <c r="C42" s="535" t="s">
        <v>617</v>
      </c>
      <c r="D42" s="460">
        <v>264</v>
      </c>
      <c r="E42" s="537"/>
      <c r="F42" s="537">
        <v>174</v>
      </c>
      <c r="G42" s="538">
        <v>51</v>
      </c>
      <c r="H42" s="630">
        <f t="shared" si="5"/>
        <v>31</v>
      </c>
      <c r="I42" s="636"/>
      <c r="J42" s="632"/>
      <c r="K42" s="522">
        <f t="shared" si="3"/>
        <v>82</v>
      </c>
      <c r="L42" s="555">
        <f t="shared" si="4"/>
        <v>47.126436781609193</v>
      </c>
      <c r="M42" s="581"/>
      <c r="N42" s="627">
        <v>82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20244</v>
      </c>
      <c r="E43" s="546">
        <f t="shared" si="7"/>
        <v>18425</v>
      </c>
      <c r="F43" s="546">
        <f t="shared" si="7"/>
        <v>20773</v>
      </c>
      <c r="G43" s="547">
        <f t="shared" si="7"/>
        <v>5024</v>
      </c>
      <c r="H43" s="548">
        <f t="shared" si="7"/>
        <v>5534</v>
      </c>
      <c r="I43" s="547">
        <f t="shared" si="7"/>
        <v>0</v>
      </c>
      <c r="J43" s="556">
        <f t="shared" si="7"/>
        <v>0</v>
      </c>
      <c r="K43" s="547">
        <f t="shared" si="3"/>
        <v>10558</v>
      </c>
      <c r="L43" s="549">
        <f t="shared" si="4"/>
        <v>50.825590911279065</v>
      </c>
      <c r="M43" s="581"/>
      <c r="N43" s="547">
        <f>SUM(N38:N42)</f>
        <v>10558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637"/>
      <c r="C44" s="558"/>
      <c r="D44" s="559"/>
      <c r="E44" s="560"/>
      <c r="F44" s="560"/>
      <c r="G44" s="638"/>
      <c r="H44" s="639"/>
      <c r="I44" s="640"/>
      <c r="J44" s="639"/>
      <c r="K44" s="564"/>
      <c r="L44" s="502"/>
      <c r="M44" s="581"/>
      <c r="N44" s="641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2442</v>
      </c>
      <c r="E45" s="545">
        <f t="shared" si="8"/>
        <v>0</v>
      </c>
      <c r="F45" s="545">
        <f t="shared" si="8"/>
        <v>2348</v>
      </c>
      <c r="G45" s="547">
        <f t="shared" si="8"/>
        <v>668</v>
      </c>
      <c r="H45" s="548">
        <f t="shared" si="8"/>
        <v>652</v>
      </c>
      <c r="I45" s="547">
        <f t="shared" si="8"/>
        <v>0</v>
      </c>
      <c r="J45" s="550">
        <f t="shared" si="8"/>
        <v>0</v>
      </c>
      <c r="K45" s="564">
        <f t="shared" si="3"/>
        <v>1320</v>
      </c>
      <c r="L45" s="502">
        <f t="shared" si="4"/>
        <v>56.218057921635435</v>
      </c>
      <c r="M45" s="581"/>
      <c r="N45" s="547">
        <f>N43-N41</f>
        <v>1320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35</v>
      </c>
      <c r="E46" s="545">
        <f t="shared" si="9"/>
        <v>0</v>
      </c>
      <c r="F46" s="545">
        <f t="shared" si="9"/>
        <v>0</v>
      </c>
      <c r="G46" s="547">
        <f t="shared" si="9"/>
        <v>22</v>
      </c>
      <c r="H46" s="548">
        <f t="shared" si="9"/>
        <v>710</v>
      </c>
      <c r="I46" s="547">
        <f t="shared" si="9"/>
        <v>0</v>
      </c>
      <c r="J46" s="550">
        <f t="shared" si="9"/>
        <v>0</v>
      </c>
      <c r="K46" s="564">
        <f t="shared" si="3"/>
        <v>732</v>
      </c>
      <c r="L46" s="502" t="e">
        <f t="shared" si="4"/>
        <v>#DIV/0!</v>
      </c>
      <c r="M46" s="581"/>
      <c r="N46" s="547">
        <f>N43-N37</f>
        <v>732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-17767</v>
      </c>
      <c r="E47" s="545">
        <f t="shared" si="10"/>
        <v>-18425</v>
      </c>
      <c r="F47" s="545">
        <f t="shared" si="10"/>
        <v>-18425</v>
      </c>
      <c r="G47" s="547">
        <f t="shared" si="10"/>
        <v>-4334</v>
      </c>
      <c r="H47" s="548">
        <f t="shared" si="10"/>
        <v>-4172</v>
      </c>
      <c r="I47" s="547">
        <f t="shared" si="10"/>
        <v>0</v>
      </c>
      <c r="J47" s="550">
        <f t="shared" si="10"/>
        <v>0</v>
      </c>
      <c r="K47" s="564">
        <f t="shared" si="3"/>
        <v>-8506</v>
      </c>
      <c r="L47" s="549">
        <f t="shared" si="4"/>
        <v>46.165535956580733</v>
      </c>
      <c r="M47" s="581"/>
      <c r="N47" s="547">
        <f>N46-N41</f>
        <v>-8506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ht="14.25" x14ac:dyDescent="0.2">
      <c r="A51" s="572" t="s">
        <v>625</v>
      </c>
    </row>
    <row r="52" spans="1:11" ht="14.25" x14ac:dyDescent="0.2">
      <c r="A52" s="575" t="s">
        <v>626</v>
      </c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580" t="s">
        <v>666</v>
      </c>
    </row>
    <row r="58" spans="1:11" x14ac:dyDescent="0.2">
      <c r="A58" s="580" t="s">
        <v>667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2"/>
  <sheetViews>
    <sheetView topLeftCell="B259" zoomScale="90" zoomScaleNormal="90" workbookViewId="0">
      <selection activeCell="F385" sqref="F385"/>
    </sheetView>
  </sheetViews>
  <sheetFormatPr defaultRowHeight="12.75" x14ac:dyDescent="0.2"/>
  <cols>
    <col min="1" max="1" width="7.5703125" style="40" customWidth="1"/>
    <col min="2" max="3" width="10.28515625" style="40" customWidth="1"/>
    <col min="4" max="4" width="76.85546875" style="40" customWidth="1"/>
    <col min="5" max="7" width="16.7109375" style="41" customWidth="1"/>
    <col min="8" max="8" width="13.42578125" style="41" customWidth="1"/>
    <col min="9" max="9" width="9.140625" style="40"/>
    <col min="10" max="10" width="24.85546875" style="40" customWidth="1"/>
    <col min="11" max="16384" width="9.140625" style="40"/>
  </cols>
  <sheetData>
    <row r="1" spans="1:10" ht="21.75" customHeight="1" x14ac:dyDescent="0.25">
      <c r="A1" s="357" t="s">
        <v>197</v>
      </c>
      <c r="B1" s="354"/>
      <c r="C1" s="354"/>
      <c r="D1" s="188"/>
      <c r="E1" s="186"/>
      <c r="F1" s="186"/>
      <c r="G1" s="117"/>
      <c r="H1" s="117"/>
    </row>
    <row r="2" spans="1:10" ht="12.75" customHeight="1" x14ac:dyDescent="0.25">
      <c r="A2" s="187"/>
      <c r="B2" s="182"/>
      <c r="C2" s="187"/>
      <c r="D2" s="57"/>
      <c r="E2" s="186"/>
      <c r="F2" s="186"/>
      <c r="G2" s="186"/>
      <c r="H2" s="186"/>
    </row>
    <row r="3" spans="1:10" s="182" customFormat="1" ht="24" customHeight="1" x14ac:dyDescent="0.3">
      <c r="A3" s="358" t="s">
        <v>333</v>
      </c>
      <c r="B3" s="358"/>
      <c r="C3" s="358"/>
      <c r="D3" s="354"/>
      <c r="E3" s="354"/>
      <c r="F3" s="185"/>
      <c r="G3" s="185"/>
      <c r="H3" s="185"/>
    </row>
    <row r="4" spans="1:10" s="182" customFormat="1" ht="15" customHeight="1" x14ac:dyDescent="0.3">
      <c r="A4" s="184"/>
      <c r="B4" s="184"/>
      <c r="C4" s="184"/>
      <c r="D4" s="184"/>
      <c r="E4" s="183"/>
      <c r="F4" s="183"/>
      <c r="G4" s="181"/>
      <c r="H4" s="183"/>
    </row>
    <row r="5" spans="1:10" ht="15" customHeight="1" thickBot="1" x14ac:dyDescent="0.25">
      <c r="A5" s="52"/>
      <c r="B5" s="52"/>
      <c r="C5" s="52"/>
      <c r="D5" s="52"/>
      <c r="E5" s="51"/>
      <c r="F5" s="51"/>
      <c r="G5" s="281" t="s">
        <v>3</v>
      </c>
      <c r="H5" s="51"/>
    </row>
    <row r="6" spans="1:10" ht="15.75" x14ac:dyDescent="0.25">
      <c r="A6" s="96" t="s">
        <v>57</v>
      </c>
      <c r="B6" s="96" t="s">
        <v>56</v>
      </c>
      <c r="C6" s="96" t="s">
        <v>55</v>
      </c>
      <c r="D6" s="95" t="s">
        <v>54</v>
      </c>
      <c r="E6" s="94" t="s">
        <v>53</v>
      </c>
      <c r="F6" s="94" t="s">
        <v>53</v>
      </c>
      <c r="G6" s="94" t="s">
        <v>7</v>
      </c>
      <c r="H6" s="94" t="s">
        <v>52</v>
      </c>
    </row>
    <row r="7" spans="1:10" ht="15.75" customHeight="1" thickBot="1" x14ac:dyDescent="0.3">
      <c r="A7" s="93"/>
      <c r="B7" s="93"/>
      <c r="C7" s="93"/>
      <c r="D7" s="92"/>
      <c r="E7" s="90" t="s">
        <v>51</v>
      </c>
      <c r="F7" s="90" t="s">
        <v>50</v>
      </c>
      <c r="G7" s="91" t="s">
        <v>332</v>
      </c>
      <c r="H7" s="90" t="s">
        <v>10</v>
      </c>
    </row>
    <row r="8" spans="1:10" ht="15.75" customHeight="1" thickTop="1" x14ac:dyDescent="0.25">
      <c r="A8" s="163">
        <v>20</v>
      </c>
      <c r="B8" s="116"/>
      <c r="C8" s="116"/>
      <c r="D8" s="115" t="s">
        <v>196</v>
      </c>
      <c r="E8" s="112"/>
      <c r="F8" s="114"/>
      <c r="G8" s="113"/>
      <c r="H8" s="112"/>
    </row>
    <row r="9" spans="1:10" ht="15.75" customHeight="1" x14ac:dyDescent="0.25">
      <c r="A9" s="163"/>
      <c r="B9" s="116"/>
      <c r="C9" s="116"/>
      <c r="D9" s="115"/>
      <c r="E9" s="112"/>
      <c r="F9" s="114"/>
      <c r="G9" s="113"/>
      <c r="H9" s="112"/>
    </row>
    <row r="10" spans="1:10" ht="15.75" hidden="1" customHeight="1" x14ac:dyDescent="0.25">
      <c r="A10" s="163"/>
      <c r="B10" s="116"/>
      <c r="C10" s="180">
        <v>2420</v>
      </c>
      <c r="D10" s="141" t="s">
        <v>195</v>
      </c>
      <c r="E10" s="50"/>
      <c r="F10" s="69"/>
      <c r="G10" s="68"/>
      <c r="H10" s="50" t="e">
        <f>(#REF!/F10)*100</f>
        <v>#REF!</v>
      </c>
    </row>
    <row r="11" spans="1:10" ht="15.75" hidden="1" customHeight="1" x14ac:dyDescent="0.25">
      <c r="A11" s="178"/>
      <c r="B11" s="116"/>
      <c r="C11" s="180">
        <v>4113</v>
      </c>
      <c r="D11" s="141" t="s">
        <v>193</v>
      </c>
      <c r="E11" s="50"/>
      <c r="F11" s="69"/>
      <c r="G11" s="68">
        <v>0</v>
      </c>
      <c r="H11" s="50" t="e">
        <f>(#REF!/F11)*100</f>
        <v>#REF!</v>
      </c>
    </row>
    <row r="12" spans="1:10" ht="12" hidden="1" customHeight="1" x14ac:dyDescent="0.25">
      <c r="A12" s="178"/>
      <c r="B12" s="116"/>
      <c r="C12" s="180">
        <v>4113</v>
      </c>
      <c r="D12" s="141" t="s">
        <v>193</v>
      </c>
      <c r="E12" s="50"/>
      <c r="F12" s="69"/>
      <c r="G12" s="68">
        <v>0</v>
      </c>
      <c r="H12" s="50" t="e">
        <f>(#REF!/F12)*100</f>
        <v>#REF!</v>
      </c>
    </row>
    <row r="13" spans="1:10" ht="15.75" customHeight="1" x14ac:dyDescent="0.25">
      <c r="A13" s="178"/>
      <c r="B13" s="116"/>
      <c r="C13" s="180">
        <v>4116</v>
      </c>
      <c r="D13" s="141" t="s">
        <v>456</v>
      </c>
      <c r="E13" s="50">
        <v>0</v>
      </c>
      <c r="F13" s="69">
        <v>184.2</v>
      </c>
      <c r="G13" s="68">
        <v>0</v>
      </c>
      <c r="H13" s="50">
        <f>(G13/F13)*100</f>
        <v>0</v>
      </c>
    </row>
    <row r="14" spans="1:10" ht="15.75" hidden="1" customHeight="1" x14ac:dyDescent="0.25">
      <c r="A14" s="178"/>
      <c r="B14" s="116"/>
      <c r="C14" s="180">
        <v>4116</v>
      </c>
      <c r="D14" s="141" t="s">
        <v>194</v>
      </c>
      <c r="E14" s="50"/>
      <c r="F14" s="69"/>
      <c r="G14" s="68">
        <v>0</v>
      </c>
      <c r="H14" s="50" t="e">
        <f>(#REF!/F14)*100</f>
        <v>#REF!</v>
      </c>
    </row>
    <row r="15" spans="1:10" ht="15.75" hidden="1" customHeight="1" x14ac:dyDescent="0.25">
      <c r="A15" s="178"/>
      <c r="B15" s="116"/>
      <c r="C15" s="180">
        <v>4213</v>
      </c>
      <c r="D15" s="179" t="s">
        <v>191</v>
      </c>
      <c r="E15" s="112"/>
      <c r="F15" s="114"/>
      <c r="G15" s="68">
        <v>0</v>
      </c>
      <c r="H15" s="50" t="e">
        <f>(#REF!/F15)*100</f>
        <v>#REF!</v>
      </c>
      <c r="J15" s="41"/>
    </row>
    <row r="16" spans="1:10" ht="15.75" hidden="1" customHeight="1" x14ac:dyDescent="0.25">
      <c r="A16" s="178"/>
      <c r="B16" s="116"/>
      <c r="C16" s="180">
        <v>4213</v>
      </c>
      <c r="D16" s="179" t="s">
        <v>191</v>
      </c>
      <c r="E16" s="112"/>
      <c r="F16" s="114"/>
      <c r="G16" s="68">
        <v>0</v>
      </c>
      <c r="H16" s="50" t="e">
        <f>(#REF!/F16)*100</f>
        <v>#REF!</v>
      </c>
      <c r="J16" s="41"/>
    </row>
    <row r="17" spans="1:10" ht="15.75" customHeight="1" x14ac:dyDescent="0.25">
      <c r="A17" s="178"/>
      <c r="B17" s="116"/>
      <c r="C17" s="180">
        <v>4122</v>
      </c>
      <c r="D17" s="141" t="s">
        <v>465</v>
      </c>
      <c r="E17" s="50">
        <v>0</v>
      </c>
      <c r="F17" s="69">
        <v>105</v>
      </c>
      <c r="G17" s="68">
        <v>105</v>
      </c>
      <c r="H17" s="50">
        <f t="shared" ref="H17:H44" si="0">(G17/F17)*100</f>
        <v>100</v>
      </c>
    </row>
    <row r="18" spans="1:10" ht="15.75" customHeight="1" x14ac:dyDescent="0.25">
      <c r="A18" s="178"/>
      <c r="B18" s="116"/>
      <c r="C18" s="180">
        <v>4216</v>
      </c>
      <c r="D18" s="179" t="s">
        <v>457</v>
      </c>
      <c r="E18" s="112">
        <v>0</v>
      </c>
      <c r="F18" s="114">
        <v>10575.5</v>
      </c>
      <c r="G18" s="68">
        <v>0</v>
      </c>
      <c r="H18" s="50">
        <f t="shared" si="0"/>
        <v>0</v>
      </c>
      <c r="J18" s="41"/>
    </row>
    <row r="19" spans="1:10" ht="15.75" hidden="1" customHeight="1" x14ac:dyDescent="0.25">
      <c r="A19" s="178"/>
      <c r="B19" s="116"/>
      <c r="C19" s="180">
        <v>4216</v>
      </c>
      <c r="D19" s="179" t="s">
        <v>189</v>
      </c>
      <c r="E19" s="112"/>
      <c r="F19" s="114"/>
      <c r="G19" s="68">
        <v>0</v>
      </c>
      <c r="H19" s="50" t="e">
        <f t="shared" si="0"/>
        <v>#DIV/0!</v>
      </c>
      <c r="J19" s="41"/>
    </row>
    <row r="20" spans="1:10" ht="15.75" hidden="1" customHeight="1" x14ac:dyDescent="0.25">
      <c r="A20" s="178"/>
      <c r="B20" s="116"/>
      <c r="C20" s="180">
        <v>4216</v>
      </c>
      <c r="D20" s="179" t="s">
        <v>189</v>
      </c>
      <c r="E20" s="112"/>
      <c r="F20" s="114"/>
      <c r="G20" s="68">
        <v>0</v>
      </c>
      <c r="H20" s="50" t="e">
        <f t="shared" si="0"/>
        <v>#DIV/0!</v>
      </c>
      <c r="J20" s="41"/>
    </row>
    <row r="21" spans="1:10" ht="15.75" hidden="1" customHeight="1" x14ac:dyDescent="0.25">
      <c r="A21" s="178"/>
      <c r="B21" s="116"/>
      <c r="C21" s="180">
        <v>4216</v>
      </c>
      <c r="D21" s="179" t="s">
        <v>190</v>
      </c>
      <c r="E21" s="112"/>
      <c r="F21" s="114"/>
      <c r="G21" s="68">
        <v>0</v>
      </c>
      <c r="H21" s="50" t="e">
        <f t="shared" si="0"/>
        <v>#DIV/0!</v>
      </c>
      <c r="I21" s="41"/>
    </row>
    <row r="22" spans="1:10" ht="15.75" hidden="1" customHeight="1" x14ac:dyDescent="0.25">
      <c r="A22" s="178"/>
      <c r="B22" s="116"/>
      <c r="C22" s="180">
        <v>4216</v>
      </c>
      <c r="D22" s="179" t="s">
        <v>189</v>
      </c>
      <c r="E22" s="112"/>
      <c r="F22" s="69"/>
      <c r="G22" s="68">
        <v>0</v>
      </c>
      <c r="H22" s="50" t="e">
        <f t="shared" si="0"/>
        <v>#DIV/0!</v>
      </c>
      <c r="I22" s="41"/>
    </row>
    <row r="23" spans="1:10" ht="15" hidden="1" x14ac:dyDescent="0.2">
      <c r="A23" s="176"/>
      <c r="B23" s="175"/>
      <c r="C23" s="171">
        <v>4222</v>
      </c>
      <c r="D23" s="170" t="s">
        <v>188</v>
      </c>
      <c r="E23" s="72"/>
      <c r="F23" s="80"/>
      <c r="G23" s="68">
        <v>0</v>
      </c>
      <c r="H23" s="50" t="e">
        <f t="shared" si="0"/>
        <v>#DIV/0!</v>
      </c>
    </row>
    <row r="24" spans="1:10" ht="15" hidden="1" x14ac:dyDescent="0.2">
      <c r="A24" s="176"/>
      <c r="B24" s="175"/>
      <c r="C24" s="171">
        <v>4222</v>
      </c>
      <c r="D24" s="170" t="s">
        <v>188</v>
      </c>
      <c r="E24" s="72"/>
      <c r="F24" s="80"/>
      <c r="G24" s="68">
        <v>0</v>
      </c>
      <c r="H24" s="50" t="e">
        <f t="shared" si="0"/>
        <v>#DIV/0!</v>
      </c>
    </row>
    <row r="25" spans="1:10" ht="15" hidden="1" x14ac:dyDescent="0.2">
      <c r="A25" s="176"/>
      <c r="B25" s="175"/>
      <c r="C25" s="171">
        <v>4222</v>
      </c>
      <c r="D25" s="170" t="s">
        <v>187</v>
      </c>
      <c r="E25" s="72"/>
      <c r="F25" s="80"/>
      <c r="G25" s="68">
        <v>0</v>
      </c>
      <c r="H25" s="50" t="e">
        <f t="shared" si="0"/>
        <v>#DIV/0!</v>
      </c>
    </row>
    <row r="26" spans="1:10" ht="15" hidden="1" x14ac:dyDescent="0.2">
      <c r="A26" s="173"/>
      <c r="B26" s="172"/>
      <c r="C26" s="171">
        <v>4222</v>
      </c>
      <c r="D26" s="170" t="s">
        <v>186</v>
      </c>
      <c r="E26" s="50"/>
      <c r="F26" s="69"/>
      <c r="G26" s="68">
        <v>0</v>
      </c>
      <c r="H26" s="50" t="e">
        <f t="shared" si="0"/>
        <v>#DIV/0!</v>
      </c>
    </row>
    <row r="27" spans="1:10" ht="15" hidden="1" x14ac:dyDescent="0.2">
      <c r="A27" s="176"/>
      <c r="B27" s="175"/>
      <c r="C27" s="171">
        <v>4223</v>
      </c>
      <c r="D27" s="170" t="s">
        <v>185</v>
      </c>
      <c r="E27" s="72"/>
      <c r="F27" s="80"/>
      <c r="G27" s="68">
        <v>0</v>
      </c>
      <c r="H27" s="50" t="e">
        <f t="shared" si="0"/>
        <v>#DIV/0!</v>
      </c>
    </row>
    <row r="28" spans="1:10" ht="15" hidden="1" x14ac:dyDescent="0.2">
      <c r="A28" s="176"/>
      <c r="B28" s="175"/>
      <c r="C28" s="171">
        <v>4232</v>
      </c>
      <c r="D28" s="170" t="s">
        <v>184</v>
      </c>
      <c r="E28" s="72"/>
      <c r="F28" s="80"/>
      <c r="G28" s="68">
        <v>0</v>
      </c>
      <c r="H28" s="50" t="e">
        <f t="shared" si="0"/>
        <v>#DIV/0!</v>
      </c>
    </row>
    <row r="29" spans="1:10" ht="15" hidden="1" x14ac:dyDescent="0.2">
      <c r="A29" s="176"/>
      <c r="B29" s="175"/>
      <c r="C29" s="171">
        <v>4232</v>
      </c>
      <c r="D29" s="170" t="s">
        <v>184</v>
      </c>
      <c r="E29" s="72"/>
      <c r="F29" s="80"/>
      <c r="G29" s="68">
        <v>0</v>
      </c>
      <c r="H29" s="50" t="e">
        <f t="shared" si="0"/>
        <v>#DIV/0!</v>
      </c>
    </row>
    <row r="30" spans="1:10" ht="15" hidden="1" x14ac:dyDescent="0.2">
      <c r="A30" s="176"/>
      <c r="B30" s="175">
        <v>2212</v>
      </c>
      <c r="C30" s="171">
        <v>2322</v>
      </c>
      <c r="D30" s="170" t="s">
        <v>183</v>
      </c>
      <c r="E30" s="72"/>
      <c r="F30" s="80"/>
      <c r="G30" s="68">
        <v>0</v>
      </c>
      <c r="H30" s="50" t="e">
        <f t="shared" si="0"/>
        <v>#DIV/0!</v>
      </c>
    </row>
    <row r="31" spans="1:10" ht="15" hidden="1" customHeight="1" x14ac:dyDescent="0.2">
      <c r="A31" s="176"/>
      <c r="B31" s="175">
        <v>2212</v>
      </c>
      <c r="C31" s="171">
        <v>2324</v>
      </c>
      <c r="D31" s="170" t="s">
        <v>182</v>
      </c>
      <c r="E31" s="72"/>
      <c r="F31" s="80"/>
      <c r="G31" s="68">
        <v>0</v>
      </c>
      <c r="H31" s="50" t="e">
        <f t="shared" si="0"/>
        <v>#DIV/0!</v>
      </c>
    </row>
    <row r="32" spans="1:10" ht="15" hidden="1" customHeight="1" x14ac:dyDescent="0.2">
      <c r="A32" s="176"/>
      <c r="B32" s="175">
        <v>2219</v>
      </c>
      <c r="C32" s="177">
        <v>2321</v>
      </c>
      <c r="D32" s="170" t="s">
        <v>181</v>
      </c>
      <c r="E32" s="72"/>
      <c r="F32" s="80"/>
      <c r="G32" s="68">
        <v>0</v>
      </c>
      <c r="H32" s="50" t="e">
        <f t="shared" si="0"/>
        <v>#DIV/0!</v>
      </c>
    </row>
    <row r="33" spans="1:8" ht="15" hidden="1" customHeight="1" x14ac:dyDescent="0.2">
      <c r="A33" s="176"/>
      <c r="B33" s="175">
        <v>2219</v>
      </c>
      <c r="C33" s="171">
        <v>2324</v>
      </c>
      <c r="D33" s="170" t="s">
        <v>180</v>
      </c>
      <c r="E33" s="72"/>
      <c r="F33" s="80"/>
      <c r="G33" s="68">
        <v>0</v>
      </c>
      <c r="H33" s="50" t="e">
        <f t="shared" si="0"/>
        <v>#DIV/0!</v>
      </c>
    </row>
    <row r="34" spans="1:8" ht="15" hidden="1" customHeight="1" x14ac:dyDescent="0.2">
      <c r="A34" s="176"/>
      <c r="B34" s="175">
        <v>2221</v>
      </c>
      <c r="C34" s="177">
        <v>2329</v>
      </c>
      <c r="D34" s="170" t="s">
        <v>179</v>
      </c>
      <c r="E34" s="72"/>
      <c r="F34" s="80"/>
      <c r="G34" s="68">
        <v>0</v>
      </c>
      <c r="H34" s="50" t="e">
        <f t="shared" si="0"/>
        <v>#DIV/0!</v>
      </c>
    </row>
    <row r="35" spans="1:8" ht="15" hidden="1" customHeight="1" x14ac:dyDescent="0.2">
      <c r="A35" s="70"/>
      <c r="B35" s="71">
        <v>3421</v>
      </c>
      <c r="C35" s="71">
        <v>3121</v>
      </c>
      <c r="D35" s="71" t="s">
        <v>178</v>
      </c>
      <c r="E35" s="124"/>
      <c r="F35" s="69"/>
      <c r="G35" s="68">
        <v>0</v>
      </c>
      <c r="H35" s="50" t="e">
        <f t="shared" si="0"/>
        <v>#DIV/0!</v>
      </c>
    </row>
    <row r="36" spans="1:8" ht="15" hidden="1" customHeight="1" x14ac:dyDescent="0.2">
      <c r="A36" s="70"/>
      <c r="B36" s="71">
        <v>3631</v>
      </c>
      <c r="C36" s="71">
        <v>2322</v>
      </c>
      <c r="D36" s="71" t="s">
        <v>177</v>
      </c>
      <c r="E36" s="124"/>
      <c r="F36" s="69"/>
      <c r="G36" s="68">
        <v>0</v>
      </c>
      <c r="H36" s="50" t="e">
        <f t="shared" si="0"/>
        <v>#DIV/0!</v>
      </c>
    </row>
    <row r="37" spans="1:8" ht="15" customHeight="1" x14ac:dyDescent="0.2">
      <c r="A37" s="174"/>
      <c r="B37" s="171">
        <v>3631</v>
      </c>
      <c r="C37" s="71">
        <v>2324</v>
      </c>
      <c r="D37" s="71" t="s">
        <v>375</v>
      </c>
      <c r="E37" s="124">
        <v>0</v>
      </c>
      <c r="F37" s="69">
        <v>0</v>
      </c>
      <c r="G37" s="68">
        <v>16.600000000000001</v>
      </c>
      <c r="H37" s="50" t="e">
        <f t="shared" si="0"/>
        <v>#DIV/0!</v>
      </c>
    </row>
    <row r="38" spans="1:8" ht="15" hidden="1" customHeight="1" x14ac:dyDescent="0.2">
      <c r="A38" s="176"/>
      <c r="B38" s="175">
        <v>3322</v>
      </c>
      <c r="C38" s="177">
        <v>2324</v>
      </c>
      <c r="D38" s="170" t="s">
        <v>176</v>
      </c>
      <c r="E38" s="72"/>
      <c r="F38" s="80"/>
      <c r="G38" s="68">
        <v>0</v>
      </c>
      <c r="H38" s="50" t="e">
        <f t="shared" si="0"/>
        <v>#DIV/0!</v>
      </c>
    </row>
    <row r="39" spans="1:8" ht="15" hidden="1" x14ac:dyDescent="0.2">
      <c r="A39" s="70"/>
      <c r="B39" s="71">
        <v>3412</v>
      </c>
      <c r="C39" s="71">
        <v>2321</v>
      </c>
      <c r="D39" s="71" t="s">
        <v>175</v>
      </c>
      <c r="E39" s="124"/>
      <c r="F39" s="69"/>
      <c r="G39" s="68">
        <v>0</v>
      </c>
      <c r="H39" s="50" t="e">
        <f t="shared" si="0"/>
        <v>#DIV/0!</v>
      </c>
    </row>
    <row r="40" spans="1:8" ht="15" hidden="1" x14ac:dyDescent="0.2">
      <c r="A40" s="176"/>
      <c r="B40" s="175">
        <v>3635</v>
      </c>
      <c r="C40" s="171">
        <v>3122</v>
      </c>
      <c r="D40" s="170" t="s">
        <v>174</v>
      </c>
      <c r="E40" s="72"/>
      <c r="F40" s="80"/>
      <c r="G40" s="68">
        <v>0</v>
      </c>
      <c r="H40" s="50" t="e">
        <f t="shared" si="0"/>
        <v>#DIV/0!</v>
      </c>
    </row>
    <row r="41" spans="1:8" ht="15" hidden="1" x14ac:dyDescent="0.2">
      <c r="A41" s="176"/>
      <c r="B41" s="175">
        <v>3699</v>
      </c>
      <c r="C41" s="171">
        <v>2111</v>
      </c>
      <c r="D41" s="170" t="s">
        <v>173</v>
      </c>
      <c r="E41" s="72"/>
      <c r="F41" s="80"/>
      <c r="G41" s="68">
        <v>0</v>
      </c>
      <c r="H41" s="50" t="e">
        <f t="shared" si="0"/>
        <v>#DIV/0!</v>
      </c>
    </row>
    <row r="42" spans="1:8" ht="15" x14ac:dyDescent="0.2">
      <c r="A42" s="176"/>
      <c r="B42" s="175">
        <v>3699</v>
      </c>
      <c r="C42" s="171">
        <v>2111</v>
      </c>
      <c r="D42" s="170" t="s">
        <v>173</v>
      </c>
      <c r="E42" s="72">
        <v>0</v>
      </c>
      <c r="F42" s="80">
        <v>0</v>
      </c>
      <c r="G42" s="68">
        <v>29</v>
      </c>
      <c r="H42" s="50" t="e">
        <f t="shared" si="0"/>
        <v>#DIV/0!</v>
      </c>
    </row>
    <row r="43" spans="1:8" ht="15" hidden="1" x14ac:dyDescent="0.2">
      <c r="A43" s="174"/>
      <c r="B43" s="171">
        <v>3725</v>
      </c>
      <c r="C43" s="71">
        <v>2321</v>
      </c>
      <c r="D43" s="71" t="s">
        <v>172</v>
      </c>
      <c r="E43" s="124"/>
      <c r="F43" s="69"/>
      <c r="G43" s="68">
        <v>0</v>
      </c>
      <c r="H43" s="50" t="e">
        <f t="shared" si="0"/>
        <v>#DIV/0!</v>
      </c>
    </row>
    <row r="44" spans="1:8" ht="15" x14ac:dyDescent="0.2">
      <c r="A44" s="174"/>
      <c r="B44" s="171">
        <v>3725</v>
      </c>
      <c r="C44" s="71">
        <v>2324</v>
      </c>
      <c r="D44" s="71" t="s">
        <v>376</v>
      </c>
      <c r="E44" s="124">
        <v>2000</v>
      </c>
      <c r="F44" s="69">
        <v>2000</v>
      </c>
      <c r="G44" s="68">
        <v>1364.4</v>
      </c>
      <c r="H44" s="50">
        <f t="shared" si="0"/>
        <v>68.22</v>
      </c>
    </row>
    <row r="45" spans="1:8" ht="15" hidden="1" x14ac:dyDescent="0.2">
      <c r="A45" s="173"/>
      <c r="B45" s="172">
        <v>6399</v>
      </c>
      <c r="C45" s="171">
        <v>2222</v>
      </c>
      <c r="D45" s="170" t="s">
        <v>171</v>
      </c>
      <c r="E45" s="50"/>
      <c r="F45" s="69"/>
      <c r="G45" s="68">
        <v>0</v>
      </c>
      <c r="H45" s="50" t="e">
        <f>(#REF!/F45)*100</f>
        <v>#REF!</v>
      </c>
    </row>
    <row r="46" spans="1:8" ht="15.75" thickBot="1" x14ac:dyDescent="0.25">
      <c r="A46" s="169"/>
      <c r="B46" s="77"/>
      <c r="C46" s="77"/>
      <c r="D46" s="77"/>
      <c r="E46" s="75"/>
      <c r="F46" s="74"/>
      <c r="G46" s="73"/>
      <c r="H46" s="75"/>
    </row>
    <row r="47" spans="1:8" s="52" customFormat="1" ht="21.75" customHeight="1" thickTop="1" thickBot="1" x14ac:dyDescent="0.3">
      <c r="A47" s="168"/>
      <c r="B47" s="167"/>
      <c r="C47" s="167"/>
      <c r="D47" s="166" t="s">
        <v>170</v>
      </c>
      <c r="E47" s="110">
        <f t="shared" ref="E47:G47" si="1">SUM(E10:E46)</f>
        <v>2000</v>
      </c>
      <c r="F47" s="165">
        <f t="shared" si="1"/>
        <v>12864.7</v>
      </c>
      <c r="G47" s="164">
        <f t="shared" si="1"/>
        <v>1515</v>
      </c>
      <c r="H47" s="50">
        <f>(G47/F47)*100</f>
        <v>11.776411420398453</v>
      </c>
    </row>
    <row r="48" spans="1:8" ht="15" customHeight="1" x14ac:dyDescent="0.25">
      <c r="A48" s="53"/>
      <c r="B48" s="53"/>
      <c r="C48" s="53"/>
      <c r="D48" s="57"/>
      <c r="E48" s="55"/>
      <c r="F48" s="55"/>
      <c r="G48" s="117"/>
      <c r="H48" s="117"/>
    </row>
    <row r="49" spans="1:8" ht="15" customHeight="1" x14ac:dyDescent="0.25">
      <c r="A49" s="53"/>
      <c r="B49" s="53"/>
      <c r="C49" s="53"/>
      <c r="D49" s="57"/>
      <c r="E49" s="55"/>
      <c r="F49" s="55"/>
      <c r="G49" s="55"/>
      <c r="H49" s="55"/>
    </row>
    <row r="50" spans="1:8" ht="15" customHeight="1" thickBot="1" x14ac:dyDescent="0.3">
      <c r="A50" s="53"/>
      <c r="B50" s="53"/>
      <c r="C50" s="53"/>
      <c r="D50" s="57"/>
      <c r="E50" s="55"/>
      <c r="F50" s="55"/>
      <c r="G50" s="55"/>
      <c r="H50" s="55"/>
    </row>
    <row r="51" spans="1:8" ht="15.75" x14ac:dyDescent="0.25">
      <c r="A51" s="96" t="s">
        <v>57</v>
      </c>
      <c r="B51" s="96" t="s">
        <v>56</v>
      </c>
      <c r="C51" s="96" t="s">
        <v>55</v>
      </c>
      <c r="D51" s="95" t="s">
        <v>54</v>
      </c>
      <c r="E51" s="94" t="s">
        <v>53</v>
      </c>
      <c r="F51" s="94" t="s">
        <v>53</v>
      </c>
      <c r="G51" s="94" t="s">
        <v>7</v>
      </c>
      <c r="H51" s="94" t="s">
        <v>52</v>
      </c>
    </row>
    <row r="52" spans="1:8" ht="15.75" customHeight="1" thickBot="1" x14ac:dyDescent="0.3">
      <c r="A52" s="93"/>
      <c r="B52" s="93"/>
      <c r="C52" s="93"/>
      <c r="D52" s="92"/>
      <c r="E52" s="90" t="s">
        <v>51</v>
      </c>
      <c r="F52" s="90" t="s">
        <v>50</v>
      </c>
      <c r="G52" s="91" t="s">
        <v>49</v>
      </c>
      <c r="H52" s="90" t="s">
        <v>10</v>
      </c>
    </row>
    <row r="53" spans="1:8" ht="16.5" customHeight="1" thickTop="1" x14ac:dyDescent="0.25">
      <c r="A53" s="163">
        <v>30</v>
      </c>
      <c r="B53" s="116"/>
      <c r="C53" s="116"/>
      <c r="D53" s="115" t="s">
        <v>169</v>
      </c>
      <c r="E53" s="160"/>
      <c r="F53" s="162"/>
      <c r="G53" s="161"/>
      <c r="H53" s="160"/>
    </row>
    <row r="54" spans="1:8" ht="15" customHeight="1" x14ac:dyDescent="0.25">
      <c r="A54" s="143"/>
      <c r="B54" s="127"/>
      <c r="C54" s="127"/>
      <c r="D54" s="127"/>
      <c r="E54" s="50"/>
      <c r="F54" s="69"/>
      <c r="G54" s="68"/>
      <c r="H54" s="50"/>
    </row>
    <row r="55" spans="1:8" ht="15" hidden="1" x14ac:dyDescent="0.2">
      <c r="A55" s="70"/>
      <c r="B55" s="71"/>
      <c r="C55" s="71">
        <v>1361</v>
      </c>
      <c r="D55" s="71" t="s">
        <v>75</v>
      </c>
      <c r="E55" s="144"/>
      <c r="F55" s="138"/>
      <c r="G55" s="157">
        <v>0</v>
      </c>
      <c r="H55" s="50" t="e">
        <f>(#REF!/F55)*100</f>
        <v>#REF!</v>
      </c>
    </row>
    <row r="56" spans="1:8" ht="15" hidden="1" x14ac:dyDescent="0.2">
      <c r="A56" s="70"/>
      <c r="B56" s="71"/>
      <c r="C56" s="71">
        <v>2460</v>
      </c>
      <c r="D56" s="71" t="s">
        <v>168</v>
      </c>
      <c r="E56" s="144"/>
      <c r="F56" s="138"/>
      <c r="G56" s="157"/>
      <c r="H56" s="50" t="e">
        <f>(#REF!/F56)*100</f>
        <v>#REF!</v>
      </c>
    </row>
    <row r="57" spans="1:8" ht="15" hidden="1" x14ac:dyDescent="0.2">
      <c r="A57" s="70">
        <v>98008</v>
      </c>
      <c r="B57" s="71"/>
      <c r="C57" s="71">
        <v>4111</v>
      </c>
      <c r="D57" s="71" t="s">
        <v>167</v>
      </c>
      <c r="E57" s="124"/>
      <c r="F57" s="69"/>
      <c r="G57" s="68"/>
      <c r="H57" s="50" t="e">
        <f>(#REF!/F57)*100</f>
        <v>#REF!</v>
      </c>
    </row>
    <row r="58" spans="1:8" ht="15" hidden="1" customHeight="1" x14ac:dyDescent="0.2">
      <c r="A58" s="70">
        <v>98071</v>
      </c>
      <c r="B58" s="71"/>
      <c r="C58" s="71">
        <v>4111</v>
      </c>
      <c r="D58" s="71" t="s">
        <v>166</v>
      </c>
      <c r="E58" s="144"/>
      <c r="F58" s="138"/>
      <c r="G58" s="157"/>
      <c r="H58" s="50" t="e">
        <f>(#REF!/F58)*100</f>
        <v>#REF!</v>
      </c>
    </row>
    <row r="59" spans="1:8" ht="15" hidden="1" customHeight="1" x14ac:dyDescent="0.2">
      <c r="A59" s="70">
        <v>98187</v>
      </c>
      <c r="B59" s="71"/>
      <c r="C59" s="71">
        <v>4111</v>
      </c>
      <c r="D59" s="71" t="s">
        <v>165</v>
      </c>
      <c r="E59" s="144"/>
      <c r="F59" s="138"/>
      <c r="G59" s="157"/>
      <c r="H59" s="50" t="e">
        <f>(#REF!/F59)*100</f>
        <v>#REF!</v>
      </c>
    </row>
    <row r="60" spans="1:8" ht="15" hidden="1" x14ac:dyDescent="0.2">
      <c r="A60" s="70">
        <v>98348</v>
      </c>
      <c r="B60" s="71"/>
      <c r="C60" s="71">
        <v>4111</v>
      </c>
      <c r="D60" s="71" t="s">
        <v>164</v>
      </c>
      <c r="E60" s="140"/>
      <c r="F60" s="114"/>
      <c r="G60" s="68"/>
      <c r="H60" s="50" t="e">
        <f>(#REF!/F60)*100</f>
        <v>#REF!</v>
      </c>
    </row>
    <row r="61" spans="1:8" ht="15" customHeight="1" x14ac:dyDescent="0.2">
      <c r="A61" s="71">
        <v>13011</v>
      </c>
      <c r="B61" s="71"/>
      <c r="C61" s="71">
        <v>4116</v>
      </c>
      <c r="D61" s="71" t="s">
        <v>163</v>
      </c>
      <c r="E61" s="50">
        <v>0</v>
      </c>
      <c r="F61" s="69">
        <v>3147.5</v>
      </c>
      <c r="G61" s="157">
        <v>3832.3</v>
      </c>
      <c r="H61" s="50">
        <f t="shared" ref="H61:H93" si="2">(G61/F61)*100</f>
        <v>121.75694996028594</v>
      </c>
    </row>
    <row r="62" spans="1:8" ht="15" x14ac:dyDescent="0.2">
      <c r="A62" s="70">
        <v>13015</v>
      </c>
      <c r="B62" s="71"/>
      <c r="C62" s="71">
        <v>4116</v>
      </c>
      <c r="D62" s="71" t="s">
        <v>162</v>
      </c>
      <c r="E62" s="144">
        <v>0</v>
      </c>
      <c r="F62" s="138">
        <v>1273</v>
      </c>
      <c r="G62" s="157">
        <v>1273</v>
      </c>
      <c r="H62" s="50">
        <f t="shared" si="2"/>
        <v>100</v>
      </c>
    </row>
    <row r="63" spans="1:8" ht="15" hidden="1" x14ac:dyDescent="0.2">
      <c r="A63" s="70">
        <v>13015</v>
      </c>
      <c r="B63" s="71"/>
      <c r="C63" s="71">
        <v>4116</v>
      </c>
      <c r="D63" s="71" t="s">
        <v>162</v>
      </c>
      <c r="E63" s="144"/>
      <c r="F63" s="138"/>
      <c r="G63" s="157">
        <v>0</v>
      </c>
      <c r="H63" s="50" t="e">
        <f t="shared" si="2"/>
        <v>#DIV/0!</v>
      </c>
    </row>
    <row r="64" spans="1:8" ht="14.25" hidden="1" customHeight="1" x14ac:dyDescent="0.2">
      <c r="A64" s="70">
        <v>13101</v>
      </c>
      <c r="B64" s="71"/>
      <c r="C64" s="71">
        <v>4116</v>
      </c>
      <c r="D64" s="71" t="s">
        <v>161</v>
      </c>
      <c r="E64" s="144"/>
      <c r="F64" s="138"/>
      <c r="G64" s="157">
        <v>0</v>
      </c>
      <c r="H64" s="50" t="e">
        <f t="shared" si="2"/>
        <v>#DIV/0!</v>
      </c>
    </row>
    <row r="65" spans="1:8" ht="15" x14ac:dyDescent="0.2">
      <c r="A65" s="70">
        <v>13013</v>
      </c>
      <c r="B65" s="71"/>
      <c r="C65" s="71">
        <v>4116</v>
      </c>
      <c r="D65" s="71" t="s">
        <v>334</v>
      </c>
      <c r="E65" s="144">
        <v>0</v>
      </c>
      <c r="F65" s="138">
        <v>1471.8</v>
      </c>
      <c r="G65" s="157">
        <v>1410.6</v>
      </c>
      <c r="H65" s="50">
        <f t="shared" si="2"/>
        <v>95.841826335099881</v>
      </c>
    </row>
    <row r="66" spans="1:8" ht="15" hidden="1" customHeight="1" x14ac:dyDescent="0.2">
      <c r="A66" s="71"/>
      <c r="B66" s="71"/>
      <c r="C66" s="71">
        <v>4116</v>
      </c>
      <c r="D66" s="71" t="s">
        <v>335</v>
      </c>
      <c r="E66" s="50"/>
      <c r="F66" s="69"/>
      <c r="G66" s="157">
        <v>0</v>
      </c>
      <c r="H66" s="50" t="e">
        <f t="shared" si="2"/>
        <v>#DIV/0!</v>
      </c>
    </row>
    <row r="67" spans="1:8" ht="15" hidden="1" customHeight="1" x14ac:dyDescent="0.2">
      <c r="A67" s="71"/>
      <c r="B67" s="71"/>
      <c r="C67" s="71">
        <v>4116</v>
      </c>
      <c r="D67" s="71" t="s">
        <v>335</v>
      </c>
      <c r="E67" s="50"/>
      <c r="F67" s="69"/>
      <c r="G67" s="157">
        <v>0</v>
      </c>
      <c r="H67" s="50" t="e">
        <f t="shared" si="2"/>
        <v>#DIV/0!</v>
      </c>
    </row>
    <row r="68" spans="1:8" ht="15" hidden="1" customHeight="1" x14ac:dyDescent="0.2">
      <c r="A68" s="71"/>
      <c r="B68" s="71"/>
      <c r="C68" s="71">
        <v>4116</v>
      </c>
      <c r="D68" s="71" t="s">
        <v>336</v>
      </c>
      <c r="E68" s="50"/>
      <c r="F68" s="69"/>
      <c r="G68" s="157">
        <v>0</v>
      </c>
      <c r="H68" s="50" t="e">
        <f t="shared" si="2"/>
        <v>#DIV/0!</v>
      </c>
    </row>
    <row r="69" spans="1:8" ht="15" hidden="1" customHeight="1" x14ac:dyDescent="0.2">
      <c r="A69" s="70"/>
      <c r="B69" s="71"/>
      <c r="C69" s="71">
        <v>4132</v>
      </c>
      <c r="D69" s="71" t="s">
        <v>160</v>
      </c>
      <c r="E69" s="144"/>
      <c r="F69" s="138"/>
      <c r="G69" s="157">
        <v>0</v>
      </c>
      <c r="H69" s="50" t="e">
        <f t="shared" si="2"/>
        <v>#DIV/0!</v>
      </c>
    </row>
    <row r="70" spans="1:8" ht="15" hidden="1" customHeight="1" x14ac:dyDescent="0.2">
      <c r="A70" s="70">
        <v>14004</v>
      </c>
      <c r="B70" s="71"/>
      <c r="C70" s="71">
        <v>4122</v>
      </c>
      <c r="D70" s="71" t="s">
        <v>159</v>
      </c>
      <c r="E70" s="50"/>
      <c r="F70" s="69"/>
      <c r="G70" s="157">
        <v>0</v>
      </c>
      <c r="H70" s="50" t="e">
        <f t="shared" si="2"/>
        <v>#DIV/0!</v>
      </c>
    </row>
    <row r="71" spans="1:8" ht="15" hidden="1" x14ac:dyDescent="0.2">
      <c r="A71" s="159"/>
      <c r="B71" s="122"/>
      <c r="C71" s="122">
        <v>4216</v>
      </c>
      <c r="D71" s="122" t="s">
        <v>158</v>
      </c>
      <c r="E71" s="144"/>
      <c r="F71" s="138"/>
      <c r="G71" s="157">
        <v>0</v>
      </c>
      <c r="H71" s="50" t="e">
        <f t="shared" si="2"/>
        <v>#DIV/0!</v>
      </c>
    </row>
    <row r="72" spans="1:8" ht="15" hidden="1" customHeight="1" x14ac:dyDescent="0.2">
      <c r="A72" s="71"/>
      <c r="B72" s="71"/>
      <c r="C72" s="71">
        <v>4216</v>
      </c>
      <c r="D72" s="71" t="s">
        <v>157</v>
      </c>
      <c r="E72" s="50"/>
      <c r="F72" s="69"/>
      <c r="G72" s="157">
        <v>0</v>
      </c>
      <c r="H72" s="50" t="e">
        <f t="shared" si="2"/>
        <v>#DIV/0!</v>
      </c>
    </row>
    <row r="73" spans="1:8" ht="15" hidden="1" customHeight="1" x14ac:dyDescent="0.2">
      <c r="A73" s="71"/>
      <c r="B73" s="71"/>
      <c r="C73" s="71">
        <v>4152</v>
      </c>
      <c r="D73" s="122" t="s">
        <v>192</v>
      </c>
      <c r="E73" s="50"/>
      <c r="F73" s="69"/>
      <c r="G73" s="157">
        <v>0</v>
      </c>
      <c r="H73" s="50" t="e">
        <f t="shared" si="2"/>
        <v>#DIV/0!</v>
      </c>
    </row>
    <row r="74" spans="1:8" ht="15" hidden="1" customHeight="1" x14ac:dyDescent="0.2">
      <c r="A74" s="70"/>
      <c r="B74" s="71"/>
      <c r="C74" s="71">
        <v>4222</v>
      </c>
      <c r="D74" s="71" t="s">
        <v>156</v>
      </c>
      <c r="E74" s="144"/>
      <c r="F74" s="138"/>
      <c r="G74" s="157">
        <v>0</v>
      </c>
      <c r="H74" s="50" t="e">
        <f t="shared" si="2"/>
        <v>#DIV/0!</v>
      </c>
    </row>
    <row r="75" spans="1:8" ht="15" hidden="1" x14ac:dyDescent="0.2">
      <c r="A75" s="70"/>
      <c r="B75" s="71">
        <v>3341</v>
      </c>
      <c r="C75" s="71">
        <v>2111</v>
      </c>
      <c r="D75" s="71" t="s">
        <v>155</v>
      </c>
      <c r="E75" s="158"/>
      <c r="F75" s="136"/>
      <c r="G75" s="157">
        <v>0</v>
      </c>
      <c r="H75" s="50" t="e">
        <f t="shared" si="2"/>
        <v>#DIV/0!</v>
      </c>
    </row>
    <row r="76" spans="1:8" ht="15" x14ac:dyDescent="0.2">
      <c r="A76" s="70"/>
      <c r="B76" s="71">
        <v>3349</v>
      </c>
      <c r="C76" s="71">
        <v>2111</v>
      </c>
      <c r="D76" s="71" t="s">
        <v>337</v>
      </c>
      <c r="E76" s="158">
        <v>650</v>
      </c>
      <c r="F76" s="136">
        <v>650</v>
      </c>
      <c r="G76" s="157">
        <v>474.5</v>
      </c>
      <c r="H76" s="50">
        <f t="shared" si="2"/>
        <v>73</v>
      </c>
    </row>
    <row r="77" spans="1:8" ht="15" hidden="1" x14ac:dyDescent="0.2">
      <c r="A77" s="70"/>
      <c r="B77" s="71">
        <v>5512</v>
      </c>
      <c r="C77" s="71">
        <v>2111</v>
      </c>
      <c r="D77" s="71" t="s">
        <v>154</v>
      </c>
      <c r="E77" s="50"/>
      <c r="F77" s="69"/>
      <c r="G77" s="157">
        <v>0</v>
      </c>
      <c r="H77" s="50" t="e">
        <f t="shared" si="2"/>
        <v>#DIV/0!</v>
      </c>
    </row>
    <row r="78" spans="1:8" ht="15" hidden="1" x14ac:dyDescent="0.2">
      <c r="A78" s="70"/>
      <c r="B78" s="71">
        <v>5512</v>
      </c>
      <c r="C78" s="71">
        <v>2322</v>
      </c>
      <c r="D78" s="71" t="s">
        <v>153</v>
      </c>
      <c r="E78" s="50"/>
      <c r="F78" s="69"/>
      <c r="G78" s="157">
        <v>0</v>
      </c>
      <c r="H78" s="50" t="e">
        <f t="shared" si="2"/>
        <v>#DIV/0!</v>
      </c>
    </row>
    <row r="79" spans="1:8" ht="15" hidden="1" x14ac:dyDescent="0.2">
      <c r="A79" s="70"/>
      <c r="B79" s="71">
        <v>5512</v>
      </c>
      <c r="C79" s="71">
        <v>2324</v>
      </c>
      <c r="D79" s="71" t="s">
        <v>338</v>
      </c>
      <c r="E79" s="50"/>
      <c r="F79" s="69"/>
      <c r="G79" s="157">
        <v>0</v>
      </c>
      <c r="H79" s="50" t="e">
        <f t="shared" si="2"/>
        <v>#DIV/0!</v>
      </c>
    </row>
    <row r="80" spans="1:8" ht="15" hidden="1" x14ac:dyDescent="0.2">
      <c r="A80" s="70"/>
      <c r="B80" s="71">
        <v>5512</v>
      </c>
      <c r="C80" s="71">
        <v>3113</v>
      </c>
      <c r="D80" s="71" t="s">
        <v>339</v>
      </c>
      <c r="E80" s="50"/>
      <c r="F80" s="69"/>
      <c r="G80" s="157">
        <v>0</v>
      </c>
      <c r="H80" s="50" t="e">
        <f t="shared" si="2"/>
        <v>#DIV/0!</v>
      </c>
    </row>
    <row r="81" spans="1:8" ht="15" hidden="1" x14ac:dyDescent="0.2">
      <c r="A81" s="70"/>
      <c r="B81" s="71">
        <v>5512</v>
      </c>
      <c r="C81" s="71">
        <v>3122</v>
      </c>
      <c r="D81" s="71" t="s">
        <v>152</v>
      </c>
      <c r="E81" s="50"/>
      <c r="F81" s="69"/>
      <c r="G81" s="157">
        <v>0</v>
      </c>
      <c r="H81" s="50" t="e">
        <f t="shared" si="2"/>
        <v>#DIV/0!</v>
      </c>
    </row>
    <row r="82" spans="1:8" ht="15" x14ac:dyDescent="0.2">
      <c r="A82" s="70"/>
      <c r="B82" s="71">
        <v>6171</v>
      </c>
      <c r="C82" s="71">
        <v>2111</v>
      </c>
      <c r="D82" s="71" t="s">
        <v>374</v>
      </c>
      <c r="E82" s="158">
        <v>130</v>
      </c>
      <c r="F82" s="136">
        <v>130</v>
      </c>
      <c r="G82" s="157">
        <v>76.8</v>
      </c>
      <c r="H82" s="50">
        <f t="shared" si="2"/>
        <v>59.076923076923073</v>
      </c>
    </row>
    <row r="83" spans="1:8" ht="15" x14ac:dyDescent="0.2">
      <c r="A83" s="70"/>
      <c r="B83" s="71">
        <v>6171</v>
      </c>
      <c r="C83" s="71">
        <v>2132</v>
      </c>
      <c r="D83" s="71" t="s">
        <v>372</v>
      </c>
      <c r="E83" s="124">
        <v>87</v>
      </c>
      <c r="F83" s="69">
        <v>87</v>
      </c>
      <c r="G83" s="157">
        <v>87.1</v>
      </c>
      <c r="H83" s="50">
        <f t="shared" si="2"/>
        <v>100.11494252873563</v>
      </c>
    </row>
    <row r="84" spans="1:8" ht="15" hidden="1" x14ac:dyDescent="0.2">
      <c r="A84" s="70"/>
      <c r="B84" s="71">
        <v>6171</v>
      </c>
      <c r="C84" s="71">
        <v>2212</v>
      </c>
      <c r="D84" s="71" t="s">
        <v>340</v>
      </c>
      <c r="E84" s="50"/>
      <c r="F84" s="69"/>
      <c r="G84" s="157">
        <v>0</v>
      </c>
      <c r="H84" s="50" t="e">
        <f t="shared" si="2"/>
        <v>#DIV/0!</v>
      </c>
    </row>
    <row r="85" spans="1:8" ht="15" hidden="1" x14ac:dyDescent="0.2">
      <c r="A85" s="70"/>
      <c r="B85" s="71">
        <v>6171</v>
      </c>
      <c r="C85" s="71">
        <v>2133</v>
      </c>
      <c r="D85" s="71" t="s">
        <v>151</v>
      </c>
      <c r="E85" s="137"/>
      <c r="F85" s="136"/>
      <c r="G85" s="157">
        <v>0</v>
      </c>
      <c r="H85" s="50" t="e">
        <f t="shared" si="2"/>
        <v>#DIV/0!</v>
      </c>
    </row>
    <row r="86" spans="1:8" ht="15" hidden="1" x14ac:dyDescent="0.2">
      <c r="A86" s="70"/>
      <c r="B86" s="71">
        <v>6171</v>
      </c>
      <c r="C86" s="71">
        <v>2310</v>
      </c>
      <c r="D86" s="71" t="s">
        <v>150</v>
      </c>
      <c r="E86" s="124"/>
      <c r="F86" s="69"/>
      <c r="G86" s="157">
        <v>0</v>
      </c>
      <c r="H86" s="50" t="e">
        <f t="shared" si="2"/>
        <v>#DIV/0!</v>
      </c>
    </row>
    <row r="87" spans="1:8" ht="15" hidden="1" x14ac:dyDescent="0.2">
      <c r="A87" s="70"/>
      <c r="B87" s="71">
        <v>6171</v>
      </c>
      <c r="C87" s="71">
        <v>2322</v>
      </c>
      <c r="D87" s="71" t="s">
        <v>341</v>
      </c>
      <c r="E87" s="124"/>
      <c r="F87" s="69"/>
      <c r="G87" s="157">
        <v>0</v>
      </c>
      <c r="H87" s="50" t="e">
        <f t="shared" si="2"/>
        <v>#DIV/0!</v>
      </c>
    </row>
    <row r="88" spans="1:8" ht="15" x14ac:dyDescent="0.2">
      <c r="A88" s="70"/>
      <c r="B88" s="71">
        <v>6171</v>
      </c>
      <c r="C88" s="71">
        <v>2324</v>
      </c>
      <c r="D88" s="71" t="s">
        <v>373</v>
      </c>
      <c r="E88" s="124">
        <v>0</v>
      </c>
      <c r="F88" s="69">
        <v>46.7</v>
      </c>
      <c r="G88" s="157">
        <v>325.3</v>
      </c>
      <c r="H88" s="50">
        <f t="shared" si="2"/>
        <v>696.5738758029978</v>
      </c>
    </row>
    <row r="89" spans="1:8" ht="15" hidden="1" x14ac:dyDescent="0.2">
      <c r="A89" s="70"/>
      <c r="B89" s="71">
        <v>6171</v>
      </c>
      <c r="C89" s="71">
        <v>2329</v>
      </c>
      <c r="D89" s="71" t="s">
        <v>149</v>
      </c>
      <c r="E89" s="124"/>
      <c r="F89" s="69"/>
      <c r="G89" s="157">
        <v>0</v>
      </c>
      <c r="H89" s="50" t="e">
        <f t="shared" si="2"/>
        <v>#DIV/0!</v>
      </c>
    </row>
    <row r="90" spans="1:8" ht="15" hidden="1" x14ac:dyDescent="0.2">
      <c r="A90" s="70"/>
      <c r="B90" s="71">
        <v>6409</v>
      </c>
      <c r="C90" s="71">
        <v>2328</v>
      </c>
      <c r="D90" s="71" t="s">
        <v>148</v>
      </c>
      <c r="E90" s="124"/>
      <c r="F90" s="69"/>
      <c r="G90" s="157">
        <v>0</v>
      </c>
      <c r="H90" s="50" t="e">
        <f t="shared" si="2"/>
        <v>#DIV/0!</v>
      </c>
    </row>
    <row r="91" spans="1:8" ht="15" x14ac:dyDescent="0.2">
      <c r="A91" s="70"/>
      <c r="B91" s="71">
        <v>6330</v>
      </c>
      <c r="C91" s="71">
        <v>4132</v>
      </c>
      <c r="D91" s="71" t="s">
        <v>78</v>
      </c>
      <c r="E91" s="124">
        <v>0</v>
      </c>
      <c r="F91" s="69">
        <v>0</v>
      </c>
      <c r="G91" s="157">
        <v>47.3</v>
      </c>
      <c r="H91" s="50" t="e">
        <f t="shared" si="2"/>
        <v>#DIV/0!</v>
      </c>
    </row>
    <row r="92" spans="1:8" ht="15.75" thickBot="1" x14ac:dyDescent="0.25">
      <c r="A92" s="66"/>
      <c r="B92" s="67"/>
      <c r="C92" s="67"/>
      <c r="D92" s="67"/>
      <c r="E92" s="63"/>
      <c r="F92" s="65"/>
      <c r="G92" s="64"/>
      <c r="H92" s="50" t="e">
        <f t="shared" si="2"/>
        <v>#DIV/0!</v>
      </c>
    </row>
    <row r="93" spans="1:8" s="52" customFormat="1" ht="21.75" customHeight="1" thickTop="1" thickBot="1" x14ac:dyDescent="0.3">
      <c r="A93" s="156"/>
      <c r="B93" s="62"/>
      <c r="C93" s="62"/>
      <c r="D93" s="108" t="s">
        <v>147</v>
      </c>
      <c r="E93" s="58">
        <f>SUM(E55:E92)</f>
        <v>867</v>
      </c>
      <c r="F93" s="60">
        <f>SUM(F55:F92)</f>
        <v>6806</v>
      </c>
      <c r="G93" s="59">
        <f>SUM(G54:G92)</f>
        <v>7526.9000000000005</v>
      </c>
      <c r="H93" s="50">
        <f t="shared" si="2"/>
        <v>110.59212459594477</v>
      </c>
    </row>
    <row r="94" spans="1:8" ht="15" customHeight="1" x14ac:dyDescent="0.25">
      <c r="A94" s="53"/>
      <c r="B94" s="53"/>
      <c r="C94" s="53"/>
      <c r="D94" s="57"/>
      <c r="E94" s="55"/>
      <c r="F94" s="55"/>
      <c r="G94" s="55"/>
      <c r="H94" s="55"/>
    </row>
    <row r="95" spans="1:8" ht="15" customHeight="1" x14ac:dyDescent="0.25">
      <c r="A95" s="53"/>
      <c r="B95" s="53"/>
      <c r="C95" s="53"/>
      <c r="D95" s="57"/>
      <c r="E95" s="55"/>
      <c r="F95" s="55"/>
      <c r="G95" s="55"/>
      <c r="H95" s="55"/>
    </row>
    <row r="96" spans="1:8" ht="12.75" hidden="1" customHeight="1" x14ac:dyDescent="0.25">
      <c r="A96" s="53"/>
      <c r="B96" s="53"/>
      <c r="C96" s="53"/>
      <c r="D96" s="57"/>
      <c r="E96" s="55"/>
      <c r="F96" s="55"/>
      <c r="G96" s="55"/>
      <c r="H96" s="55"/>
    </row>
    <row r="97" spans="1:8" ht="15" customHeight="1" thickBot="1" x14ac:dyDescent="0.3">
      <c r="A97" s="53"/>
      <c r="B97" s="53"/>
      <c r="C97" s="53"/>
      <c r="D97" s="57"/>
      <c r="E97" s="55"/>
      <c r="F97" s="55"/>
      <c r="G97" s="55"/>
      <c r="H97" s="55"/>
    </row>
    <row r="98" spans="1:8" ht="15.75" x14ac:dyDescent="0.25">
      <c r="A98" s="96" t="s">
        <v>57</v>
      </c>
      <c r="B98" s="96" t="s">
        <v>56</v>
      </c>
      <c r="C98" s="96" t="s">
        <v>55</v>
      </c>
      <c r="D98" s="95" t="s">
        <v>54</v>
      </c>
      <c r="E98" s="94" t="s">
        <v>53</v>
      </c>
      <c r="F98" s="94" t="s">
        <v>53</v>
      </c>
      <c r="G98" s="94" t="s">
        <v>7</v>
      </c>
      <c r="H98" s="94" t="s">
        <v>52</v>
      </c>
    </row>
    <row r="99" spans="1:8" ht="15.75" customHeight="1" thickBot="1" x14ac:dyDescent="0.3">
      <c r="A99" s="93"/>
      <c r="B99" s="93"/>
      <c r="C99" s="93"/>
      <c r="D99" s="92"/>
      <c r="E99" s="90" t="s">
        <v>51</v>
      </c>
      <c r="F99" s="90" t="s">
        <v>50</v>
      </c>
      <c r="G99" s="91" t="s">
        <v>332</v>
      </c>
      <c r="H99" s="90" t="s">
        <v>10</v>
      </c>
    </row>
    <row r="100" spans="1:8" ht="16.5" customHeight="1" thickTop="1" x14ac:dyDescent="0.25">
      <c r="A100" s="116">
        <v>50</v>
      </c>
      <c r="B100" s="116"/>
      <c r="C100" s="116"/>
      <c r="D100" s="115" t="s">
        <v>146</v>
      </c>
      <c r="E100" s="112"/>
      <c r="F100" s="114"/>
      <c r="G100" s="113"/>
      <c r="H100" s="112"/>
    </row>
    <row r="101" spans="1:8" ht="15" customHeight="1" x14ac:dyDescent="0.25">
      <c r="A101" s="71"/>
      <c r="B101" s="71"/>
      <c r="C101" s="71"/>
      <c r="D101" s="127"/>
      <c r="E101" s="50"/>
      <c r="F101" s="69"/>
      <c r="G101" s="68"/>
      <c r="H101" s="50"/>
    </row>
    <row r="102" spans="1:8" ht="15" x14ac:dyDescent="0.2">
      <c r="A102" s="71"/>
      <c r="B102" s="71"/>
      <c r="C102" s="71">
        <v>1361</v>
      </c>
      <c r="D102" s="71" t="s">
        <v>75</v>
      </c>
      <c r="E102" s="124">
        <v>5</v>
      </c>
      <c r="F102" s="69">
        <v>5</v>
      </c>
      <c r="G102" s="68">
        <v>0</v>
      </c>
      <c r="H102" s="50">
        <f t="shared" ref="H102:H149" si="3">(G102/F102)*100</f>
        <v>0</v>
      </c>
    </row>
    <row r="103" spans="1:8" ht="15" hidden="1" x14ac:dyDescent="0.2">
      <c r="A103" s="71"/>
      <c r="B103" s="71"/>
      <c r="C103" s="71">
        <v>2451</v>
      </c>
      <c r="D103" s="71" t="s">
        <v>145</v>
      </c>
      <c r="E103" s="50"/>
      <c r="F103" s="69"/>
      <c r="G103" s="68">
        <v>0</v>
      </c>
      <c r="H103" s="50" t="e">
        <f t="shared" si="3"/>
        <v>#DIV/0!</v>
      </c>
    </row>
    <row r="104" spans="1:8" ht="15" hidden="1" x14ac:dyDescent="0.2">
      <c r="A104" s="71">
        <v>13010</v>
      </c>
      <c r="B104" s="71"/>
      <c r="C104" s="71">
        <v>4116</v>
      </c>
      <c r="D104" s="71" t="s">
        <v>144</v>
      </c>
      <c r="E104" s="50"/>
      <c r="F104" s="69"/>
      <c r="G104" s="68">
        <v>0</v>
      </c>
      <c r="H104" s="50" t="e">
        <f t="shared" si="3"/>
        <v>#DIV/0!</v>
      </c>
    </row>
    <row r="105" spans="1:8" ht="15" hidden="1" x14ac:dyDescent="0.2">
      <c r="A105" s="71">
        <v>434</v>
      </c>
      <c r="B105" s="71"/>
      <c r="C105" s="71">
        <v>4122</v>
      </c>
      <c r="D105" s="71" t="s">
        <v>143</v>
      </c>
      <c r="E105" s="50"/>
      <c r="F105" s="69"/>
      <c r="G105" s="68">
        <v>0</v>
      </c>
      <c r="H105" s="50" t="e">
        <f t="shared" si="3"/>
        <v>#DIV/0!</v>
      </c>
    </row>
    <row r="106" spans="1:8" ht="15" hidden="1" x14ac:dyDescent="0.2">
      <c r="A106" s="71">
        <v>13305</v>
      </c>
      <c r="B106" s="71"/>
      <c r="C106" s="71">
        <v>4116</v>
      </c>
      <c r="D106" s="71" t="s">
        <v>142</v>
      </c>
      <c r="E106" s="50"/>
      <c r="F106" s="69"/>
      <c r="G106" s="68">
        <v>0</v>
      </c>
      <c r="H106" s="50" t="e">
        <f t="shared" si="3"/>
        <v>#DIV/0!</v>
      </c>
    </row>
    <row r="107" spans="1:8" ht="15" x14ac:dyDescent="0.2">
      <c r="A107" s="70">
        <v>33063</v>
      </c>
      <c r="B107" s="71"/>
      <c r="C107" s="71">
        <v>4116</v>
      </c>
      <c r="D107" s="71" t="s">
        <v>342</v>
      </c>
      <c r="E107" s="124">
        <v>0</v>
      </c>
      <c r="F107" s="69">
        <v>2944.9</v>
      </c>
      <c r="G107" s="68">
        <v>2944.4</v>
      </c>
      <c r="H107" s="50">
        <f t="shared" si="3"/>
        <v>99.983021494787593</v>
      </c>
    </row>
    <row r="108" spans="1:8" ht="15" x14ac:dyDescent="0.2">
      <c r="A108" s="70">
        <v>34070</v>
      </c>
      <c r="B108" s="71"/>
      <c r="C108" s="71">
        <v>4116</v>
      </c>
      <c r="D108" s="71" t="s">
        <v>458</v>
      </c>
      <c r="E108" s="124">
        <v>0</v>
      </c>
      <c r="F108" s="69">
        <v>15</v>
      </c>
      <c r="G108" s="68">
        <v>15</v>
      </c>
      <c r="H108" s="50">
        <f t="shared" si="3"/>
        <v>100</v>
      </c>
    </row>
    <row r="109" spans="1:8" ht="15" hidden="1" x14ac:dyDescent="0.2">
      <c r="A109" s="71"/>
      <c r="B109" s="71"/>
      <c r="C109" s="71">
        <v>4116</v>
      </c>
      <c r="D109" s="71" t="s">
        <v>343</v>
      </c>
      <c r="E109" s="124"/>
      <c r="F109" s="69"/>
      <c r="G109" s="68">
        <v>0</v>
      </c>
      <c r="H109" s="50" t="e">
        <f t="shared" si="3"/>
        <v>#DIV/0!</v>
      </c>
    </row>
    <row r="110" spans="1:8" ht="15" hidden="1" x14ac:dyDescent="0.2">
      <c r="A110" s="71"/>
      <c r="B110" s="71"/>
      <c r="C110" s="71">
        <v>4116</v>
      </c>
      <c r="D110" s="71" t="s">
        <v>343</v>
      </c>
      <c r="E110" s="124"/>
      <c r="F110" s="69"/>
      <c r="G110" s="68">
        <v>0</v>
      </c>
      <c r="H110" s="50" t="e">
        <f t="shared" si="3"/>
        <v>#DIV/0!</v>
      </c>
    </row>
    <row r="111" spans="1:8" ht="15" hidden="1" x14ac:dyDescent="0.2">
      <c r="A111" s="71"/>
      <c r="B111" s="71"/>
      <c r="C111" s="71">
        <v>4116</v>
      </c>
      <c r="D111" s="71" t="s">
        <v>343</v>
      </c>
      <c r="E111" s="124"/>
      <c r="F111" s="69"/>
      <c r="G111" s="68">
        <v>0</v>
      </c>
      <c r="H111" s="50" t="e">
        <f t="shared" si="3"/>
        <v>#DIV/0!</v>
      </c>
    </row>
    <row r="112" spans="1:8" ht="15" hidden="1" x14ac:dyDescent="0.2">
      <c r="A112" s="70"/>
      <c r="B112" s="71"/>
      <c r="C112" s="71">
        <v>4116</v>
      </c>
      <c r="D112" s="71" t="s">
        <v>343</v>
      </c>
      <c r="E112" s="124"/>
      <c r="F112" s="69"/>
      <c r="G112" s="68">
        <v>0</v>
      </c>
      <c r="H112" s="50" t="e">
        <f t="shared" si="3"/>
        <v>#DIV/0!</v>
      </c>
    </row>
    <row r="113" spans="1:8" ht="15" hidden="1" x14ac:dyDescent="0.2">
      <c r="A113" s="71"/>
      <c r="B113" s="71"/>
      <c r="C113" s="71">
        <v>4116</v>
      </c>
      <c r="D113" s="71" t="s">
        <v>344</v>
      </c>
      <c r="E113" s="50"/>
      <c r="F113" s="69"/>
      <c r="G113" s="68">
        <v>0</v>
      </c>
      <c r="H113" s="50" t="e">
        <f t="shared" si="3"/>
        <v>#DIV/0!</v>
      </c>
    </row>
    <row r="114" spans="1:8" ht="15" x14ac:dyDescent="0.2">
      <c r="A114" s="71"/>
      <c r="B114" s="71"/>
      <c r="C114" s="71">
        <v>4121</v>
      </c>
      <c r="D114" s="71" t="s">
        <v>345</v>
      </c>
      <c r="E114" s="50">
        <v>34</v>
      </c>
      <c r="F114" s="69">
        <v>34</v>
      </c>
      <c r="G114" s="68">
        <v>22</v>
      </c>
      <c r="H114" s="50">
        <f t="shared" si="3"/>
        <v>64.705882352941174</v>
      </c>
    </row>
    <row r="115" spans="1:8" ht="15" x14ac:dyDescent="0.2">
      <c r="A115" s="71">
        <v>431</v>
      </c>
      <c r="B115" s="71"/>
      <c r="C115" s="71">
        <v>4122</v>
      </c>
      <c r="D115" s="71" t="s">
        <v>442</v>
      </c>
      <c r="E115" s="124">
        <v>0</v>
      </c>
      <c r="F115" s="69">
        <v>28.1</v>
      </c>
      <c r="G115" s="68">
        <v>0</v>
      </c>
      <c r="H115" s="50">
        <f t="shared" si="3"/>
        <v>0</v>
      </c>
    </row>
    <row r="116" spans="1:8" ht="15" x14ac:dyDescent="0.2">
      <c r="A116" s="71">
        <v>435</v>
      </c>
      <c r="B116" s="71"/>
      <c r="C116" s="71">
        <v>4122</v>
      </c>
      <c r="D116" s="71" t="s">
        <v>443</v>
      </c>
      <c r="E116" s="124">
        <v>0</v>
      </c>
      <c r="F116" s="69">
        <v>1882.6</v>
      </c>
      <c r="G116" s="68">
        <v>1882.6</v>
      </c>
      <c r="H116" s="50">
        <f t="shared" si="3"/>
        <v>100</v>
      </c>
    </row>
    <row r="117" spans="1:8" ht="15" x14ac:dyDescent="0.2">
      <c r="A117" s="70">
        <v>13305</v>
      </c>
      <c r="B117" s="71"/>
      <c r="C117" s="71">
        <v>4122</v>
      </c>
      <c r="D117" s="71" t="s">
        <v>447</v>
      </c>
      <c r="E117" s="124">
        <v>0</v>
      </c>
      <c r="F117" s="69">
        <v>23370</v>
      </c>
      <c r="G117" s="68">
        <v>23043.5</v>
      </c>
      <c r="H117" s="50">
        <f t="shared" si="3"/>
        <v>98.602909713307668</v>
      </c>
    </row>
    <row r="118" spans="1:8" ht="15" x14ac:dyDescent="0.2">
      <c r="A118" s="71">
        <v>13014</v>
      </c>
      <c r="B118" s="71"/>
      <c r="C118" s="71">
        <v>4122</v>
      </c>
      <c r="D118" s="71" t="s">
        <v>346</v>
      </c>
      <c r="E118" s="124">
        <v>0</v>
      </c>
      <c r="F118" s="69">
        <v>110.3</v>
      </c>
      <c r="G118" s="68">
        <v>110.1</v>
      </c>
      <c r="H118" s="50">
        <f t="shared" si="3"/>
        <v>99.818676337262019</v>
      </c>
    </row>
    <row r="119" spans="1:8" ht="15" hidden="1" x14ac:dyDescent="0.2">
      <c r="A119" s="71"/>
      <c r="B119" s="71"/>
      <c r="C119" s="71">
        <v>4122</v>
      </c>
      <c r="D119" s="71" t="s">
        <v>349</v>
      </c>
      <c r="E119" s="50"/>
      <c r="F119" s="69"/>
      <c r="G119" s="68">
        <v>0</v>
      </c>
      <c r="H119" s="50" t="e">
        <f t="shared" si="3"/>
        <v>#DIV/0!</v>
      </c>
    </row>
    <row r="120" spans="1:8" ht="15" hidden="1" x14ac:dyDescent="0.2">
      <c r="A120" s="71"/>
      <c r="B120" s="71"/>
      <c r="C120" s="71">
        <v>4122</v>
      </c>
      <c r="D120" s="71" t="s">
        <v>348</v>
      </c>
      <c r="E120" s="124"/>
      <c r="F120" s="69"/>
      <c r="G120" s="68">
        <v>0</v>
      </c>
      <c r="H120" s="50" t="e">
        <f t="shared" si="3"/>
        <v>#DIV/0!</v>
      </c>
    </row>
    <row r="121" spans="1:8" ht="15" hidden="1" x14ac:dyDescent="0.2">
      <c r="A121" s="70"/>
      <c r="B121" s="71"/>
      <c r="C121" s="71">
        <v>4122</v>
      </c>
      <c r="D121" s="71" t="s">
        <v>347</v>
      </c>
      <c r="E121" s="124"/>
      <c r="F121" s="69"/>
      <c r="G121" s="68">
        <v>0</v>
      </c>
      <c r="H121" s="50" t="e">
        <f t="shared" si="3"/>
        <v>#DIV/0!</v>
      </c>
    </row>
    <row r="122" spans="1:8" ht="15" hidden="1" x14ac:dyDescent="0.2">
      <c r="A122" s="71"/>
      <c r="B122" s="71"/>
      <c r="C122" s="71">
        <v>4122</v>
      </c>
      <c r="D122" s="71" t="s">
        <v>348</v>
      </c>
      <c r="E122" s="124"/>
      <c r="F122" s="69"/>
      <c r="G122" s="68">
        <v>0</v>
      </c>
      <c r="H122" s="50" t="e">
        <f t="shared" si="3"/>
        <v>#DIV/0!</v>
      </c>
    </row>
    <row r="123" spans="1:8" ht="15" hidden="1" x14ac:dyDescent="0.2">
      <c r="A123" s="70"/>
      <c r="B123" s="71">
        <v>2143</v>
      </c>
      <c r="C123" s="71">
        <v>2111</v>
      </c>
      <c r="D123" s="71" t="s">
        <v>129</v>
      </c>
      <c r="E123" s="124">
        <v>0</v>
      </c>
      <c r="F123" s="69">
        <v>0</v>
      </c>
      <c r="G123" s="68">
        <v>0</v>
      </c>
      <c r="H123" s="50" t="e">
        <f t="shared" si="3"/>
        <v>#DIV/0!</v>
      </c>
    </row>
    <row r="124" spans="1:8" ht="15" x14ac:dyDescent="0.2">
      <c r="A124" s="70"/>
      <c r="B124" s="71">
        <v>2143</v>
      </c>
      <c r="C124" s="71">
        <v>2324</v>
      </c>
      <c r="D124" s="71" t="s">
        <v>176</v>
      </c>
      <c r="E124" s="124">
        <v>0</v>
      </c>
      <c r="F124" s="69">
        <v>0</v>
      </c>
      <c r="G124" s="68">
        <v>5</v>
      </c>
      <c r="H124" s="50" t="e">
        <f t="shared" si="3"/>
        <v>#DIV/0!</v>
      </c>
    </row>
    <row r="125" spans="1:8" ht="15" x14ac:dyDescent="0.2">
      <c r="A125" s="71"/>
      <c r="B125" s="71">
        <v>3113</v>
      </c>
      <c r="C125" s="71">
        <v>2119</v>
      </c>
      <c r="D125" s="71" t="s">
        <v>141</v>
      </c>
      <c r="E125" s="124">
        <v>138</v>
      </c>
      <c r="F125" s="69">
        <v>138</v>
      </c>
      <c r="G125" s="68">
        <v>138.1</v>
      </c>
      <c r="H125" s="50">
        <f t="shared" si="3"/>
        <v>100.07246376811594</v>
      </c>
    </row>
    <row r="126" spans="1:8" ht="15" hidden="1" x14ac:dyDescent="0.2">
      <c r="A126" s="71"/>
      <c r="B126" s="71">
        <v>3113</v>
      </c>
      <c r="C126" s="71">
        <v>2122</v>
      </c>
      <c r="D126" s="71" t="s">
        <v>350</v>
      </c>
      <c r="E126" s="124"/>
      <c r="F126" s="69"/>
      <c r="G126" s="68">
        <v>0</v>
      </c>
      <c r="H126" s="50" t="e">
        <f t="shared" si="3"/>
        <v>#DIV/0!</v>
      </c>
    </row>
    <row r="127" spans="1:8" ht="15" x14ac:dyDescent="0.2">
      <c r="A127" s="71"/>
      <c r="B127" s="71">
        <v>3313</v>
      </c>
      <c r="C127" s="71">
        <v>2132</v>
      </c>
      <c r="D127" s="71" t="s">
        <v>140</v>
      </c>
      <c r="E127" s="124">
        <v>332</v>
      </c>
      <c r="F127" s="69">
        <v>332</v>
      </c>
      <c r="G127" s="68">
        <v>0</v>
      </c>
      <c r="H127" s="50">
        <f t="shared" si="3"/>
        <v>0</v>
      </c>
    </row>
    <row r="128" spans="1:8" ht="15" x14ac:dyDescent="0.2">
      <c r="A128" s="71"/>
      <c r="B128" s="71">
        <v>3313</v>
      </c>
      <c r="C128" s="71">
        <v>2133</v>
      </c>
      <c r="D128" s="71" t="s">
        <v>139</v>
      </c>
      <c r="E128" s="124">
        <v>18</v>
      </c>
      <c r="F128" s="69">
        <v>18</v>
      </c>
      <c r="G128" s="68">
        <v>0</v>
      </c>
      <c r="H128" s="50">
        <f t="shared" si="3"/>
        <v>0</v>
      </c>
    </row>
    <row r="129" spans="1:8" ht="15" hidden="1" customHeight="1" x14ac:dyDescent="0.2">
      <c r="A129" s="71"/>
      <c r="B129" s="71">
        <v>3399</v>
      </c>
      <c r="C129" s="71">
        <v>2133</v>
      </c>
      <c r="D129" s="71" t="s">
        <v>138</v>
      </c>
      <c r="E129" s="124"/>
      <c r="F129" s="69"/>
      <c r="G129" s="68">
        <v>0</v>
      </c>
      <c r="H129" s="50" t="e">
        <f t="shared" si="3"/>
        <v>#DIV/0!</v>
      </c>
    </row>
    <row r="130" spans="1:8" ht="15" hidden="1" customHeight="1" x14ac:dyDescent="0.2">
      <c r="A130" s="71"/>
      <c r="B130" s="71">
        <v>3399</v>
      </c>
      <c r="C130" s="71">
        <v>2324</v>
      </c>
      <c r="D130" s="71" t="s">
        <v>137</v>
      </c>
      <c r="E130" s="124"/>
      <c r="F130" s="69"/>
      <c r="G130" s="68">
        <v>0</v>
      </c>
      <c r="H130" s="50" t="e">
        <f t="shared" si="3"/>
        <v>#DIV/0!</v>
      </c>
    </row>
    <row r="131" spans="1:8" ht="15" x14ac:dyDescent="0.2">
      <c r="A131" s="71"/>
      <c r="B131" s="71">
        <v>3412</v>
      </c>
      <c r="C131" s="71">
        <v>2324</v>
      </c>
      <c r="D131" s="71" t="s">
        <v>352</v>
      </c>
      <c r="E131" s="124">
        <v>0</v>
      </c>
      <c r="F131" s="69">
        <v>0</v>
      </c>
      <c r="G131" s="68">
        <v>0.5</v>
      </c>
      <c r="H131" s="50" t="e">
        <f t="shared" si="3"/>
        <v>#DIV/0!</v>
      </c>
    </row>
    <row r="132" spans="1:8" ht="15" customHeight="1" x14ac:dyDescent="0.2">
      <c r="A132" s="71"/>
      <c r="B132" s="71">
        <v>3599</v>
      </c>
      <c r="C132" s="71">
        <v>2324</v>
      </c>
      <c r="D132" s="71" t="s">
        <v>351</v>
      </c>
      <c r="E132" s="50">
        <v>5</v>
      </c>
      <c r="F132" s="69">
        <v>5</v>
      </c>
      <c r="G132" s="68">
        <v>0.3</v>
      </c>
      <c r="H132" s="50">
        <f t="shared" si="3"/>
        <v>6</v>
      </c>
    </row>
    <row r="133" spans="1:8" ht="15" customHeight="1" x14ac:dyDescent="0.2">
      <c r="A133" s="71"/>
      <c r="B133" s="71">
        <v>4171</v>
      </c>
      <c r="C133" s="71">
        <v>2229</v>
      </c>
      <c r="D133" s="71" t="s">
        <v>136</v>
      </c>
      <c r="E133" s="50">
        <v>6</v>
      </c>
      <c r="F133" s="69">
        <v>6</v>
      </c>
      <c r="G133" s="68">
        <v>3.5</v>
      </c>
      <c r="H133" s="50">
        <f t="shared" si="3"/>
        <v>58.333333333333336</v>
      </c>
    </row>
    <row r="134" spans="1:8" ht="15" hidden="1" customHeight="1" x14ac:dyDescent="0.2">
      <c r="A134" s="71"/>
      <c r="B134" s="71">
        <v>4179</v>
      </c>
      <c r="C134" s="71">
        <v>2229</v>
      </c>
      <c r="D134" s="71" t="s">
        <v>135</v>
      </c>
      <c r="E134" s="50"/>
      <c r="F134" s="69"/>
      <c r="G134" s="68">
        <v>0</v>
      </c>
      <c r="H134" s="50" t="e">
        <f t="shared" si="3"/>
        <v>#DIV/0!</v>
      </c>
    </row>
    <row r="135" spans="1:8" ht="15" hidden="1" x14ac:dyDescent="0.2">
      <c r="A135" s="71"/>
      <c r="B135" s="71">
        <v>4195</v>
      </c>
      <c r="C135" s="71">
        <v>2229</v>
      </c>
      <c r="D135" s="71" t="s">
        <v>134</v>
      </c>
      <c r="E135" s="50"/>
      <c r="F135" s="69"/>
      <c r="G135" s="68">
        <v>0</v>
      </c>
      <c r="H135" s="50" t="e">
        <f t="shared" si="3"/>
        <v>#DIV/0!</v>
      </c>
    </row>
    <row r="136" spans="1:8" ht="15" hidden="1" x14ac:dyDescent="0.2">
      <c r="A136" s="71"/>
      <c r="B136" s="71">
        <v>4329</v>
      </c>
      <c r="C136" s="71">
        <v>2229</v>
      </c>
      <c r="D136" s="71" t="s">
        <v>133</v>
      </c>
      <c r="E136" s="50"/>
      <c r="F136" s="69"/>
      <c r="G136" s="68">
        <v>0</v>
      </c>
      <c r="H136" s="50" t="e">
        <f t="shared" si="3"/>
        <v>#DIV/0!</v>
      </c>
    </row>
    <row r="137" spans="1:8" ht="15" hidden="1" x14ac:dyDescent="0.2">
      <c r="A137" s="71"/>
      <c r="B137" s="71">
        <v>4329</v>
      </c>
      <c r="C137" s="71">
        <v>2324</v>
      </c>
      <c r="D137" s="71" t="s">
        <v>132</v>
      </c>
      <c r="E137" s="50"/>
      <c r="F137" s="69"/>
      <c r="G137" s="68">
        <v>0</v>
      </c>
      <c r="H137" s="50" t="e">
        <f t="shared" si="3"/>
        <v>#DIV/0!</v>
      </c>
    </row>
    <row r="138" spans="1:8" ht="15" hidden="1" x14ac:dyDescent="0.2">
      <c r="A138" s="71"/>
      <c r="B138" s="71">
        <v>4342</v>
      </c>
      <c r="C138" s="71">
        <v>2324</v>
      </c>
      <c r="D138" s="71" t="s">
        <v>131</v>
      </c>
      <c r="E138" s="50"/>
      <c r="F138" s="69"/>
      <c r="G138" s="68">
        <v>0</v>
      </c>
      <c r="H138" s="50" t="e">
        <f t="shared" si="3"/>
        <v>#DIV/0!</v>
      </c>
    </row>
    <row r="139" spans="1:8" ht="15" hidden="1" x14ac:dyDescent="0.2">
      <c r="A139" s="71"/>
      <c r="B139" s="71">
        <v>4349</v>
      </c>
      <c r="C139" s="71">
        <v>2229</v>
      </c>
      <c r="D139" s="71" t="s">
        <v>130</v>
      </c>
      <c r="E139" s="50"/>
      <c r="F139" s="69"/>
      <c r="G139" s="68">
        <v>0</v>
      </c>
      <c r="H139" s="50" t="e">
        <f t="shared" si="3"/>
        <v>#DIV/0!</v>
      </c>
    </row>
    <row r="140" spans="1:8" ht="15" hidden="1" x14ac:dyDescent="0.2">
      <c r="A140" s="71"/>
      <c r="B140" s="71">
        <v>4399</v>
      </c>
      <c r="C140" s="71">
        <v>2111</v>
      </c>
      <c r="D140" s="71" t="s">
        <v>129</v>
      </c>
      <c r="E140" s="50"/>
      <c r="F140" s="69"/>
      <c r="G140" s="68">
        <v>0</v>
      </c>
      <c r="H140" s="50" t="e">
        <f t="shared" si="3"/>
        <v>#DIV/0!</v>
      </c>
    </row>
    <row r="141" spans="1:8" ht="15" hidden="1" x14ac:dyDescent="0.2">
      <c r="A141" s="71"/>
      <c r="B141" s="71">
        <v>6171</v>
      </c>
      <c r="C141" s="71">
        <v>2111</v>
      </c>
      <c r="D141" s="71" t="s">
        <v>128</v>
      </c>
      <c r="E141" s="50"/>
      <c r="F141" s="69"/>
      <c r="G141" s="68">
        <v>0</v>
      </c>
      <c r="H141" s="50" t="e">
        <f t="shared" si="3"/>
        <v>#DIV/0!</v>
      </c>
    </row>
    <row r="142" spans="1:8" ht="15" hidden="1" x14ac:dyDescent="0.2">
      <c r="A142" s="70"/>
      <c r="B142" s="71">
        <v>4357</v>
      </c>
      <c r="C142" s="71">
        <v>2122</v>
      </c>
      <c r="D142" s="71" t="s">
        <v>127</v>
      </c>
      <c r="E142" s="124"/>
      <c r="F142" s="69"/>
      <c r="G142" s="68">
        <v>0</v>
      </c>
      <c r="H142" s="50" t="e">
        <f t="shared" si="3"/>
        <v>#DIV/0!</v>
      </c>
    </row>
    <row r="143" spans="1:8" ht="15" x14ac:dyDescent="0.2">
      <c r="A143" s="71"/>
      <c r="B143" s="71">
        <v>4379</v>
      </c>
      <c r="C143" s="71">
        <v>2212</v>
      </c>
      <c r="D143" s="71" t="s">
        <v>125</v>
      </c>
      <c r="E143" s="50">
        <v>10</v>
      </c>
      <c r="F143" s="69">
        <v>10</v>
      </c>
      <c r="G143" s="68">
        <v>7</v>
      </c>
      <c r="H143" s="50">
        <f t="shared" si="3"/>
        <v>70</v>
      </c>
    </row>
    <row r="144" spans="1:8" ht="15" hidden="1" x14ac:dyDescent="0.2">
      <c r="A144" s="123"/>
      <c r="B144" s="123">
        <v>4399</v>
      </c>
      <c r="C144" s="123">
        <v>2324</v>
      </c>
      <c r="D144" s="123" t="s">
        <v>126</v>
      </c>
      <c r="E144" s="72"/>
      <c r="F144" s="80"/>
      <c r="G144" s="68">
        <v>0</v>
      </c>
      <c r="H144" s="50" t="e">
        <f t="shared" si="3"/>
        <v>#DIV/0!</v>
      </c>
    </row>
    <row r="145" spans="1:8" ht="15" hidden="1" x14ac:dyDescent="0.2">
      <c r="A145" s="71"/>
      <c r="B145" s="71">
        <v>6171</v>
      </c>
      <c r="C145" s="71">
        <v>2212</v>
      </c>
      <c r="D145" s="71" t="s">
        <v>125</v>
      </c>
      <c r="E145" s="50"/>
      <c r="F145" s="69"/>
      <c r="G145" s="68">
        <v>0</v>
      </c>
      <c r="H145" s="50" t="e">
        <f t="shared" si="3"/>
        <v>#DIV/0!</v>
      </c>
    </row>
    <row r="146" spans="1:8" ht="15" x14ac:dyDescent="0.2">
      <c r="A146" s="123"/>
      <c r="B146" s="71">
        <v>6171</v>
      </c>
      <c r="C146" s="71">
        <v>2324</v>
      </c>
      <c r="D146" s="71" t="s">
        <v>371</v>
      </c>
      <c r="E146" s="50">
        <v>5</v>
      </c>
      <c r="F146" s="69">
        <v>5</v>
      </c>
      <c r="G146" s="68">
        <v>7</v>
      </c>
      <c r="H146" s="50">
        <f t="shared" si="3"/>
        <v>140</v>
      </c>
    </row>
    <row r="147" spans="1:8" ht="15" x14ac:dyDescent="0.2">
      <c r="A147" s="123"/>
      <c r="B147" s="71">
        <v>6402</v>
      </c>
      <c r="C147" s="71">
        <v>2229</v>
      </c>
      <c r="D147" s="71" t="s">
        <v>124</v>
      </c>
      <c r="E147" s="50">
        <v>0</v>
      </c>
      <c r="F147" s="69">
        <v>0</v>
      </c>
      <c r="G147" s="68">
        <v>207</v>
      </c>
      <c r="H147" s="50" t="e">
        <f t="shared" si="3"/>
        <v>#DIV/0!</v>
      </c>
    </row>
    <row r="148" spans="1:8" ht="15" customHeight="1" thickBot="1" x14ac:dyDescent="0.25">
      <c r="A148" s="67"/>
      <c r="B148" s="67"/>
      <c r="C148" s="67"/>
      <c r="D148" s="67"/>
      <c r="E148" s="63"/>
      <c r="F148" s="65"/>
      <c r="G148" s="64"/>
      <c r="H148" s="50" t="e">
        <f t="shared" si="3"/>
        <v>#DIV/0!</v>
      </c>
    </row>
    <row r="149" spans="1:8" s="52" customFormat="1" ht="21.75" customHeight="1" thickTop="1" thickBot="1" x14ac:dyDescent="0.3">
      <c r="A149" s="62"/>
      <c r="B149" s="62"/>
      <c r="C149" s="62"/>
      <c r="D149" s="108" t="s">
        <v>123</v>
      </c>
      <c r="E149" s="58">
        <f>SUM(E101:E148)</f>
        <v>553</v>
      </c>
      <c r="F149" s="60">
        <f>SUM(F101:F148)</f>
        <v>28903.899999999998</v>
      </c>
      <c r="G149" s="59">
        <f t="shared" ref="G149" si="4">SUM(G101:G148)</f>
        <v>28385.999999999996</v>
      </c>
      <c r="H149" s="50">
        <f t="shared" si="3"/>
        <v>98.208200277471207</v>
      </c>
    </row>
    <row r="150" spans="1:8" ht="15" customHeight="1" x14ac:dyDescent="0.25">
      <c r="A150" s="53"/>
      <c r="B150" s="52"/>
      <c r="C150" s="53"/>
      <c r="D150" s="155"/>
      <c r="E150" s="55"/>
      <c r="F150" s="55"/>
      <c r="G150" s="117"/>
      <c r="H150" s="117"/>
    </row>
    <row r="151" spans="1:8" ht="14.25" customHeight="1" x14ac:dyDescent="0.2">
      <c r="A151" s="52"/>
      <c r="B151" s="52"/>
      <c r="C151" s="52"/>
      <c r="D151" s="52"/>
      <c r="E151" s="51"/>
      <c r="F151" s="51"/>
      <c r="G151" s="51"/>
      <c r="H151" s="51"/>
    </row>
    <row r="152" spans="1:8" ht="14.25" customHeight="1" thickBot="1" x14ac:dyDescent="0.25">
      <c r="A152" s="52"/>
      <c r="B152" s="52"/>
      <c r="C152" s="52"/>
      <c r="D152" s="52"/>
      <c r="E152" s="51"/>
      <c r="F152" s="51"/>
      <c r="G152" s="51"/>
      <c r="H152" s="51"/>
    </row>
    <row r="153" spans="1:8" ht="13.5" hidden="1" customHeight="1" x14ac:dyDescent="0.2">
      <c r="A153" s="52"/>
      <c r="B153" s="52"/>
      <c r="C153" s="52"/>
      <c r="D153" s="52"/>
      <c r="E153" s="51"/>
      <c r="F153" s="51"/>
      <c r="G153" s="51"/>
      <c r="H153" s="51"/>
    </row>
    <row r="154" spans="1:8" ht="13.5" hidden="1" customHeight="1" x14ac:dyDescent="0.2">
      <c r="A154" s="52"/>
      <c r="B154" s="52"/>
      <c r="C154" s="52"/>
      <c r="D154" s="52"/>
      <c r="E154" s="51"/>
      <c r="F154" s="51"/>
      <c r="G154" s="51"/>
      <c r="H154" s="51"/>
    </row>
    <row r="155" spans="1:8" ht="13.5" hidden="1" customHeight="1" thickBot="1" x14ac:dyDescent="0.25">
      <c r="A155" s="52"/>
      <c r="B155" s="52"/>
      <c r="C155" s="52"/>
      <c r="D155" s="52"/>
      <c r="E155" s="51"/>
      <c r="F155" s="51"/>
      <c r="G155" s="51"/>
      <c r="H155" s="51"/>
    </row>
    <row r="156" spans="1:8" ht="15.75" x14ac:dyDescent="0.25">
      <c r="A156" s="96" t="s">
        <v>57</v>
      </c>
      <c r="B156" s="96" t="s">
        <v>56</v>
      </c>
      <c r="C156" s="96" t="s">
        <v>55</v>
      </c>
      <c r="D156" s="95" t="s">
        <v>54</v>
      </c>
      <c r="E156" s="94" t="s">
        <v>53</v>
      </c>
      <c r="F156" s="94" t="s">
        <v>53</v>
      </c>
      <c r="G156" s="94" t="s">
        <v>7</v>
      </c>
      <c r="H156" s="94" t="s">
        <v>52</v>
      </c>
    </row>
    <row r="157" spans="1:8" ht="15.75" customHeight="1" thickBot="1" x14ac:dyDescent="0.3">
      <c r="A157" s="93"/>
      <c r="B157" s="93"/>
      <c r="C157" s="93"/>
      <c r="D157" s="92"/>
      <c r="E157" s="90" t="s">
        <v>51</v>
      </c>
      <c r="F157" s="90" t="s">
        <v>50</v>
      </c>
      <c r="G157" s="91" t="s">
        <v>332</v>
      </c>
      <c r="H157" s="90" t="s">
        <v>10</v>
      </c>
    </row>
    <row r="158" spans="1:8" ht="15.75" customHeight="1" thickTop="1" x14ac:dyDescent="0.25">
      <c r="A158" s="116">
        <v>60</v>
      </c>
      <c r="B158" s="116"/>
      <c r="C158" s="116"/>
      <c r="D158" s="115" t="s">
        <v>122</v>
      </c>
      <c r="E158" s="112"/>
      <c r="F158" s="114"/>
      <c r="G158" s="113"/>
      <c r="H158" s="112"/>
    </row>
    <row r="159" spans="1:8" ht="14.25" customHeight="1" x14ac:dyDescent="0.25">
      <c r="A159" s="127"/>
      <c r="B159" s="127"/>
      <c r="C159" s="127"/>
      <c r="D159" s="127"/>
      <c r="E159" s="50"/>
      <c r="F159" s="69"/>
      <c r="G159" s="68"/>
      <c r="H159" s="50"/>
    </row>
    <row r="160" spans="1:8" ht="15" hidden="1" x14ac:dyDescent="0.2">
      <c r="A160" s="71"/>
      <c r="B160" s="71"/>
      <c r="C160" s="71">
        <v>1332</v>
      </c>
      <c r="D160" s="71" t="s">
        <v>121</v>
      </c>
      <c r="E160" s="50"/>
      <c r="F160" s="69"/>
      <c r="G160" s="68"/>
      <c r="H160" s="50" t="e">
        <f>(#REF!/F160)*100</f>
        <v>#REF!</v>
      </c>
    </row>
    <row r="161" spans="1:8" ht="15" x14ac:dyDescent="0.2">
      <c r="A161" s="71"/>
      <c r="B161" s="71"/>
      <c r="C161" s="71">
        <v>1333</v>
      </c>
      <c r="D161" s="71" t="s">
        <v>120</v>
      </c>
      <c r="E161" s="50">
        <v>600</v>
      </c>
      <c r="F161" s="69">
        <v>600</v>
      </c>
      <c r="G161" s="68">
        <v>394</v>
      </c>
      <c r="H161" s="50">
        <f t="shared" ref="H161:H181" si="5">(G161/F161)*100</f>
        <v>65.666666666666657</v>
      </c>
    </row>
    <row r="162" spans="1:8" ht="15" x14ac:dyDescent="0.2">
      <c r="A162" s="71"/>
      <c r="B162" s="71"/>
      <c r="C162" s="71">
        <v>1334</v>
      </c>
      <c r="D162" s="71" t="s">
        <v>119</v>
      </c>
      <c r="E162" s="50">
        <v>200</v>
      </c>
      <c r="F162" s="69">
        <v>200</v>
      </c>
      <c r="G162" s="68">
        <v>634.70000000000005</v>
      </c>
      <c r="H162" s="50">
        <f t="shared" si="5"/>
        <v>317.35000000000002</v>
      </c>
    </row>
    <row r="163" spans="1:8" ht="15" x14ac:dyDescent="0.2">
      <c r="A163" s="71"/>
      <c r="B163" s="71"/>
      <c r="C163" s="71">
        <v>1335</v>
      </c>
      <c r="D163" s="71" t="s">
        <v>118</v>
      </c>
      <c r="E163" s="50">
        <v>25</v>
      </c>
      <c r="F163" s="69">
        <v>25</v>
      </c>
      <c r="G163" s="68">
        <v>23.5</v>
      </c>
      <c r="H163" s="50">
        <f t="shared" si="5"/>
        <v>94</v>
      </c>
    </row>
    <row r="164" spans="1:8" ht="15" x14ac:dyDescent="0.2">
      <c r="A164" s="71"/>
      <c r="B164" s="71"/>
      <c r="C164" s="71">
        <v>1356</v>
      </c>
      <c r="D164" s="71" t="s">
        <v>353</v>
      </c>
      <c r="E164" s="50">
        <v>8000</v>
      </c>
      <c r="F164" s="69">
        <v>8000</v>
      </c>
      <c r="G164" s="68">
        <v>0</v>
      </c>
      <c r="H164" s="50">
        <f t="shared" si="5"/>
        <v>0</v>
      </c>
    </row>
    <row r="165" spans="1:8" ht="15" x14ac:dyDescent="0.2">
      <c r="A165" s="71"/>
      <c r="B165" s="71"/>
      <c r="C165" s="71">
        <v>1361</v>
      </c>
      <c r="D165" s="71" t="s">
        <v>75</v>
      </c>
      <c r="E165" s="50">
        <v>240</v>
      </c>
      <c r="F165" s="69">
        <v>240</v>
      </c>
      <c r="G165" s="68">
        <v>286.60000000000002</v>
      </c>
      <c r="H165" s="50">
        <f t="shared" si="5"/>
        <v>119.41666666666669</v>
      </c>
    </row>
    <row r="166" spans="1:8" ht="15" hidden="1" customHeight="1" x14ac:dyDescent="0.2">
      <c r="A166" s="71">
        <v>29004</v>
      </c>
      <c r="B166" s="71"/>
      <c r="C166" s="71">
        <v>4116</v>
      </c>
      <c r="D166" s="71" t="s">
        <v>354</v>
      </c>
      <c r="E166" s="50"/>
      <c r="F166" s="69"/>
      <c r="G166" s="68">
        <v>0</v>
      </c>
      <c r="H166" s="50" t="e">
        <f t="shared" si="5"/>
        <v>#DIV/0!</v>
      </c>
    </row>
    <row r="167" spans="1:8" ht="15" customHeight="1" x14ac:dyDescent="0.2">
      <c r="A167" s="71">
        <v>29004</v>
      </c>
      <c r="B167" s="71"/>
      <c r="C167" s="71">
        <v>4116</v>
      </c>
      <c r="D167" s="71" t="s">
        <v>354</v>
      </c>
      <c r="E167" s="50">
        <v>0</v>
      </c>
      <c r="F167" s="69">
        <v>0</v>
      </c>
      <c r="G167" s="68">
        <v>78.3</v>
      </c>
      <c r="H167" s="50" t="e">
        <f t="shared" si="5"/>
        <v>#DIV/0!</v>
      </c>
    </row>
    <row r="168" spans="1:8" ht="15" x14ac:dyDescent="0.2">
      <c r="A168" s="71">
        <v>29008</v>
      </c>
      <c r="B168" s="71"/>
      <c r="C168" s="71">
        <v>4116</v>
      </c>
      <c r="D168" s="71" t="s">
        <v>355</v>
      </c>
      <c r="E168" s="50">
        <v>0</v>
      </c>
      <c r="F168" s="69">
        <v>25.4</v>
      </c>
      <c r="G168" s="68">
        <v>50.1</v>
      </c>
      <c r="H168" s="50">
        <f t="shared" si="5"/>
        <v>197.24409448818901</v>
      </c>
    </row>
    <row r="169" spans="1:8" ht="15" hidden="1" x14ac:dyDescent="0.2">
      <c r="A169" s="71">
        <v>29516</v>
      </c>
      <c r="B169" s="71"/>
      <c r="C169" s="71">
        <v>4216</v>
      </c>
      <c r="D169" s="71" t="s">
        <v>358</v>
      </c>
      <c r="E169" s="50"/>
      <c r="F169" s="69"/>
      <c r="G169" s="68">
        <v>0</v>
      </c>
      <c r="H169" s="50" t="e">
        <f t="shared" si="5"/>
        <v>#DIV/0!</v>
      </c>
    </row>
    <row r="170" spans="1:8" ht="15" hidden="1" x14ac:dyDescent="0.2">
      <c r="A170" s="123"/>
      <c r="B170" s="123"/>
      <c r="C170" s="123">
        <v>4122</v>
      </c>
      <c r="D170" s="123" t="s">
        <v>356</v>
      </c>
      <c r="E170" s="72"/>
      <c r="F170" s="80"/>
      <c r="G170" s="68">
        <v>0</v>
      </c>
      <c r="H170" s="50" t="e">
        <f t="shared" si="5"/>
        <v>#DIV/0!</v>
      </c>
    </row>
    <row r="171" spans="1:8" ht="15" x14ac:dyDescent="0.2">
      <c r="A171" s="123"/>
      <c r="B171" s="123">
        <v>1014</v>
      </c>
      <c r="C171" s="123">
        <v>2132</v>
      </c>
      <c r="D171" s="123" t="s">
        <v>117</v>
      </c>
      <c r="E171" s="72">
        <v>0</v>
      </c>
      <c r="F171" s="80">
        <v>0</v>
      </c>
      <c r="G171" s="68">
        <v>0</v>
      </c>
      <c r="H171" s="50" t="e">
        <f t="shared" si="5"/>
        <v>#DIV/0!</v>
      </c>
    </row>
    <row r="172" spans="1:8" ht="15" x14ac:dyDescent="0.2">
      <c r="A172" s="123"/>
      <c r="B172" s="123">
        <v>1070</v>
      </c>
      <c r="C172" s="123">
        <v>2212</v>
      </c>
      <c r="D172" s="123" t="s">
        <v>359</v>
      </c>
      <c r="E172" s="72">
        <v>35</v>
      </c>
      <c r="F172" s="80">
        <v>35</v>
      </c>
      <c r="G172" s="68">
        <v>9.8000000000000007</v>
      </c>
      <c r="H172" s="50">
        <f t="shared" si="5"/>
        <v>28.000000000000004</v>
      </c>
    </row>
    <row r="173" spans="1:8" ht="15" x14ac:dyDescent="0.2">
      <c r="A173" s="123"/>
      <c r="B173" s="123">
        <v>2119</v>
      </c>
      <c r="C173" s="123">
        <v>2343</v>
      </c>
      <c r="D173" s="123" t="s">
        <v>357</v>
      </c>
      <c r="E173" s="72">
        <v>4000</v>
      </c>
      <c r="F173" s="80">
        <v>4000</v>
      </c>
      <c r="G173" s="68">
        <v>6056.7</v>
      </c>
      <c r="H173" s="50">
        <f t="shared" si="5"/>
        <v>151.41750000000002</v>
      </c>
    </row>
    <row r="174" spans="1:8" ht="15" x14ac:dyDescent="0.2">
      <c r="A174" s="123"/>
      <c r="B174" s="123">
        <v>2369</v>
      </c>
      <c r="C174" s="123">
        <v>2212</v>
      </c>
      <c r="D174" s="123" t="s">
        <v>360</v>
      </c>
      <c r="E174" s="72">
        <v>15</v>
      </c>
      <c r="F174" s="80">
        <v>15</v>
      </c>
      <c r="G174" s="68">
        <v>150</v>
      </c>
      <c r="H174" s="50">
        <f t="shared" si="5"/>
        <v>1000</v>
      </c>
    </row>
    <row r="175" spans="1:8" ht="15" x14ac:dyDescent="0.2">
      <c r="A175" s="71"/>
      <c r="B175" s="71">
        <v>3322</v>
      </c>
      <c r="C175" s="71">
        <v>2212</v>
      </c>
      <c r="D175" s="71" t="s">
        <v>361</v>
      </c>
      <c r="E175" s="50">
        <v>20</v>
      </c>
      <c r="F175" s="69">
        <v>20</v>
      </c>
      <c r="G175" s="68">
        <v>47</v>
      </c>
      <c r="H175" s="50">
        <f t="shared" si="5"/>
        <v>235</v>
      </c>
    </row>
    <row r="176" spans="1:8" ht="15" x14ac:dyDescent="0.2">
      <c r="A176" s="123"/>
      <c r="B176" s="123">
        <v>3749</v>
      </c>
      <c r="C176" s="123">
        <v>2212</v>
      </c>
      <c r="D176" s="123" t="s">
        <v>466</v>
      </c>
      <c r="E176" s="72">
        <v>8</v>
      </c>
      <c r="F176" s="80">
        <v>8</v>
      </c>
      <c r="G176" s="68">
        <v>11.9</v>
      </c>
      <c r="H176" s="50">
        <f t="shared" si="5"/>
        <v>148.75</v>
      </c>
    </row>
    <row r="177" spans="1:8" ht="15" x14ac:dyDescent="0.2">
      <c r="A177" s="71"/>
      <c r="B177" s="71">
        <v>6171</v>
      </c>
      <c r="C177" s="71">
        <v>2212</v>
      </c>
      <c r="D177" s="71" t="s">
        <v>370</v>
      </c>
      <c r="E177" s="50">
        <v>3</v>
      </c>
      <c r="F177" s="69">
        <v>3</v>
      </c>
      <c r="G177" s="68">
        <v>69.5</v>
      </c>
      <c r="H177" s="50">
        <f t="shared" si="5"/>
        <v>2316.666666666667</v>
      </c>
    </row>
    <row r="178" spans="1:8" ht="15" x14ac:dyDescent="0.2">
      <c r="A178" s="71"/>
      <c r="B178" s="71">
        <v>6171</v>
      </c>
      <c r="C178" s="71">
        <v>2324</v>
      </c>
      <c r="D178" s="71" t="s">
        <v>369</v>
      </c>
      <c r="E178" s="50">
        <v>8</v>
      </c>
      <c r="F178" s="69">
        <v>8</v>
      </c>
      <c r="G178" s="68">
        <v>7</v>
      </c>
      <c r="H178" s="50">
        <f t="shared" si="5"/>
        <v>87.5</v>
      </c>
    </row>
    <row r="179" spans="1:8" ht="15" hidden="1" x14ac:dyDescent="0.2">
      <c r="A179" s="71"/>
      <c r="B179" s="71">
        <v>6171</v>
      </c>
      <c r="C179" s="71">
        <v>2329</v>
      </c>
      <c r="D179" s="71" t="s">
        <v>65</v>
      </c>
      <c r="E179" s="50"/>
      <c r="F179" s="69"/>
      <c r="G179" s="68"/>
      <c r="H179" s="50" t="e">
        <f t="shared" si="5"/>
        <v>#DIV/0!</v>
      </c>
    </row>
    <row r="180" spans="1:8" ht="15" customHeight="1" thickBot="1" x14ac:dyDescent="0.25">
      <c r="A180" s="67"/>
      <c r="B180" s="67"/>
      <c r="C180" s="67"/>
      <c r="D180" s="67"/>
      <c r="E180" s="63"/>
      <c r="F180" s="65"/>
      <c r="G180" s="64"/>
      <c r="H180" s="50" t="e">
        <f t="shared" si="5"/>
        <v>#DIV/0!</v>
      </c>
    </row>
    <row r="181" spans="1:8" s="52" customFormat="1" ht="21.75" customHeight="1" thickTop="1" thickBot="1" x14ac:dyDescent="0.3">
      <c r="A181" s="62"/>
      <c r="B181" s="62"/>
      <c r="C181" s="62"/>
      <c r="D181" s="108" t="s">
        <v>116</v>
      </c>
      <c r="E181" s="58">
        <f t="shared" ref="E181:G181" si="6">SUM(E159:E180)</f>
        <v>13154</v>
      </c>
      <c r="F181" s="60">
        <f t="shared" si="6"/>
        <v>13179.4</v>
      </c>
      <c r="G181" s="59">
        <f t="shared" si="6"/>
        <v>7819.0999999999995</v>
      </c>
      <c r="H181" s="50">
        <f t="shared" si="5"/>
        <v>59.328193999726842</v>
      </c>
    </row>
    <row r="182" spans="1:8" ht="14.25" customHeight="1" x14ac:dyDescent="0.25">
      <c r="A182" s="53"/>
      <c r="B182" s="53"/>
      <c r="C182" s="53"/>
      <c r="D182" s="57"/>
      <c r="E182" s="55"/>
      <c r="F182" s="55"/>
      <c r="G182" s="55"/>
      <c r="H182" s="55"/>
    </row>
    <row r="183" spans="1:8" ht="14.25" hidden="1" customHeight="1" x14ac:dyDescent="0.25">
      <c r="A183" s="53"/>
      <c r="B183" s="53"/>
      <c r="C183" s="53"/>
      <c r="D183" s="57"/>
      <c r="E183" s="55"/>
      <c r="F183" s="55"/>
      <c r="G183" s="55"/>
      <c r="H183" s="55"/>
    </row>
    <row r="184" spans="1:8" ht="14.25" hidden="1" customHeight="1" x14ac:dyDescent="0.25">
      <c r="A184" s="53"/>
      <c r="B184" s="53"/>
      <c r="C184" s="53"/>
      <c r="D184" s="57"/>
      <c r="E184" s="55"/>
      <c r="F184" s="55"/>
      <c r="G184" s="55"/>
      <c r="H184" s="55"/>
    </row>
    <row r="185" spans="1:8" ht="14.25" hidden="1" customHeight="1" x14ac:dyDescent="0.25">
      <c r="A185" s="53"/>
      <c r="B185" s="53"/>
      <c r="C185" s="53"/>
      <c r="D185" s="57"/>
      <c r="E185" s="55"/>
      <c r="F185" s="55"/>
      <c r="G185" s="55"/>
      <c r="H185" s="55"/>
    </row>
    <row r="186" spans="1:8" ht="15" customHeight="1" x14ac:dyDescent="0.25">
      <c r="A186" s="53"/>
      <c r="B186" s="53"/>
      <c r="C186" s="53"/>
      <c r="D186" s="57"/>
      <c r="E186" s="55"/>
      <c r="F186" s="55"/>
      <c r="G186" s="55"/>
      <c r="H186" s="55"/>
    </row>
    <row r="187" spans="1:8" ht="15" customHeight="1" thickBot="1" x14ac:dyDescent="0.3">
      <c r="A187" s="53"/>
      <c r="B187" s="53"/>
      <c r="C187" s="53"/>
      <c r="D187" s="57"/>
      <c r="E187" s="55"/>
      <c r="F187" s="55"/>
      <c r="G187" s="55"/>
      <c r="H187" s="55"/>
    </row>
    <row r="188" spans="1:8" ht="15.75" x14ac:dyDescent="0.25">
      <c r="A188" s="96" t="s">
        <v>57</v>
      </c>
      <c r="B188" s="96" t="s">
        <v>56</v>
      </c>
      <c r="C188" s="96" t="s">
        <v>55</v>
      </c>
      <c r="D188" s="95" t="s">
        <v>54</v>
      </c>
      <c r="E188" s="94" t="s">
        <v>53</v>
      </c>
      <c r="F188" s="94" t="s">
        <v>53</v>
      </c>
      <c r="G188" s="94" t="s">
        <v>7</v>
      </c>
      <c r="H188" s="94" t="s">
        <v>52</v>
      </c>
    </row>
    <row r="189" spans="1:8" ht="15.75" customHeight="1" thickBot="1" x14ac:dyDescent="0.3">
      <c r="A189" s="93"/>
      <c r="B189" s="93"/>
      <c r="C189" s="93"/>
      <c r="D189" s="92"/>
      <c r="E189" s="90" t="s">
        <v>51</v>
      </c>
      <c r="F189" s="90" t="s">
        <v>50</v>
      </c>
      <c r="G189" s="91" t="s">
        <v>332</v>
      </c>
      <c r="H189" s="90" t="s">
        <v>10</v>
      </c>
    </row>
    <row r="190" spans="1:8" ht="15.75" customHeight="1" thickTop="1" x14ac:dyDescent="0.25">
      <c r="A190" s="116">
        <v>80</v>
      </c>
      <c r="B190" s="116"/>
      <c r="C190" s="116"/>
      <c r="D190" s="115" t="s">
        <v>115</v>
      </c>
      <c r="E190" s="112"/>
      <c r="F190" s="114"/>
      <c r="G190" s="113"/>
      <c r="H190" s="112"/>
    </row>
    <row r="191" spans="1:8" ht="15" x14ac:dyDescent="0.2">
      <c r="A191" s="71"/>
      <c r="B191" s="71"/>
      <c r="C191" s="71"/>
      <c r="D191" s="71"/>
      <c r="E191" s="50"/>
      <c r="F191" s="69"/>
      <c r="G191" s="68"/>
      <c r="H191" s="50"/>
    </row>
    <row r="192" spans="1:8" ht="15" x14ac:dyDescent="0.2">
      <c r="A192" s="71"/>
      <c r="B192" s="71"/>
      <c r="C192" s="71">
        <v>1353</v>
      </c>
      <c r="D192" s="71" t="s">
        <v>114</v>
      </c>
      <c r="E192" s="50">
        <v>700</v>
      </c>
      <c r="F192" s="69">
        <v>700</v>
      </c>
      <c r="G192" s="68">
        <v>347.5</v>
      </c>
      <c r="H192" s="50">
        <f t="shared" ref="H192:H207" si="7">(G192/F192)*100</f>
        <v>49.642857142857146</v>
      </c>
    </row>
    <row r="193" spans="1:8" ht="15" x14ac:dyDescent="0.2">
      <c r="A193" s="71"/>
      <c r="B193" s="71"/>
      <c r="C193" s="71">
        <v>1359</v>
      </c>
      <c r="D193" s="71" t="s">
        <v>113</v>
      </c>
      <c r="E193" s="50">
        <v>0</v>
      </c>
      <c r="F193" s="69">
        <v>0</v>
      </c>
      <c r="G193" s="68">
        <v>-57</v>
      </c>
      <c r="H193" s="50" t="e">
        <f t="shared" si="7"/>
        <v>#DIV/0!</v>
      </c>
    </row>
    <row r="194" spans="1:8" ht="15" x14ac:dyDescent="0.2">
      <c r="A194" s="71"/>
      <c r="B194" s="71"/>
      <c r="C194" s="71">
        <v>1361</v>
      </c>
      <c r="D194" s="71" t="s">
        <v>75</v>
      </c>
      <c r="E194" s="50">
        <v>6500</v>
      </c>
      <c r="F194" s="69">
        <v>6501</v>
      </c>
      <c r="G194" s="68">
        <v>4458.8</v>
      </c>
      <c r="H194" s="50">
        <f t="shared" si="7"/>
        <v>68.586371327488081</v>
      </c>
    </row>
    <row r="195" spans="1:8" ht="15" x14ac:dyDescent="0.2">
      <c r="A195" s="71"/>
      <c r="B195" s="71"/>
      <c r="C195" s="71">
        <v>4121</v>
      </c>
      <c r="D195" s="71" t="s">
        <v>112</v>
      </c>
      <c r="E195" s="72">
        <v>200</v>
      </c>
      <c r="F195" s="80">
        <v>239</v>
      </c>
      <c r="G195" s="68">
        <v>176</v>
      </c>
      <c r="H195" s="50">
        <f t="shared" si="7"/>
        <v>73.640167364016733</v>
      </c>
    </row>
    <row r="196" spans="1:8" ht="15" hidden="1" x14ac:dyDescent="0.2">
      <c r="A196" s="71">
        <v>222</v>
      </c>
      <c r="B196" s="71"/>
      <c r="C196" s="71">
        <v>4122</v>
      </c>
      <c r="D196" s="71" t="s">
        <v>111</v>
      </c>
      <c r="E196" s="72"/>
      <c r="F196" s="80"/>
      <c r="G196" s="68">
        <v>0</v>
      </c>
      <c r="H196" s="50" t="e">
        <f t="shared" si="7"/>
        <v>#DIV/0!</v>
      </c>
    </row>
    <row r="197" spans="1:8" ht="15" x14ac:dyDescent="0.2">
      <c r="A197" s="71"/>
      <c r="B197" s="71">
        <v>2219</v>
      </c>
      <c r="C197" s="71">
        <v>2324</v>
      </c>
      <c r="D197" s="71" t="s">
        <v>362</v>
      </c>
      <c r="E197" s="50">
        <v>0</v>
      </c>
      <c r="F197" s="69">
        <v>5</v>
      </c>
      <c r="G197" s="68">
        <v>5</v>
      </c>
      <c r="H197" s="50">
        <f t="shared" si="7"/>
        <v>100</v>
      </c>
    </row>
    <row r="198" spans="1:8" ht="15" hidden="1" x14ac:dyDescent="0.2">
      <c r="A198" s="71"/>
      <c r="B198" s="71">
        <v>2219</v>
      </c>
      <c r="C198" s="71">
        <v>2329</v>
      </c>
      <c r="D198" s="71" t="s">
        <v>363</v>
      </c>
      <c r="E198" s="50"/>
      <c r="F198" s="69"/>
      <c r="G198" s="68">
        <v>0</v>
      </c>
      <c r="H198" s="50" t="e">
        <f t="shared" si="7"/>
        <v>#DIV/0!</v>
      </c>
    </row>
    <row r="199" spans="1:8" ht="15" x14ac:dyDescent="0.2">
      <c r="A199" s="71"/>
      <c r="B199" s="71">
        <v>2229</v>
      </c>
      <c r="C199" s="71">
        <v>2212</v>
      </c>
      <c r="D199" s="71" t="s">
        <v>364</v>
      </c>
      <c r="E199" s="72">
        <v>150</v>
      </c>
      <c r="F199" s="80">
        <v>150</v>
      </c>
      <c r="G199" s="68">
        <v>479.3</v>
      </c>
      <c r="H199" s="50">
        <f t="shared" si="7"/>
        <v>319.53333333333336</v>
      </c>
    </row>
    <row r="200" spans="1:8" ht="15" x14ac:dyDescent="0.2">
      <c r="A200" s="71"/>
      <c r="B200" s="71">
        <v>2299</v>
      </c>
      <c r="C200" s="71">
        <v>2212</v>
      </c>
      <c r="D200" s="71" t="s">
        <v>366</v>
      </c>
      <c r="E200" s="50">
        <v>7000</v>
      </c>
      <c r="F200" s="69">
        <v>7107</v>
      </c>
      <c r="G200" s="68">
        <v>1522.3</v>
      </c>
      <c r="H200" s="50">
        <f t="shared" si="7"/>
        <v>21.419727029689039</v>
      </c>
    </row>
    <row r="201" spans="1:8" ht="15" x14ac:dyDescent="0.2">
      <c r="A201" s="71"/>
      <c r="B201" s="71">
        <v>2299</v>
      </c>
      <c r="C201" s="71">
        <v>2324</v>
      </c>
      <c r="D201" s="71" t="s">
        <v>365</v>
      </c>
      <c r="E201" s="72">
        <v>0</v>
      </c>
      <c r="F201" s="80">
        <v>0</v>
      </c>
      <c r="G201" s="68">
        <v>1</v>
      </c>
      <c r="H201" s="50" t="e">
        <f t="shared" si="7"/>
        <v>#DIV/0!</v>
      </c>
    </row>
    <row r="202" spans="1:8" ht="15" hidden="1" x14ac:dyDescent="0.2">
      <c r="A202" s="71"/>
      <c r="B202" s="71">
        <v>2299</v>
      </c>
      <c r="C202" s="71">
        <v>2324</v>
      </c>
      <c r="D202" s="71" t="s">
        <v>110</v>
      </c>
      <c r="E202" s="72"/>
      <c r="F202" s="80"/>
      <c r="G202" s="68">
        <v>0</v>
      </c>
      <c r="H202" s="50" t="e">
        <f t="shared" si="7"/>
        <v>#DIV/0!</v>
      </c>
    </row>
    <row r="203" spans="1:8" ht="15" x14ac:dyDescent="0.2">
      <c r="A203" s="123"/>
      <c r="B203" s="123">
        <v>6171</v>
      </c>
      <c r="C203" s="123">
        <v>2324</v>
      </c>
      <c r="D203" s="123" t="s">
        <v>368</v>
      </c>
      <c r="E203" s="72">
        <v>350</v>
      </c>
      <c r="F203" s="80">
        <v>350</v>
      </c>
      <c r="G203" s="68">
        <v>236.8</v>
      </c>
      <c r="H203" s="50">
        <f t="shared" si="7"/>
        <v>67.657142857142858</v>
      </c>
    </row>
    <row r="204" spans="1:8" ht="15" hidden="1" x14ac:dyDescent="0.2">
      <c r="A204" s="71"/>
      <c r="B204" s="71">
        <v>6171</v>
      </c>
      <c r="C204" s="71">
        <v>2329</v>
      </c>
      <c r="D204" s="71" t="s">
        <v>367</v>
      </c>
      <c r="E204" s="72"/>
      <c r="F204" s="80"/>
      <c r="G204" s="68">
        <v>0</v>
      </c>
      <c r="H204" s="50" t="e">
        <f t="shared" si="7"/>
        <v>#DIV/0!</v>
      </c>
    </row>
    <row r="205" spans="1:8" ht="15" x14ac:dyDescent="0.2">
      <c r="A205" s="123"/>
      <c r="B205" s="123">
        <v>6171</v>
      </c>
      <c r="C205" s="123">
        <v>2329</v>
      </c>
      <c r="D205" s="123" t="s">
        <v>448</v>
      </c>
      <c r="E205" s="72">
        <v>0</v>
      </c>
      <c r="F205" s="80">
        <v>0</v>
      </c>
      <c r="G205" s="68">
        <v>3.5</v>
      </c>
      <c r="H205" s="50" t="e">
        <f t="shared" si="7"/>
        <v>#DIV/0!</v>
      </c>
    </row>
    <row r="206" spans="1:8" ht="15.75" thickBot="1" x14ac:dyDescent="0.25">
      <c r="A206" s="67"/>
      <c r="B206" s="67"/>
      <c r="C206" s="67"/>
      <c r="D206" s="67"/>
      <c r="E206" s="63"/>
      <c r="F206" s="65"/>
      <c r="G206" s="64"/>
      <c r="H206" s="50" t="e">
        <f t="shared" si="7"/>
        <v>#DIV/0!</v>
      </c>
    </row>
    <row r="207" spans="1:8" s="52" customFormat="1" ht="21.75" customHeight="1" thickTop="1" thickBot="1" x14ac:dyDescent="0.3">
      <c r="A207" s="62"/>
      <c r="B207" s="62"/>
      <c r="C207" s="62"/>
      <c r="D207" s="108" t="s">
        <v>109</v>
      </c>
      <c r="E207" s="58">
        <f t="shared" ref="E207:G207" si="8">SUM(E191:E206)</f>
        <v>14900</v>
      </c>
      <c r="F207" s="60">
        <f t="shared" si="8"/>
        <v>15052</v>
      </c>
      <c r="G207" s="59">
        <f t="shared" si="8"/>
        <v>7173.2000000000007</v>
      </c>
      <c r="H207" s="50">
        <f t="shared" si="7"/>
        <v>47.656125431836301</v>
      </c>
    </row>
    <row r="208" spans="1:8" ht="15" customHeight="1" x14ac:dyDescent="0.25">
      <c r="A208" s="53"/>
      <c r="B208" s="53"/>
      <c r="C208" s="53"/>
      <c r="D208" s="57"/>
      <c r="E208" s="55"/>
      <c r="F208" s="55"/>
      <c r="G208" s="55"/>
      <c r="H208" s="55"/>
    </row>
    <row r="209" spans="1:8" ht="15" hidden="1" customHeight="1" x14ac:dyDescent="0.25">
      <c r="A209" s="53"/>
      <c r="B209" s="53"/>
      <c r="C209" s="53"/>
      <c r="D209" s="57"/>
      <c r="E209" s="55"/>
      <c r="F209" s="55"/>
      <c r="G209" s="55"/>
      <c r="H209" s="55"/>
    </row>
    <row r="210" spans="1:8" ht="15" customHeight="1" x14ac:dyDescent="0.25">
      <c r="A210" s="53"/>
      <c r="B210" s="53"/>
      <c r="C210" s="53"/>
      <c r="D210" s="57"/>
      <c r="E210" s="55"/>
      <c r="F210" s="55"/>
      <c r="G210" s="55"/>
      <c r="H210" s="55"/>
    </row>
    <row r="211" spans="1:8" ht="15" customHeight="1" thickBot="1" x14ac:dyDescent="0.3">
      <c r="A211" s="53"/>
      <c r="B211" s="53"/>
      <c r="C211" s="53"/>
      <c r="D211" s="57"/>
      <c r="E211" s="55"/>
      <c r="F211" s="55"/>
      <c r="G211" s="55"/>
      <c r="H211" s="55"/>
    </row>
    <row r="212" spans="1:8" ht="15.75" x14ac:dyDescent="0.25">
      <c r="A212" s="96" t="s">
        <v>57</v>
      </c>
      <c r="B212" s="96" t="s">
        <v>56</v>
      </c>
      <c r="C212" s="96" t="s">
        <v>55</v>
      </c>
      <c r="D212" s="95" t="s">
        <v>54</v>
      </c>
      <c r="E212" s="94" t="s">
        <v>53</v>
      </c>
      <c r="F212" s="94" t="s">
        <v>53</v>
      </c>
      <c r="G212" s="94" t="s">
        <v>7</v>
      </c>
      <c r="H212" s="94" t="s">
        <v>52</v>
      </c>
    </row>
    <row r="213" spans="1:8" ht="15.75" customHeight="1" thickBot="1" x14ac:dyDescent="0.3">
      <c r="A213" s="93"/>
      <c r="B213" s="93"/>
      <c r="C213" s="93"/>
      <c r="D213" s="92"/>
      <c r="E213" s="90" t="s">
        <v>51</v>
      </c>
      <c r="F213" s="90" t="s">
        <v>50</v>
      </c>
      <c r="G213" s="91" t="s">
        <v>332</v>
      </c>
      <c r="H213" s="90" t="s">
        <v>10</v>
      </c>
    </row>
    <row r="214" spans="1:8" ht="16.5" customHeight="1" thickTop="1" x14ac:dyDescent="0.25">
      <c r="A214" s="116">
        <v>90</v>
      </c>
      <c r="B214" s="116"/>
      <c r="C214" s="116"/>
      <c r="D214" s="115" t="s">
        <v>108</v>
      </c>
      <c r="E214" s="112"/>
      <c r="F214" s="114"/>
      <c r="G214" s="113"/>
      <c r="H214" s="112"/>
    </row>
    <row r="215" spans="1:8" ht="15" hidden="1" x14ac:dyDescent="0.2">
      <c r="A215" s="71"/>
      <c r="B215" s="71"/>
      <c r="C215" s="71">
        <v>4116</v>
      </c>
      <c r="D215" s="71" t="s">
        <v>377</v>
      </c>
      <c r="E215" s="154"/>
      <c r="F215" s="152"/>
      <c r="G215" s="147">
        <v>0</v>
      </c>
      <c r="H215" s="50" t="e">
        <f>(#REF!/F215)*100</f>
        <v>#REF!</v>
      </c>
    </row>
    <row r="216" spans="1:8" ht="15" hidden="1" x14ac:dyDescent="0.2">
      <c r="A216" s="71"/>
      <c r="B216" s="71"/>
      <c r="C216" s="71">
        <v>4116</v>
      </c>
      <c r="D216" s="71" t="s">
        <v>107</v>
      </c>
      <c r="E216" s="154"/>
      <c r="F216" s="152"/>
      <c r="G216" s="147">
        <v>0</v>
      </c>
      <c r="H216" s="50" t="e">
        <f>(#REF!/F216)*100</f>
        <v>#REF!</v>
      </c>
    </row>
    <row r="217" spans="1:8" ht="15" hidden="1" x14ac:dyDescent="0.2">
      <c r="A217" s="70"/>
      <c r="B217" s="71"/>
      <c r="C217" s="71">
        <v>4116</v>
      </c>
      <c r="D217" s="71" t="s">
        <v>378</v>
      </c>
      <c r="E217" s="124"/>
      <c r="F217" s="69"/>
      <c r="G217" s="147">
        <v>0</v>
      </c>
      <c r="H217" s="50" t="e">
        <f>(#REF!/F217)*100</f>
        <v>#REF!</v>
      </c>
    </row>
    <row r="218" spans="1:8" ht="15" x14ac:dyDescent="0.2">
      <c r="A218" s="71"/>
      <c r="B218" s="71"/>
      <c r="C218" s="71">
        <v>4116</v>
      </c>
      <c r="D218" s="71" t="s">
        <v>377</v>
      </c>
      <c r="E218" s="154">
        <v>0</v>
      </c>
      <c r="F218" s="152">
        <v>903</v>
      </c>
      <c r="G218" s="147">
        <v>903</v>
      </c>
      <c r="H218" s="50">
        <f t="shared" ref="H218:H238" si="9">(G218/F218)*100</f>
        <v>100</v>
      </c>
    </row>
    <row r="219" spans="1:8" ht="15" x14ac:dyDescent="0.2">
      <c r="A219" s="71"/>
      <c r="B219" s="71"/>
      <c r="C219" s="71">
        <v>4116</v>
      </c>
      <c r="D219" s="71" t="s">
        <v>460</v>
      </c>
      <c r="E219" s="154">
        <v>0</v>
      </c>
      <c r="F219" s="152">
        <v>210</v>
      </c>
      <c r="G219" s="147">
        <v>210</v>
      </c>
      <c r="H219" s="50">
        <f t="shared" si="9"/>
        <v>100</v>
      </c>
    </row>
    <row r="220" spans="1:8" ht="15" x14ac:dyDescent="0.2">
      <c r="A220" s="70"/>
      <c r="B220" s="71"/>
      <c r="C220" s="71">
        <v>4116</v>
      </c>
      <c r="D220" s="71" t="s">
        <v>459</v>
      </c>
      <c r="E220" s="124">
        <v>0</v>
      </c>
      <c r="F220" s="69">
        <v>100</v>
      </c>
      <c r="G220" s="147">
        <v>100</v>
      </c>
      <c r="H220" s="50">
        <f t="shared" si="9"/>
        <v>100</v>
      </c>
    </row>
    <row r="221" spans="1:8" ht="15" x14ac:dyDescent="0.2">
      <c r="A221" s="77"/>
      <c r="B221" s="77"/>
      <c r="C221" s="77">
        <v>4121</v>
      </c>
      <c r="D221" s="71" t="s">
        <v>106</v>
      </c>
      <c r="E221" s="153">
        <v>600</v>
      </c>
      <c r="F221" s="152">
        <v>600</v>
      </c>
      <c r="G221" s="147">
        <v>200</v>
      </c>
      <c r="H221" s="50">
        <f t="shared" si="9"/>
        <v>33.333333333333329</v>
      </c>
    </row>
    <row r="222" spans="1:8" ht="15" x14ac:dyDescent="0.2">
      <c r="A222" s="71"/>
      <c r="B222" s="71"/>
      <c r="C222" s="71">
        <v>4122</v>
      </c>
      <c r="D222" s="71" t="s">
        <v>105</v>
      </c>
      <c r="E222" s="151">
        <v>0</v>
      </c>
      <c r="F222" s="150">
        <v>0</v>
      </c>
      <c r="G222" s="147">
        <v>178</v>
      </c>
      <c r="H222" s="50" t="e">
        <f t="shared" si="9"/>
        <v>#DIV/0!</v>
      </c>
    </row>
    <row r="223" spans="1:8" ht="15" hidden="1" x14ac:dyDescent="0.2">
      <c r="A223" s="71"/>
      <c r="B223" s="71"/>
      <c r="C223" s="71">
        <v>4216</v>
      </c>
      <c r="D223" s="77" t="s">
        <v>379</v>
      </c>
      <c r="E223" s="151"/>
      <c r="F223" s="150"/>
      <c r="G223" s="147">
        <v>0</v>
      </c>
      <c r="H223" s="50" t="e">
        <f t="shared" si="9"/>
        <v>#DIV/0!</v>
      </c>
    </row>
    <row r="224" spans="1:8" ht="15" x14ac:dyDescent="0.2">
      <c r="A224" s="71"/>
      <c r="B224" s="71">
        <v>2219</v>
      </c>
      <c r="C224" s="71">
        <v>2111</v>
      </c>
      <c r="D224" s="71" t="s">
        <v>104</v>
      </c>
      <c r="E224" s="151">
        <v>0</v>
      </c>
      <c r="F224" s="150">
        <v>8000</v>
      </c>
      <c r="G224" s="147">
        <v>3783.9</v>
      </c>
      <c r="H224" s="50">
        <f t="shared" si="9"/>
        <v>47.298749999999998</v>
      </c>
    </row>
    <row r="225" spans="1:8" ht="15" x14ac:dyDescent="0.2">
      <c r="A225" s="71"/>
      <c r="B225" s="71">
        <v>2219</v>
      </c>
      <c r="C225" s="71">
        <v>2322</v>
      </c>
      <c r="D225" s="71" t="s">
        <v>444</v>
      </c>
      <c r="E225" s="50">
        <v>0</v>
      </c>
      <c r="F225" s="69">
        <v>0</v>
      </c>
      <c r="G225" s="147">
        <v>13.8</v>
      </c>
      <c r="H225" s="50" t="e">
        <f t="shared" si="9"/>
        <v>#DIV/0!</v>
      </c>
    </row>
    <row r="226" spans="1:8" ht="15" x14ac:dyDescent="0.2">
      <c r="A226" s="71"/>
      <c r="B226" s="71">
        <v>2219</v>
      </c>
      <c r="C226" s="71">
        <v>2329</v>
      </c>
      <c r="D226" s="71" t="s">
        <v>103</v>
      </c>
      <c r="E226" s="50">
        <v>8000</v>
      </c>
      <c r="F226" s="150">
        <v>0</v>
      </c>
      <c r="G226" s="147">
        <v>0</v>
      </c>
      <c r="H226" s="50" t="e">
        <f t="shared" si="9"/>
        <v>#DIV/0!</v>
      </c>
    </row>
    <row r="227" spans="1:8" ht="15" x14ac:dyDescent="0.2">
      <c r="A227" s="71" t="s">
        <v>102</v>
      </c>
      <c r="B227" s="71">
        <v>5311</v>
      </c>
      <c r="C227" s="71">
        <v>2111</v>
      </c>
      <c r="D227" s="71" t="s">
        <v>101</v>
      </c>
      <c r="E227" s="151">
        <v>450</v>
      </c>
      <c r="F227" s="150">
        <v>450</v>
      </c>
      <c r="G227" s="147">
        <v>225.5</v>
      </c>
      <c r="H227" s="50">
        <f t="shared" si="9"/>
        <v>50.111111111111107</v>
      </c>
    </row>
    <row r="228" spans="1:8" ht="15" x14ac:dyDescent="0.2">
      <c r="A228" s="71"/>
      <c r="B228" s="71">
        <v>5311</v>
      </c>
      <c r="C228" s="71">
        <v>2212</v>
      </c>
      <c r="D228" s="71" t="s">
        <v>380</v>
      </c>
      <c r="E228" s="149">
        <v>1200</v>
      </c>
      <c r="F228" s="148">
        <v>1200</v>
      </c>
      <c r="G228" s="147">
        <v>919.4</v>
      </c>
      <c r="H228" s="50">
        <f t="shared" si="9"/>
        <v>76.61666666666666</v>
      </c>
    </row>
    <row r="229" spans="1:8" ht="15" hidden="1" x14ac:dyDescent="0.2">
      <c r="A229" s="123"/>
      <c r="B229" s="123">
        <v>5311</v>
      </c>
      <c r="C229" s="123">
        <v>2310</v>
      </c>
      <c r="D229" s="123" t="s">
        <v>385</v>
      </c>
      <c r="E229" s="72"/>
      <c r="F229" s="80"/>
      <c r="G229" s="147">
        <v>0</v>
      </c>
      <c r="H229" s="50" t="e">
        <f t="shared" si="9"/>
        <v>#DIV/0!</v>
      </c>
    </row>
    <row r="230" spans="1:8" ht="15" x14ac:dyDescent="0.2">
      <c r="A230" s="123"/>
      <c r="B230" s="123">
        <v>5311</v>
      </c>
      <c r="C230" s="123">
        <v>2322</v>
      </c>
      <c r="D230" s="123" t="s">
        <v>386</v>
      </c>
      <c r="E230" s="72">
        <v>0</v>
      </c>
      <c r="F230" s="80">
        <v>0</v>
      </c>
      <c r="G230" s="147">
        <v>11.8</v>
      </c>
      <c r="H230" s="50" t="e">
        <f t="shared" si="9"/>
        <v>#DIV/0!</v>
      </c>
    </row>
    <row r="231" spans="1:8" ht="15" x14ac:dyDescent="0.2">
      <c r="A231" s="71"/>
      <c r="B231" s="71">
        <v>5311</v>
      </c>
      <c r="C231" s="71">
        <v>2324</v>
      </c>
      <c r="D231" s="71" t="s">
        <v>381</v>
      </c>
      <c r="E231" s="50">
        <v>0</v>
      </c>
      <c r="F231" s="69">
        <v>0</v>
      </c>
      <c r="G231" s="147">
        <v>121.6</v>
      </c>
      <c r="H231" s="50" t="e">
        <f t="shared" si="9"/>
        <v>#DIV/0!</v>
      </c>
    </row>
    <row r="232" spans="1:8" ht="15" hidden="1" x14ac:dyDescent="0.2">
      <c r="A232" s="123"/>
      <c r="B232" s="123">
        <v>5311</v>
      </c>
      <c r="C232" s="123">
        <v>2329</v>
      </c>
      <c r="D232" s="123" t="s">
        <v>382</v>
      </c>
      <c r="E232" s="72"/>
      <c r="F232" s="80"/>
      <c r="G232" s="147">
        <v>0</v>
      </c>
      <c r="H232" s="50" t="e">
        <f t="shared" si="9"/>
        <v>#DIV/0!</v>
      </c>
    </row>
    <row r="233" spans="1:8" ht="15.75" customHeight="1" x14ac:dyDescent="0.2">
      <c r="A233" s="123"/>
      <c r="B233" s="123">
        <v>5311</v>
      </c>
      <c r="C233" s="123">
        <v>2329</v>
      </c>
      <c r="D233" s="123" t="s">
        <v>382</v>
      </c>
      <c r="E233" s="72">
        <v>0</v>
      </c>
      <c r="F233" s="80">
        <v>0</v>
      </c>
      <c r="G233" s="147">
        <v>5.0999999999999996</v>
      </c>
      <c r="H233" s="50" t="e">
        <f t="shared" si="9"/>
        <v>#DIV/0!</v>
      </c>
    </row>
    <row r="234" spans="1:8" ht="15" hidden="1" x14ac:dyDescent="0.2">
      <c r="A234" s="123"/>
      <c r="B234" s="123">
        <v>5311</v>
      </c>
      <c r="C234" s="123">
        <v>3113</v>
      </c>
      <c r="D234" s="123" t="s">
        <v>383</v>
      </c>
      <c r="E234" s="72"/>
      <c r="F234" s="80"/>
      <c r="G234" s="147">
        <v>0</v>
      </c>
      <c r="H234" s="50" t="e">
        <f t="shared" si="9"/>
        <v>#DIV/0!</v>
      </c>
    </row>
    <row r="235" spans="1:8" ht="15" x14ac:dyDescent="0.2">
      <c r="A235" s="123"/>
      <c r="B235" s="123">
        <v>6409</v>
      </c>
      <c r="C235" s="123">
        <v>2328</v>
      </c>
      <c r="D235" s="123" t="s">
        <v>384</v>
      </c>
      <c r="E235" s="72">
        <v>0</v>
      </c>
      <c r="F235" s="80">
        <v>0</v>
      </c>
      <c r="G235" s="147">
        <v>1.3</v>
      </c>
      <c r="H235" s="50" t="e">
        <f t="shared" si="9"/>
        <v>#DIV/0!</v>
      </c>
    </row>
    <row r="236" spans="1:8" ht="15" x14ac:dyDescent="0.2">
      <c r="A236" s="71"/>
      <c r="B236" s="71">
        <v>6171</v>
      </c>
      <c r="C236" s="71">
        <v>2212</v>
      </c>
      <c r="D236" s="123" t="s">
        <v>455</v>
      </c>
      <c r="E236" s="50">
        <v>0</v>
      </c>
      <c r="F236" s="69">
        <v>0</v>
      </c>
      <c r="G236" s="147">
        <v>0.2</v>
      </c>
      <c r="H236" s="50" t="e">
        <f t="shared" si="9"/>
        <v>#DIV/0!</v>
      </c>
    </row>
    <row r="237" spans="1:8" ht="15.75" thickBot="1" x14ac:dyDescent="0.25">
      <c r="A237" s="67"/>
      <c r="B237" s="67"/>
      <c r="C237" s="67"/>
      <c r="D237" s="67"/>
      <c r="E237" s="63"/>
      <c r="F237" s="65"/>
      <c r="G237" s="64"/>
      <c r="H237" s="50" t="e">
        <f t="shared" si="9"/>
        <v>#DIV/0!</v>
      </c>
    </row>
    <row r="238" spans="1:8" s="52" customFormat="1" ht="21.75" customHeight="1" thickTop="1" thickBot="1" x14ac:dyDescent="0.3">
      <c r="A238" s="62"/>
      <c r="B238" s="62"/>
      <c r="C238" s="62"/>
      <c r="D238" s="108" t="s">
        <v>100</v>
      </c>
      <c r="E238" s="58">
        <f t="shared" ref="E238:G238" si="10">SUM(E218:E237)</f>
        <v>10250</v>
      </c>
      <c r="F238" s="60">
        <f t="shared" si="10"/>
        <v>11463</v>
      </c>
      <c r="G238" s="59">
        <f t="shared" si="10"/>
        <v>6673.6</v>
      </c>
      <c r="H238" s="50">
        <f t="shared" si="9"/>
        <v>58.218616418040661</v>
      </c>
    </row>
    <row r="239" spans="1:8" ht="15" customHeight="1" x14ac:dyDescent="0.25">
      <c r="A239" s="53"/>
      <c r="B239" s="53"/>
      <c r="C239" s="53"/>
      <c r="D239" s="57"/>
      <c r="E239" s="55"/>
      <c r="F239" s="55"/>
      <c r="G239" s="55"/>
      <c r="H239" s="55"/>
    </row>
    <row r="240" spans="1:8" ht="15" hidden="1" customHeight="1" x14ac:dyDescent="0.25">
      <c r="A240" s="53"/>
      <c r="B240" s="53"/>
      <c r="C240" s="53"/>
      <c r="D240" s="57"/>
      <c r="E240" s="55"/>
      <c r="F240" s="55"/>
      <c r="G240" s="55"/>
      <c r="H240" s="55"/>
    </row>
    <row r="241" spans="1:8" ht="15" hidden="1" customHeight="1" x14ac:dyDescent="0.25">
      <c r="A241" s="53"/>
      <c r="B241" s="53"/>
      <c r="C241" s="53"/>
      <c r="D241" s="57"/>
      <c r="E241" s="55"/>
      <c r="F241" s="55"/>
      <c r="G241" s="55"/>
      <c r="H241" s="55"/>
    </row>
    <row r="242" spans="1:8" ht="15" hidden="1" customHeight="1" x14ac:dyDescent="0.25">
      <c r="A242" s="53"/>
      <c r="B242" s="53"/>
      <c r="C242" s="53"/>
      <c r="D242" s="57"/>
      <c r="E242" s="55"/>
      <c r="F242" s="55"/>
      <c r="G242" s="55"/>
      <c r="H242" s="55"/>
    </row>
    <row r="243" spans="1:8" ht="15" hidden="1" customHeight="1" x14ac:dyDescent="0.25">
      <c r="A243" s="53"/>
      <c r="B243" s="53"/>
      <c r="C243" s="53"/>
      <c r="D243" s="57"/>
      <c r="E243" s="55"/>
      <c r="F243" s="55"/>
      <c r="G243" s="55"/>
      <c r="H243" s="55"/>
    </row>
    <row r="244" spans="1:8" ht="15" hidden="1" customHeight="1" x14ac:dyDescent="0.25">
      <c r="A244" s="53"/>
      <c r="B244" s="53"/>
      <c r="C244" s="53"/>
      <c r="D244" s="57"/>
      <c r="E244" s="55"/>
      <c r="F244" s="55"/>
      <c r="G244" s="55"/>
      <c r="H244" s="55"/>
    </row>
    <row r="245" spans="1:8" ht="15" hidden="1" customHeight="1" x14ac:dyDescent="0.25">
      <c r="A245" s="53"/>
      <c r="B245" s="53"/>
      <c r="C245" s="53"/>
      <c r="D245" s="57"/>
      <c r="E245" s="55"/>
      <c r="F245" s="55"/>
      <c r="G245" s="55"/>
      <c r="H245" s="55"/>
    </row>
    <row r="246" spans="1:8" ht="15" customHeight="1" x14ac:dyDescent="0.25">
      <c r="A246" s="53"/>
      <c r="B246" s="53"/>
      <c r="C246" s="53"/>
      <c r="D246" s="57"/>
      <c r="E246" s="55"/>
      <c r="F246" s="55"/>
      <c r="G246" s="117"/>
      <c r="H246" s="117"/>
    </row>
    <row r="247" spans="1:8" ht="15" customHeight="1" thickBot="1" x14ac:dyDescent="0.3">
      <c r="A247" s="53"/>
      <c r="B247" s="53"/>
      <c r="C247" s="53"/>
      <c r="D247" s="57"/>
      <c r="E247" s="55"/>
      <c r="F247" s="55"/>
      <c r="G247" s="55"/>
      <c r="H247" s="55"/>
    </row>
    <row r="248" spans="1:8" ht="15.75" x14ac:dyDescent="0.25">
      <c r="A248" s="96" t="s">
        <v>57</v>
      </c>
      <c r="B248" s="96" t="s">
        <v>56</v>
      </c>
      <c r="C248" s="96" t="s">
        <v>55</v>
      </c>
      <c r="D248" s="95" t="s">
        <v>54</v>
      </c>
      <c r="E248" s="94" t="s">
        <v>53</v>
      </c>
      <c r="F248" s="94" t="s">
        <v>53</v>
      </c>
      <c r="G248" s="94" t="s">
        <v>7</v>
      </c>
      <c r="H248" s="94" t="s">
        <v>52</v>
      </c>
    </row>
    <row r="249" spans="1:8" ht="15.75" customHeight="1" thickBot="1" x14ac:dyDescent="0.3">
      <c r="A249" s="93"/>
      <c r="B249" s="93"/>
      <c r="C249" s="93"/>
      <c r="D249" s="92"/>
      <c r="E249" s="90" t="s">
        <v>51</v>
      </c>
      <c r="F249" s="90" t="s">
        <v>50</v>
      </c>
      <c r="G249" s="91" t="s">
        <v>332</v>
      </c>
      <c r="H249" s="90" t="s">
        <v>10</v>
      </c>
    </row>
    <row r="250" spans="1:8" ht="15.75" customHeight="1" thickTop="1" x14ac:dyDescent="0.25">
      <c r="A250" s="116">
        <v>100</v>
      </c>
      <c r="B250" s="116"/>
      <c r="C250" s="116"/>
      <c r="D250" s="146" t="s">
        <v>99</v>
      </c>
      <c r="E250" s="112"/>
      <c r="F250" s="114"/>
      <c r="G250" s="113"/>
      <c r="H250" s="112"/>
    </row>
    <row r="251" spans="1:8" ht="15" x14ac:dyDescent="0.2">
      <c r="A251" s="71"/>
      <c r="B251" s="71"/>
      <c r="C251" s="71"/>
      <c r="D251" s="71"/>
      <c r="E251" s="124"/>
      <c r="F251" s="69"/>
      <c r="G251" s="68"/>
      <c r="H251" s="124"/>
    </row>
    <row r="252" spans="1:8" ht="15" x14ac:dyDescent="0.2">
      <c r="A252" s="71"/>
      <c r="B252" s="71"/>
      <c r="C252" s="71">
        <v>1361</v>
      </c>
      <c r="D252" s="71" t="s">
        <v>75</v>
      </c>
      <c r="E252" s="124">
        <v>2800</v>
      </c>
      <c r="F252" s="69">
        <v>2800</v>
      </c>
      <c r="G252" s="68">
        <v>1942.3</v>
      </c>
      <c r="H252" s="50">
        <f t="shared" ref="H252:H258" si="11">(G252/F252)*100</f>
        <v>69.367857142857133</v>
      </c>
    </row>
    <row r="253" spans="1:8" ht="15.75" hidden="1" x14ac:dyDescent="0.25">
      <c r="A253" s="127"/>
      <c r="B253" s="127"/>
      <c r="C253" s="71">
        <v>4216</v>
      </c>
      <c r="D253" s="71" t="s">
        <v>98</v>
      </c>
      <c r="E253" s="50"/>
      <c r="F253" s="69"/>
      <c r="G253" s="68"/>
      <c r="H253" s="50" t="e">
        <f t="shared" si="11"/>
        <v>#DIV/0!</v>
      </c>
    </row>
    <row r="254" spans="1:8" ht="15" x14ac:dyDescent="0.2">
      <c r="A254" s="71"/>
      <c r="B254" s="71">
        <v>2169</v>
      </c>
      <c r="C254" s="71">
        <v>2212</v>
      </c>
      <c r="D254" s="71" t="s">
        <v>387</v>
      </c>
      <c r="E254" s="124">
        <v>400</v>
      </c>
      <c r="F254" s="69">
        <v>400</v>
      </c>
      <c r="G254" s="68">
        <v>218.5</v>
      </c>
      <c r="H254" s="50">
        <f t="shared" si="11"/>
        <v>54.625</v>
      </c>
    </row>
    <row r="255" spans="1:8" ht="15" hidden="1" x14ac:dyDescent="0.2">
      <c r="A255" s="123"/>
      <c r="B255" s="123">
        <v>3635</v>
      </c>
      <c r="C255" s="123">
        <v>3122</v>
      </c>
      <c r="D255" s="71" t="s">
        <v>97</v>
      </c>
      <c r="E255" s="124"/>
      <c r="F255" s="69"/>
      <c r="G255" s="68">
        <v>0</v>
      </c>
      <c r="H255" s="50" t="e">
        <f t="shared" si="11"/>
        <v>#DIV/0!</v>
      </c>
    </row>
    <row r="256" spans="1:8" ht="15" x14ac:dyDescent="0.2">
      <c r="A256" s="123"/>
      <c r="B256" s="123">
        <v>6171</v>
      </c>
      <c r="C256" s="123">
        <v>2324</v>
      </c>
      <c r="D256" s="71" t="s">
        <v>388</v>
      </c>
      <c r="E256" s="145">
        <v>50</v>
      </c>
      <c r="F256" s="74">
        <v>50</v>
      </c>
      <c r="G256" s="68">
        <v>42.7</v>
      </c>
      <c r="H256" s="50">
        <f t="shared" si="11"/>
        <v>85.4</v>
      </c>
    </row>
    <row r="257" spans="1:8" ht="15" customHeight="1" thickBot="1" x14ac:dyDescent="0.25">
      <c r="A257" s="67"/>
      <c r="B257" s="67"/>
      <c r="C257" s="67"/>
      <c r="D257" s="67"/>
      <c r="E257" s="63"/>
      <c r="F257" s="65"/>
      <c r="G257" s="64"/>
      <c r="H257" s="50" t="e">
        <f t="shared" si="11"/>
        <v>#DIV/0!</v>
      </c>
    </row>
    <row r="258" spans="1:8" s="52" customFormat="1" ht="21.75" customHeight="1" thickTop="1" thickBot="1" x14ac:dyDescent="0.3">
      <c r="A258" s="62"/>
      <c r="B258" s="62"/>
      <c r="C258" s="62"/>
      <c r="D258" s="108" t="s">
        <v>96</v>
      </c>
      <c r="E258" s="58">
        <f t="shared" ref="E258:G258" si="12">SUM(E250:E256)</f>
        <v>3250</v>
      </c>
      <c r="F258" s="60">
        <f t="shared" si="12"/>
        <v>3250</v>
      </c>
      <c r="G258" s="59">
        <f t="shared" si="12"/>
        <v>2203.5</v>
      </c>
      <c r="H258" s="50">
        <f t="shared" si="11"/>
        <v>67.800000000000011</v>
      </c>
    </row>
    <row r="259" spans="1:8" ht="15" customHeight="1" x14ac:dyDescent="0.25">
      <c r="A259" s="53"/>
      <c r="B259" s="53"/>
      <c r="C259" s="53"/>
      <c r="D259" s="57"/>
      <c r="E259" s="55"/>
      <c r="F259" s="55"/>
      <c r="G259" s="55"/>
      <c r="H259" s="55"/>
    </row>
    <row r="260" spans="1:8" ht="15" customHeight="1" x14ac:dyDescent="0.25">
      <c r="A260" s="53"/>
      <c r="B260" s="53"/>
      <c r="C260" s="53"/>
      <c r="D260" s="57"/>
      <c r="E260" s="55"/>
      <c r="F260" s="55"/>
      <c r="G260" s="55"/>
      <c r="H260" s="55"/>
    </row>
    <row r="261" spans="1:8" ht="15" hidden="1" customHeight="1" x14ac:dyDescent="0.25">
      <c r="A261" s="53"/>
      <c r="B261" s="53"/>
      <c r="C261" s="53"/>
      <c r="D261" s="57"/>
      <c r="E261" s="55"/>
      <c r="F261" s="55"/>
      <c r="G261" s="55"/>
      <c r="H261" s="55"/>
    </row>
    <row r="262" spans="1:8" ht="15" customHeight="1" thickBot="1" x14ac:dyDescent="0.3">
      <c r="A262" s="53"/>
      <c r="B262" s="53"/>
      <c r="C262" s="53"/>
      <c r="D262" s="57"/>
      <c r="E262" s="55"/>
      <c r="F262" s="55"/>
      <c r="G262" s="55"/>
      <c r="H262" s="55"/>
    </row>
    <row r="263" spans="1:8" ht="15.75" x14ac:dyDescent="0.25">
      <c r="A263" s="96" t="s">
        <v>57</v>
      </c>
      <c r="B263" s="96" t="s">
        <v>56</v>
      </c>
      <c r="C263" s="96" t="s">
        <v>55</v>
      </c>
      <c r="D263" s="95" t="s">
        <v>54</v>
      </c>
      <c r="E263" s="94" t="s">
        <v>53</v>
      </c>
      <c r="F263" s="94" t="s">
        <v>53</v>
      </c>
      <c r="G263" s="94" t="s">
        <v>7</v>
      </c>
      <c r="H263" s="94" t="s">
        <v>52</v>
      </c>
    </row>
    <row r="264" spans="1:8" ht="15.75" customHeight="1" thickBot="1" x14ac:dyDescent="0.3">
      <c r="A264" s="93"/>
      <c r="B264" s="93"/>
      <c r="C264" s="93"/>
      <c r="D264" s="92"/>
      <c r="E264" s="90" t="s">
        <v>51</v>
      </c>
      <c r="F264" s="90" t="s">
        <v>50</v>
      </c>
      <c r="G264" s="91" t="s">
        <v>332</v>
      </c>
      <c r="H264" s="90" t="s">
        <v>10</v>
      </c>
    </row>
    <row r="265" spans="1:8" ht="15.75" customHeight="1" thickTop="1" x14ac:dyDescent="0.25">
      <c r="A265" s="89">
        <v>110</v>
      </c>
      <c r="B265" s="127"/>
      <c r="C265" s="127"/>
      <c r="D265" s="127" t="s">
        <v>95</v>
      </c>
      <c r="E265" s="112"/>
      <c r="F265" s="114"/>
      <c r="G265" s="113"/>
      <c r="H265" s="112"/>
    </row>
    <row r="266" spans="1:8" ht="15.75" x14ac:dyDescent="0.25">
      <c r="A266" s="89"/>
      <c r="B266" s="127"/>
      <c r="C266" s="127"/>
      <c r="D266" s="127"/>
      <c r="E266" s="112"/>
      <c r="F266" s="114"/>
      <c r="G266" s="113"/>
      <c r="H266" s="112"/>
    </row>
    <row r="267" spans="1:8" ht="15" x14ac:dyDescent="0.2">
      <c r="A267" s="71"/>
      <c r="B267" s="71"/>
      <c r="C267" s="71">
        <v>1111</v>
      </c>
      <c r="D267" s="71" t="s">
        <v>94</v>
      </c>
      <c r="E267" s="137">
        <v>73563</v>
      </c>
      <c r="F267" s="136">
        <v>73563</v>
      </c>
      <c r="G267" s="131">
        <v>35809.599999999999</v>
      </c>
      <c r="H267" s="50">
        <f t="shared" ref="H267:H294" si="13">(G267/F267)*100</f>
        <v>48.678819515245436</v>
      </c>
    </row>
    <row r="268" spans="1:8" ht="15" x14ac:dyDescent="0.2">
      <c r="A268" s="71"/>
      <c r="B268" s="71"/>
      <c r="C268" s="71">
        <v>1112</v>
      </c>
      <c r="D268" s="71" t="s">
        <v>93</v>
      </c>
      <c r="E268" s="144">
        <v>1570</v>
      </c>
      <c r="F268" s="138">
        <v>1570</v>
      </c>
      <c r="G268" s="131">
        <v>696.9</v>
      </c>
      <c r="H268" s="50">
        <f t="shared" si="13"/>
        <v>44.388535031847134</v>
      </c>
    </row>
    <row r="269" spans="1:8" ht="15" x14ac:dyDescent="0.2">
      <c r="A269" s="71"/>
      <c r="B269" s="71"/>
      <c r="C269" s="71">
        <v>1113</v>
      </c>
      <c r="D269" s="71" t="s">
        <v>92</v>
      </c>
      <c r="E269" s="144">
        <v>6090</v>
      </c>
      <c r="F269" s="138">
        <v>6090</v>
      </c>
      <c r="G269" s="131">
        <v>2901.2</v>
      </c>
      <c r="H269" s="50">
        <f t="shared" si="13"/>
        <v>47.638752052545151</v>
      </c>
    </row>
    <row r="270" spans="1:8" ht="15" x14ac:dyDescent="0.2">
      <c r="A270" s="71"/>
      <c r="B270" s="71"/>
      <c r="C270" s="71">
        <v>1121</v>
      </c>
      <c r="D270" s="71" t="s">
        <v>91</v>
      </c>
      <c r="E270" s="144">
        <v>69180</v>
      </c>
      <c r="F270" s="138">
        <v>69180</v>
      </c>
      <c r="G270" s="131">
        <v>18517.099999999999</v>
      </c>
      <c r="H270" s="50">
        <f t="shared" si="13"/>
        <v>26.766551026308179</v>
      </c>
    </row>
    <row r="271" spans="1:8" ht="15" x14ac:dyDescent="0.2">
      <c r="A271" s="71"/>
      <c r="B271" s="71"/>
      <c r="C271" s="71">
        <v>1122</v>
      </c>
      <c r="D271" s="71" t="s">
        <v>90</v>
      </c>
      <c r="E271" s="137">
        <v>10000</v>
      </c>
      <c r="F271" s="136">
        <v>9647.9</v>
      </c>
      <c r="G271" s="131">
        <v>9647.7999999999993</v>
      </c>
      <c r="H271" s="50">
        <f t="shared" si="13"/>
        <v>99.998963505011446</v>
      </c>
    </row>
    <row r="272" spans="1:8" ht="15" x14ac:dyDescent="0.2">
      <c r="A272" s="71"/>
      <c r="B272" s="71"/>
      <c r="C272" s="71">
        <v>1211</v>
      </c>
      <c r="D272" s="71" t="s">
        <v>89</v>
      </c>
      <c r="E272" s="137">
        <v>134634</v>
      </c>
      <c r="F272" s="136">
        <v>134634</v>
      </c>
      <c r="G272" s="131">
        <v>79197.399999999994</v>
      </c>
      <c r="H272" s="50">
        <f t="shared" si="13"/>
        <v>58.824219736470731</v>
      </c>
    </row>
    <row r="273" spans="1:8" ht="15" x14ac:dyDescent="0.2">
      <c r="A273" s="71"/>
      <c r="B273" s="71"/>
      <c r="C273" s="71">
        <v>1340</v>
      </c>
      <c r="D273" s="71" t="s">
        <v>88</v>
      </c>
      <c r="E273" s="137">
        <v>13500</v>
      </c>
      <c r="F273" s="136">
        <v>13500</v>
      </c>
      <c r="G273" s="131">
        <v>11720.2</v>
      </c>
      <c r="H273" s="50">
        <f t="shared" si="13"/>
        <v>86.816296296296301</v>
      </c>
    </row>
    <row r="274" spans="1:8" ht="15" x14ac:dyDescent="0.2">
      <c r="A274" s="71"/>
      <c r="B274" s="71"/>
      <c r="C274" s="71">
        <v>1341</v>
      </c>
      <c r="D274" s="71" t="s">
        <v>87</v>
      </c>
      <c r="E274" s="135">
        <v>900</v>
      </c>
      <c r="F274" s="134">
        <v>900</v>
      </c>
      <c r="G274" s="131">
        <v>804</v>
      </c>
      <c r="H274" s="50">
        <f t="shared" si="13"/>
        <v>89.333333333333329</v>
      </c>
    </row>
    <row r="275" spans="1:8" ht="15" customHeight="1" x14ac:dyDescent="0.25">
      <c r="A275" s="143"/>
      <c r="B275" s="127"/>
      <c r="C275" s="141">
        <v>1342</v>
      </c>
      <c r="D275" s="141" t="s">
        <v>86</v>
      </c>
      <c r="E275" s="140">
        <v>100</v>
      </c>
      <c r="F275" s="114">
        <v>100</v>
      </c>
      <c r="G275" s="131">
        <v>51.3</v>
      </c>
      <c r="H275" s="50">
        <f t="shared" si="13"/>
        <v>51.300000000000004</v>
      </c>
    </row>
    <row r="276" spans="1:8" ht="15" x14ac:dyDescent="0.2">
      <c r="A276" s="142"/>
      <c r="B276" s="141"/>
      <c r="C276" s="141">
        <v>1343</v>
      </c>
      <c r="D276" s="141" t="s">
        <v>85</v>
      </c>
      <c r="E276" s="140">
        <v>1250</v>
      </c>
      <c r="F276" s="114">
        <v>1250</v>
      </c>
      <c r="G276" s="131">
        <v>669.7</v>
      </c>
      <c r="H276" s="50">
        <f t="shared" si="13"/>
        <v>53.576000000000001</v>
      </c>
    </row>
    <row r="277" spans="1:8" ht="15" x14ac:dyDescent="0.2">
      <c r="A277" s="70"/>
      <c r="B277" s="71"/>
      <c r="C277" s="71">
        <v>1345</v>
      </c>
      <c r="D277" s="71" t="s">
        <v>389</v>
      </c>
      <c r="E277" s="139">
        <v>220</v>
      </c>
      <c r="F277" s="138">
        <v>220</v>
      </c>
      <c r="G277" s="131">
        <v>125.7</v>
      </c>
      <c r="H277" s="50">
        <f t="shared" si="13"/>
        <v>57.13636363636364</v>
      </c>
    </row>
    <row r="278" spans="1:8" ht="15" x14ac:dyDescent="0.2">
      <c r="A278" s="71"/>
      <c r="B278" s="71"/>
      <c r="C278" s="71">
        <v>1361</v>
      </c>
      <c r="D278" s="71" t="s">
        <v>84</v>
      </c>
      <c r="E278" s="135">
        <v>0</v>
      </c>
      <c r="F278" s="134">
        <v>0</v>
      </c>
      <c r="G278" s="131">
        <v>0.4</v>
      </c>
      <c r="H278" s="50" t="e">
        <f t="shared" si="13"/>
        <v>#DIV/0!</v>
      </c>
    </row>
    <row r="279" spans="1:8" ht="15" x14ac:dyDescent="0.2">
      <c r="A279" s="71"/>
      <c r="B279" s="71"/>
      <c r="C279" s="71">
        <v>1381</v>
      </c>
      <c r="D279" s="71" t="s">
        <v>395</v>
      </c>
      <c r="E279" s="135">
        <v>0</v>
      </c>
      <c r="F279" s="134">
        <v>0</v>
      </c>
      <c r="G279" s="131">
        <v>989</v>
      </c>
      <c r="H279" s="50" t="e">
        <f t="shared" si="13"/>
        <v>#DIV/0!</v>
      </c>
    </row>
    <row r="280" spans="1:8" ht="15" x14ac:dyDescent="0.2">
      <c r="A280" s="71"/>
      <c r="B280" s="71"/>
      <c r="C280" s="71">
        <v>1382</v>
      </c>
      <c r="D280" s="71" t="s">
        <v>449</v>
      </c>
      <c r="E280" s="135">
        <v>0</v>
      </c>
      <c r="F280" s="134">
        <v>0</v>
      </c>
      <c r="G280" s="131">
        <v>433.7</v>
      </c>
      <c r="H280" s="50" t="e">
        <f t="shared" si="13"/>
        <v>#DIV/0!</v>
      </c>
    </row>
    <row r="281" spans="1:8" ht="15" x14ac:dyDescent="0.2">
      <c r="A281" s="71"/>
      <c r="B281" s="71"/>
      <c r="C281" s="71">
        <v>1383</v>
      </c>
      <c r="D281" s="71" t="s">
        <v>396</v>
      </c>
      <c r="E281" s="137">
        <v>2000</v>
      </c>
      <c r="F281" s="136">
        <v>2000</v>
      </c>
      <c r="G281" s="131">
        <v>762.5</v>
      </c>
      <c r="H281" s="50">
        <f t="shared" si="13"/>
        <v>38.125</v>
      </c>
    </row>
    <row r="282" spans="1:8" ht="15" x14ac:dyDescent="0.2">
      <c r="A282" s="71"/>
      <c r="B282" s="71"/>
      <c r="C282" s="71">
        <v>1511</v>
      </c>
      <c r="D282" s="71" t="s">
        <v>83</v>
      </c>
      <c r="E282" s="50">
        <v>23200</v>
      </c>
      <c r="F282" s="69">
        <v>23200</v>
      </c>
      <c r="G282" s="131">
        <v>15918.6</v>
      </c>
      <c r="H282" s="50">
        <f t="shared" si="13"/>
        <v>68.614655172413791</v>
      </c>
    </row>
    <row r="283" spans="1:8" ht="15" x14ac:dyDescent="0.2">
      <c r="A283" s="71"/>
      <c r="B283" s="71"/>
      <c r="C283" s="71">
        <v>4112</v>
      </c>
      <c r="D283" s="71" t="s">
        <v>82</v>
      </c>
      <c r="E283" s="50">
        <v>35181</v>
      </c>
      <c r="F283" s="69">
        <v>37337</v>
      </c>
      <c r="G283" s="131">
        <v>18668.5</v>
      </c>
      <c r="H283" s="50">
        <f t="shared" si="13"/>
        <v>50</v>
      </c>
    </row>
    <row r="284" spans="1:8" ht="14.25" customHeight="1" x14ac:dyDescent="0.2">
      <c r="A284" s="71"/>
      <c r="B284" s="71">
        <v>6171</v>
      </c>
      <c r="C284" s="71">
        <v>2212</v>
      </c>
      <c r="D284" s="71" t="s">
        <v>390</v>
      </c>
      <c r="E284" s="133">
        <v>10</v>
      </c>
      <c r="F284" s="132">
        <v>10</v>
      </c>
      <c r="G284" s="131">
        <v>1</v>
      </c>
      <c r="H284" s="50">
        <f t="shared" si="13"/>
        <v>10</v>
      </c>
    </row>
    <row r="285" spans="1:8" ht="15" hidden="1" x14ac:dyDescent="0.2">
      <c r="A285" s="71"/>
      <c r="B285" s="71">
        <v>6171</v>
      </c>
      <c r="C285" s="71">
        <v>2324</v>
      </c>
      <c r="D285" s="71" t="s">
        <v>391</v>
      </c>
      <c r="E285" s="133"/>
      <c r="F285" s="132"/>
      <c r="G285" s="131">
        <v>0</v>
      </c>
      <c r="H285" s="50" t="e">
        <f t="shared" si="13"/>
        <v>#DIV/0!</v>
      </c>
    </row>
    <row r="286" spans="1:8" ht="15" x14ac:dyDescent="0.2">
      <c r="A286" s="71"/>
      <c r="B286" s="71">
        <v>6310</v>
      </c>
      <c r="C286" s="71">
        <v>2141</v>
      </c>
      <c r="D286" s="71" t="s">
        <v>394</v>
      </c>
      <c r="E286" s="50">
        <v>10</v>
      </c>
      <c r="F286" s="69">
        <v>10</v>
      </c>
      <c r="G286" s="131">
        <v>2.6</v>
      </c>
      <c r="H286" s="50">
        <f t="shared" si="13"/>
        <v>26</v>
      </c>
    </row>
    <row r="287" spans="1:8" ht="15" hidden="1" x14ac:dyDescent="0.2">
      <c r="A287" s="71"/>
      <c r="B287" s="71">
        <v>6310</v>
      </c>
      <c r="C287" s="71">
        <v>2324</v>
      </c>
      <c r="D287" s="71" t="s">
        <v>81</v>
      </c>
      <c r="E287" s="133"/>
      <c r="F287" s="132"/>
      <c r="G287" s="131">
        <v>0</v>
      </c>
      <c r="H287" s="50" t="e">
        <f t="shared" si="13"/>
        <v>#DIV/0!</v>
      </c>
    </row>
    <row r="288" spans="1:8" ht="15" x14ac:dyDescent="0.2">
      <c r="A288" s="71"/>
      <c r="B288" s="71">
        <v>6310</v>
      </c>
      <c r="C288" s="71">
        <v>2142</v>
      </c>
      <c r="D288" s="71" t="s">
        <v>392</v>
      </c>
      <c r="E288" s="133">
        <v>2000</v>
      </c>
      <c r="F288" s="132">
        <v>2000</v>
      </c>
      <c r="G288" s="131">
        <v>0</v>
      </c>
      <c r="H288" s="50">
        <f t="shared" si="13"/>
        <v>0</v>
      </c>
    </row>
    <row r="289" spans="1:8" ht="15" hidden="1" x14ac:dyDescent="0.2">
      <c r="A289" s="71"/>
      <c r="B289" s="71">
        <v>6310</v>
      </c>
      <c r="C289" s="71">
        <v>2143</v>
      </c>
      <c r="D289" s="71" t="s">
        <v>80</v>
      </c>
      <c r="E289" s="133"/>
      <c r="F289" s="132"/>
      <c r="G289" s="131">
        <v>0</v>
      </c>
      <c r="H289" s="50" t="e">
        <f t="shared" si="13"/>
        <v>#DIV/0!</v>
      </c>
    </row>
    <row r="290" spans="1:8" ht="15" hidden="1" x14ac:dyDescent="0.2">
      <c r="A290" s="71"/>
      <c r="B290" s="71">
        <v>6310</v>
      </c>
      <c r="C290" s="71">
        <v>2329</v>
      </c>
      <c r="D290" s="71" t="s">
        <v>79</v>
      </c>
      <c r="E290" s="133"/>
      <c r="F290" s="132"/>
      <c r="G290" s="131">
        <v>0</v>
      </c>
      <c r="H290" s="50" t="e">
        <f t="shared" si="13"/>
        <v>#DIV/0!</v>
      </c>
    </row>
    <row r="291" spans="1:8" ht="15" hidden="1" x14ac:dyDescent="0.2">
      <c r="A291" s="71"/>
      <c r="B291" s="71">
        <v>6330</v>
      </c>
      <c r="C291" s="71">
        <v>4132</v>
      </c>
      <c r="D291" s="71" t="s">
        <v>78</v>
      </c>
      <c r="E291" s="50"/>
      <c r="F291" s="69"/>
      <c r="G291" s="131">
        <v>0</v>
      </c>
      <c r="H291" s="50" t="e">
        <f t="shared" si="13"/>
        <v>#DIV/0!</v>
      </c>
    </row>
    <row r="292" spans="1:8" ht="15" x14ac:dyDescent="0.2">
      <c r="A292" s="71"/>
      <c r="B292" s="71">
        <v>6409</v>
      </c>
      <c r="C292" s="71">
        <v>2328</v>
      </c>
      <c r="D292" s="71" t="s">
        <v>393</v>
      </c>
      <c r="E292" s="133">
        <v>0</v>
      </c>
      <c r="F292" s="132">
        <v>0</v>
      </c>
      <c r="G292" s="131">
        <v>2.2000000000000002</v>
      </c>
      <c r="H292" s="50" t="e">
        <f t="shared" si="13"/>
        <v>#DIV/0!</v>
      </c>
    </row>
    <row r="293" spans="1:8" ht="15.75" customHeight="1" thickBot="1" x14ac:dyDescent="0.3">
      <c r="A293" s="67"/>
      <c r="B293" s="67"/>
      <c r="C293" s="67"/>
      <c r="D293" s="67"/>
      <c r="E293" s="128"/>
      <c r="F293" s="130"/>
      <c r="G293" s="129"/>
      <c r="H293" s="50" t="e">
        <f t="shared" si="13"/>
        <v>#DIV/0!</v>
      </c>
    </row>
    <row r="294" spans="1:8" s="52" customFormat="1" ht="21.75" customHeight="1" thickTop="1" thickBot="1" x14ac:dyDescent="0.3">
      <c r="A294" s="62"/>
      <c r="B294" s="62"/>
      <c r="C294" s="62"/>
      <c r="D294" s="108" t="s">
        <v>77</v>
      </c>
      <c r="E294" s="58">
        <f t="shared" ref="E294:G294" si="14">SUM(E267:E293)</f>
        <v>373408</v>
      </c>
      <c r="F294" s="60">
        <f t="shared" si="14"/>
        <v>375211.9</v>
      </c>
      <c r="G294" s="59">
        <f t="shared" si="14"/>
        <v>196919.40000000005</v>
      </c>
      <c r="H294" s="50">
        <f t="shared" si="13"/>
        <v>52.482184067189777</v>
      </c>
    </row>
    <row r="295" spans="1:8" ht="15" customHeight="1" x14ac:dyDescent="0.25">
      <c r="A295" s="53"/>
      <c r="B295" s="53"/>
      <c r="C295" s="53"/>
      <c r="D295" s="57"/>
      <c r="E295" s="55"/>
      <c r="F295" s="55"/>
      <c r="G295" s="55"/>
      <c r="H295" s="55"/>
    </row>
    <row r="296" spans="1:8" ht="15" customHeight="1" x14ac:dyDescent="0.25">
      <c r="A296" s="53"/>
      <c r="B296" s="53"/>
      <c r="C296" s="53"/>
      <c r="D296" s="57"/>
      <c r="E296" s="55"/>
      <c r="F296" s="55"/>
      <c r="G296" s="55"/>
      <c r="H296" s="55"/>
    </row>
    <row r="297" spans="1:8" ht="15" customHeight="1" x14ac:dyDescent="0.25">
      <c r="A297" s="53"/>
      <c r="B297" s="53"/>
      <c r="C297" s="53"/>
      <c r="D297" s="57"/>
      <c r="E297" s="55"/>
      <c r="F297" s="55"/>
      <c r="G297" s="55"/>
      <c r="H297" s="55"/>
    </row>
    <row r="298" spans="1:8" ht="15" customHeight="1" x14ac:dyDescent="0.25">
      <c r="A298" s="53"/>
      <c r="B298" s="53"/>
      <c r="C298" s="53"/>
      <c r="D298" s="57"/>
      <c r="E298" s="55"/>
      <c r="F298" s="55"/>
      <c r="G298" s="55"/>
      <c r="H298" s="55"/>
    </row>
    <row r="299" spans="1:8" ht="15" customHeight="1" x14ac:dyDescent="0.25">
      <c r="A299" s="53"/>
      <c r="B299" s="53"/>
      <c r="C299" s="53"/>
      <c r="D299" s="57"/>
      <c r="E299" s="55"/>
      <c r="F299" s="55"/>
      <c r="G299" s="55"/>
      <c r="H299" s="55"/>
    </row>
    <row r="300" spans="1:8" ht="15" x14ac:dyDescent="0.2">
      <c r="A300" s="52"/>
      <c r="B300" s="53"/>
      <c r="C300" s="53"/>
      <c r="D300" s="53"/>
      <c r="E300" s="109"/>
      <c r="F300" s="109"/>
      <c r="G300" s="109"/>
      <c r="H300" s="109"/>
    </row>
    <row r="301" spans="1:8" ht="15" hidden="1" x14ac:dyDescent="0.2">
      <c r="A301" s="52"/>
      <c r="B301" s="53"/>
      <c r="C301" s="53"/>
      <c r="D301" s="53"/>
      <c r="E301" s="109"/>
      <c r="F301" s="109"/>
      <c r="G301" s="109"/>
      <c r="H301" s="109"/>
    </row>
    <row r="302" spans="1:8" ht="15" customHeight="1" thickBot="1" x14ac:dyDescent="0.25">
      <c r="A302" s="52"/>
      <c r="B302" s="53"/>
      <c r="C302" s="53"/>
      <c r="D302" s="53"/>
      <c r="E302" s="109"/>
      <c r="F302" s="109"/>
      <c r="G302" s="109"/>
      <c r="H302" s="109"/>
    </row>
    <row r="303" spans="1:8" ht="15.75" x14ac:dyDescent="0.25">
      <c r="A303" s="96" t="s">
        <v>57</v>
      </c>
      <c r="B303" s="96" t="s">
        <v>56</v>
      </c>
      <c r="C303" s="96" t="s">
        <v>55</v>
      </c>
      <c r="D303" s="95" t="s">
        <v>54</v>
      </c>
      <c r="E303" s="94" t="s">
        <v>53</v>
      </c>
      <c r="F303" s="94" t="s">
        <v>53</v>
      </c>
      <c r="G303" s="94" t="s">
        <v>7</v>
      </c>
      <c r="H303" s="94" t="s">
        <v>52</v>
      </c>
    </row>
    <row r="304" spans="1:8" ht="15.75" customHeight="1" thickBot="1" x14ac:dyDescent="0.3">
      <c r="A304" s="93"/>
      <c r="B304" s="93"/>
      <c r="C304" s="93"/>
      <c r="D304" s="92"/>
      <c r="E304" s="90" t="s">
        <v>51</v>
      </c>
      <c r="F304" s="90" t="s">
        <v>50</v>
      </c>
      <c r="G304" s="91" t="s">
        <v>332</v>
      </c>
      <c r="H304" s="90" t="s">
        <v>10</v>
      </c>
    </row>
    <row r="305" spans="1:8" ht="16.5" customHeight="1" thickTop="1" x14ac:dyDescent="0.25">
      <c r="A305" s="116">
        <v>120</v>
      </c>
      <c r="B305" s="116"/>
      <c r="C305" s="116"/>
      <c r="D305" s="127" t="s">
        <v>76</v>
      </c>
      <c r="E305" s="112"/>
      <c r="F305" s="114"/>
      <c r="G305" s="113"/>
      <c r="H305" s="112"/>
    </row>
    <row r="306" spans="1:8" ht="15.75" x14ac:dyDescent="0.25">
      <c r="A306" s="127"/>
      <c r="B306" s="127"/>
      <c r="C306" s="127"/>
      <c r="D306" s="127"/>
      <c r="E306" s="50"/>
      <c r="F306" s="69"/>
      <c r="G306" s="68"/>
      <c r="H306" s="50"/>
    </row>
    <row r="307" spans="1:8" ht="15" x14ac:dyDescent="0.2">
      <c r="A307" s="71"/>
      <c r="B307" s="71"/>
      <c r="C307" s="71">
        <v>1361</v>
      </c>
      <c r="D307" s="71" t="s">
        <v>75</v>
      </c>
      <c r="E307" s="126">
        <v>0</v>
      </c>
      <c r="F307" s="125">
        <v>0</v>
      </c>
      <c r="G307" s="111">
        <v>2.1</v>
      </c>
      <c r="H307" s="50" t="e">
        <f t="shared" ref="H307:H344" si="15">(G307/F307)*100</f>
        <v>#DIV/0!</v>
      </c>
    </row>
    <row r="308" spans="1:8" ht="16.5" customHeight="1" x14ac:dyDescent="0.2">
      <c r="A308" s="71"/>
      <c r="B308" s="71">
        <v>1014</v>
      </c>
      <c r="C308" s="71">
        <v>2132</v>
      </c>
      <c r="D308" s="282" t="s">
        <v>467</v>
      </c>
      <c r="E308" s="126">
        <v>0</v>
      </c>
      <c r="F308" s="125">
        <v>0</v>
      </c>
      <c r="G308" s="111">
        <v>12.7</v>
      </c>
      <c r="H308" s="50" t="e">
        <f t="shared" si="15"/>
        <v>#DIV/0!</v>
      </c>
    </row>
    <row r="309" spans="1:8" ht="15" x14ac:dyDescent="0.2">
      <c r="A309" s="71"/>
      <c r="B309" s="71">
        <v>3612</v>
      </c>
      <c r="C309" s="71">
        <v>2111</v>
      </c>
      <c r="D309" s="71" t="s">
        <v>397</v>
      </c>
      <c r="E309" s="126">
        <v>2200</v>
      </c>
      <c r="F309" s="125">
        <v>2200</v>
      </c>
      <c r="G309" s="111">
        <v>1280.0999999999999</v>
      </c>
      <c r="H309" s="50">
        <f t="shared" si="15"/>
        <v>58.186363636363637</v>
      </c>
    </row>
    <row r="310" spans="1:8" ht="15" x14ac:dyDescent="0.2">
      <c r="A310" s="71"/>
      <c r="B310" s="71">
        <v>3612</v>
      </c>
      <c r="C310" s="71">
        <v>2132</v>
      </c>
      <c r="D310" s="71" t="s">
        <v>398</v>
      </c>
      <c r="E310" s="126">
        <v>7300</v>
      </c>
      <c r="F310" s="125">
        <v>7300</v>
      </c>
      <c r="G310" s="111">
        <v>3818.7</v>
      </c>
      <c r="H310" s="50">
        <f t="shared" si="15"/>
        <v>52.310958904109583</v>
      </c>
    </row>
    <row r="311" spans="1:8" ht="15" hidden="1" x14ac:dyDescent="0.2">
      <c r="A311" s="71"/>
      <c r="B311" s="71">
        <v>3612</v>
      </c>
      <c r="C311" s="71">
        <v>2322</v>
      </c>
      <c r="D311" s="71" t="s">
        <v>74</v>
      </c>
      <c r="E311" s="126"/>
      <c r="F311" s="125"/>
      <c r="G311" s="111">
        <v>0</v>
      </c>
      <c r="H311" s="50" t="e">
        <f t="shared" si="15"/>
        <v>#DIV/0!</v>
      </c>
    </row>
    <row r="312" spans="1:8" ht="15" x14ac:dyDescent="0.2">
      <c r="A312" s="71"/>
      <c r="B312" s="71">
        <v>3612</v>
      </c>
      <c r="C312" s="71">
        <v>2324</v>
      </c>
      <c r="D312" s="71" t="s">
        <v>399</v>
      </c>
      <c r="E312" s="50">
        <v>100</v>
      </c>
      <c r="F312" s="69">
        <v>100</v>
      </c>
      <c r="G312" s="111">
        <v>317.7</v>
      </c>
      <c r="H312" s="50">
        <f t="shared" si="15"/>
        <v>317.7</v>
      </c>
    </row>
    <row r="313" spans="1:8" ht="15" hidden="1" x14ac:dyDescent="0.2">
      <c r="A313" s="71"/>
      <c r="B313" s="71">
        <v>3612</v>
      </c>
      <c r="C313" s="71">
        <v>2329</v>
      </c>
      <c r="D313" s="71" t="s">
        <v>73</v>
      </c>
      <c r="E313" s="50"/>
      <c r="F313" s="69"/>
      <c r="G313" s="111">
        <v>0</v>
      </c>
      <c r="H313" s="50" t="e">
        <f t="shared" si="15"/>
        <v>#DIV/0!</v>
      </c>
    </row>
    <row r="314" spans="1:8" ht="15" x14ac:dyDescent="0.2">
      <c r="A314" s="71"/>
      <c r="B314" s="71">
        <v>3612</v>
      </c>
      <c r="C314" s="71">
        <v>3112</v>
      </c>
      <c r="D314" s="71" t="s">
        <v>400</v>
      </c>
      <c r="E314" s="50">
        <v>23892</v>
      </c>
      <c r="F314" s="69">
        <v>23892</v>
      </c>
      <c r="G314" s="111">
        <v>3439.9</v>
      </c>
      <c r="H314" s="50">
        <f t="shared" si="15"/>
        <v>14.397706345220158</v>
      </c>
    </row>
    <row r="315" spans="1:8" ht="15" x14ac:dyDescent="0.2">
      <c r="A315" s="71"/>
      <c r="B315" s="71">
        <v>3613</v>
      </c>
      <c r="C315" s="71">
        <v>2111</v>
      </c>
      <c r="D315" s="71" t="s">
        <v>401</v>
      </c>
      <c r="E315" s="126">
        <v>2500</v>
      </c>
      <c r="F315" s="125">
        <v>2500</v>
      </c>
      <c r="G315" s="111">
        <v>1410.5</v>
      </c>
      <c r="H315" s="50">
        <f t="shared" si="15"/>
        <v>56.42</v>
      </c>
    </row>
    <row r="316" spans="1:8" ht="15" x14ac:dyDescent="0.2">
      <c r="A316" s="71"/>
      <c r="B316" s="71">
        <v>3613</v>
      </c>
      <c r="C316" s="71">
        <v>2132</v>
      </c>
      <c r="D316" s="71" t="s">
        <v>402</v>
      </c>
      <c r="E316" s="126">
        <v>4700</v>
      </c>
      <c r="F316" s="125">
        <v>4700</v>
      </c>
      <c r="G316" s="111">
        <v>2998.8</v>
      </c>
      <c r="H316" s="50">
        <f t="shared" si="15"/>
        <v>63.804255319148936</v>
      </c>
    </row>
    <row r="317" spans="1:8" ht="15" hidden="1" x14ac:dyDescent="0.2">
      <c r="A317" s="123"/>
      <c r="B317" s="71">
        <v>3613</v>
      </c>
      <c r="C317" s="71">
        <v>2133</v>
      </c>
      <c r="D317" s="71" t="s">
        <v>72</v>
      </c>
      <c r="E317" s="50"/>
      <c r="F317" s="69"/>
      <c r="G317" s="111">
        <v>0</v>
      </c>
      <c r="H317" s="50" t="e">
        <f t="shared" si="15"/>
        <v>#DIV/0!</v>
      </c>
    </row>
    <row r="318" spans="1:8" ht="15" hidden="1" x14ac:dyDescent="0.2">
      <c r="A318" s="123"/>
      <c r="B318" s="71">
        <v>3613</v>
      </c>
      <c r="C318" s="71">
        <v>2310</v>
      </c>
      <c r="D318" s="71" t="s">
        <v>71</v>
      </c>
      <c r="E318" s="50"/>
      <c r="F318" s="69"/>
      <c r="G318" s="111">
        <v>0</v>
      </c>
      <c r="H318" s="50" t="e">
        <f t="shared" si="15"/>
        <v>#DIV/0!</v>
      </c>
    </row>
    <row r="319" spans="1:8" ht="15" hidden="1" x14ac:dyDescent="0.2">
      <c r="A319" s="123"/>
      <c r="B319" s="71">
        <v>3613</v>
      </c>
      <c r="C319" s="71">
        <v>2322</v>
      </c>
      <c r="D319" s="71" t="s">
        <v>70</v>
      </c>
      <c r="E319" s="50"/>
      <c r="F319" s="69"/>
      <c r="G319" s="111">
        <v>0</v>
      </c>
      <c r="H319" s="50" t="e">
        <f t="shared" si="15"/>
        <v>#DIV/0!</v>
      </c>
    </row>
    <row r="320" spans="1:8" ht="15" x14ac:dyDescent="0.2">
      <c r="A320" s="123"/>
      <c r="B320" s="71">
        <v>3613</v>
      </c>
      <c r="C320" s="71">
        <v>2324</v>
      </c>
      <c r="D320" s="71" t="s">
        <v>403</v>
      </c>
      <c r="E320" s="50">
        <v>0</v>
      </c>
      <c r="F320" s="69">
        <v>0</v>
      </c>
      <c r="G320" s="111">
        <v>544.70000000000005</v>
      </c>
      <c r="H320" s="50" t="e">
        <f t="shared" si="15"/>
        <v>#DIV/0!</v>
      </c>
    </row>
    <row r="321" spans="1:8" ht="15" x14ac:dyDescent="0.2">
      <c r="A321" s="123"/>
      <c r="B321" s="71">
        <v>3613</v>
      </c>
      <c r="C321" s="71">
        <v>3112</v>
      </c>
      <c r="D321" s="71" t="s">
        <v>404</v>
      </c>
      <c r="E321" s="50">
        <v>900</v>
      </c>
      <c r="F321" s="69">
        <v>900</v>
      </c>
      <c r="G321" s="111">
        <v>0</v>
      </c>
      <c r="H321" s="50">
        <f t="shared" si="15"/>
        <v>0</v>
      </c>
    </row>
    <row r="322" spans="1:8" ht="15" hidden="1" x14ac:dyDescent="0.2">
      <c r="A322" s="123"/>
      <c r="B322" s="71">
        <v>3631</v>
      </c>
      <c r="C322" s="71">
        <v>2133</v>
      </c>
      <c r="D322" s="71" t="s">
        <v>405</v>
      </c>
      <c r="E322" s="50"/>
      <c r="F322" s="69"/>
      <c r="G322" s="111">
        <v>0</v>
      </c>
      <c r="H322" s="50" t="e">
        <f t="shared" si="15"/>
        <v>#DIV/0!</v>
      </c>
    </row>
    <row r="323" spans="1:8" ht="15" x14ac:dyDescent="0.2">
      <c r="A323" s="123"/>
      <c r="B323" s="71">
        <v>3632</v>
      </c>
      <c r="C323" s="71">
        <v>2111</v>
      </c>
      <c r="D323" s="71" t="s">
        <v>406</v>
      </c>
      <c r="E323" s="50">
        <v>600</v>
      </c>
      <c r="F323" s="69">
        <v>600</v>
      </c>
      <c r="G323" s="111">
        <v>349.8</v>
      </c>
      <c r="H323" s="50">
        <f t="shared" si="15"/>
        <v>58.300000000000004</v>
      </c>
    </row>
    <row r="324" spans="1:8" ht="15" x14ac:dyDescent="0.2">
      <c r="A324" s="123"/>
      <c r="B324" s="71">
        <v>3632</v>
      </c>
      <c r="C324" s="71">
        <v>2132</v>
      </c>
      <c r="D324" s="71" t="s">
        <v>407</v>
      </c>
      <c r="E324" s="50">
        <v>15</v>
      </c>
      <c r="F324" s="69">
        <v>15</v>
      </c>
      <c r="G324" s="111">
        <v>20</v>
      </c>
      <c r="H324" s="50">
        <f t="shared" si="15"/>
        <v>133.33333333333331</v>
      </c>
    </row>
    <row r="325" spans="1:8" ht="15" x14ac:dyDescent="0.2">
      <c r="A325" s="123"/>
      <c r="B325" s="71">
        <v>3632</v>
      </c>
      <c r="C325" s="71">
        <v>2133</v>
      </c>
      <c r="D325" s="71" t="s">
        <v>408</v>
      </c>
      <c r="E325" s="50">
        <v>4</v>
      </c>
      <c r="F325" s="69">
        <v>4</v>
      </c>
      <c r="G325" s="111">
        <v>5</v>
      </c>
      <c r="H325" s="50">
        <f t="shared" si="15"/>
        <v>125</v>
      </c>
    </row>
    <row r="326" spans="1:8" ht="15" x14ac:dyDescent="0.2">
      <c r="A326" s="123"/>
      <c r="B326" s="71">
        <v>3632</v>
      </c>
      <c r="C326" s="71">
        <v>2324</v>
      </c>
      <c r="D326" s="71" t="s">
        <v>409</v>
      </c>
      <c r="E326" s="50">
        <v>0</v>
      </c>
      <c r="F326" s="69">
        <v>0</v>
      </c>
      <c r="G326" s="111">
        <v>22.2</v>
      </c>
      <c r="H326" s="50" t="e">
        <f t="shared" si="15"/>
        <v>#DIV/0!</v>
      </c>
    </row>
    <row r="327" spans="1:8" ht="15" x14ac:dyDescent="0.2">
      <c r="A327" s="123"/>
      <c r="B327" s="71">
        <v>3632</v>
      </c>
      <c r="C327" s="71">
        <v>2329</v>
      </c>
      <c r="D327" s="71" t="s">
        <v>410</v>
      </c>
      <c r="E327" s="50">
        <v>0</v>
      </c>
      <c r="F327" s="69">
        <v>0</v>
      </c>
      <c r="G327" s="111">
        <v>27.1</v>
      </c>
      <c r="H327" s="50" t="e">
        <f t="shared" si="15"/>
        <v>#DIV/0!</v>
      </c>
    </row>
    <row r="328" spans="1:8" ht="15" x14ac:dyDescent="0.2">
      <c r="A328" s="123"/>
      <c r="B328" s="71">
        <v>3634</v>
      </c>
      <c r="C328" s="71">
        <v>2132</v>
      </c>
      <c r="D328" s="71" t="s">
        <v>69</v>
      </c>
      <c r="E328" s="50">
        <v>5702</v>
      </c>
      <c r="F328" s="69">
        <v>5702</v>
      </c>
      <c r="G328" s="111">
        <v>5702.1</v>
      </c>
      <c r="H328" s="50">
        <f t="shared" si="15"/>
        <v>100.00175377060681</v>
      </c>
    </row>
    <row r="329" spans="1:8" ht="15" hidden="1" x14ac:dyDescent="0.2">
      <c r="A329" s="123"/>
      <c r="B329" s="71">
        <v>3636</v>
      </c>
      <c r="C329" s="71">
        <v>2131</v>
      </c>
      <c r="D329" s="71" t="s">
        <v>68</v>
      </c>
      <c r="E329" s="50"/>
      <c r="F329" s="69"/>
      <c r="G329" s="111">
        <v>0</v>
      </c>
      <c r="H329" s="50" t="e">
        <f t="shared" si="15"/>
        <v>#DIV/0!</v>
      </c>
    </row>
    <row r="330" spans="1:8" ht="15" x14ac:dyDescent="0.2">
      <c r="A330" s="70"/>
      <c r="B330" s="71">
        <v>3639</v>
      </c>
      <c r="C330" s="71">
        <v>2111</v>
      </c>
      <c r="D330" s="71" t="s">
        <v>411</v>
      </c>
      <c r="E330" s="124">
        <v>30</v>
      </c>
      <c r="F330" s="69">
        <v>30</v>
      </c>
      <c r="G330" s="111">
        <v>14</v>
      </c>
      <c r="H330" s="50">
        <f t="shared" si="15"/>
        <v>46.666666666666664</v>
      </c>
    </row>
    <row r="331" spans="1:8" ht="15" x14ac:dyDescent="0.2">
      <c r="A331" s="123"/>
      <c r="B331" s="71">
        <v>3639</v>
      </c>
      <c r="C331" s="71">
        <v>2119</v>
      </c>
      <c r="D331" s="71" t="s">
        <v>413</v>
      </c>
      <c r="E331" s="50">
        <v>300</v>
      </c>
      <c r="F331" s="69">
        <v>300</v>
      </c>
      <c r="G331" s="111">
        <v>733.2</v>
      </c>
      <c r="H331" s="50">
        <f t="shared" si="15"/>
        <v>244.4</v>
      </c>
    </row>
    <row r="332" spans="1:8" ht="15" x14ac:dyDescent="0.2">
      <c r="A332" s="71"/>
      <c r="B332" s="71">
        <v>3639</v>
      </c>
      <c r="C332" s="71">
        <v>2131</v>
      </c>
      <c r="D332" s="71" t="s">
        <v>414</v>
      </c>
      <c r="E332" s="50">
        <v>2600</v>
      </c>
      <c r="F332" s="69">
        <v>2600</v>
      </c>
      <c r="G332" s="111">
        <v>1177.5</v>
      </c>
      <c r="H332" s="50">
        <f t="shared" si="15"/>
        <v>45.28846153846154</v>
      </c>
    </row>
    <row r="333" spans="1:8" ht="15" x14ac:dyDescent="0.2">
      <c r="A333" s="71"/>
      <c r="B333" s="71">
        <v>3639</v>
      </c>
      <c r="C333" s="71">
        <v>2132</v>
      </c>
      <c r="D333" s="71" t="s">
        <v>415</v>
      </c>
      <c r="E333" s="50">
        <v>30</v>
      </c>
      <c r="F333" s="69">
        <v>30</v>
      </c>
      <c r="G333" s="111">
        <v>30.7</v>
      </c>
      <c r="H333" s="50">
        <f t="shared" si="15"/>
        <v>102.33333333333331</v>
      </c>
    </row>
    <row r="334" spans="1:8" ht="15" hidden="1" customHeight="1" x14ac:dyDescent="0.2">
      <c r="A334" s="71"/>
      <c r="B334" s="71">
        <v>3639</v>
      </c>
      <c r="C334" s="71">
        <v>2212</v>
      </c>
      <c r="D334" s="71" t="s">
        <v>416</v>
      </c>
      <c r="E334" s="50"/>
      <c r="F334" s="69"/>
      <c r="G334" s="111">
        <v>0</v>
      </c>
      <c r="H334" s="50" t="e">
        <f t="shared" si="15"/>
        <v>#DIV/0!</v>
      </c>
    </row>
    <row r="335" spans="1:8" ht="15" x14ac:dyDescent="0.2">
      <c r="A335" s="71"/>
      <c r="B335" s="71">
        <v>3639</v>
      </c>
      <c r="C335" s="71">
        <v>2324</v>
      </c>
      <c r="D335" s="71" t="s">
        <v>67</v>
      </c>
      <c r="E335" s="50">
        <v>0</v>
      </c>
      <c r="F335" s="69">
        <v>0</v>
      </c>
      <c r="G335" s="111">
        <v>109.7</v>
      </c>
      <c r="H335" s="50" t="e">
        <f t="shared" si="15"/>
        <v>#DIV/0!</v>
      </c>
    </row>
    <row r="336" spans="1:8" ht="15" hidden="1" x14ac:dyDescent="0.2">
      <c r="A336" s="71"/>
      <c r="B336" s="71">
        <v>3639</v>
      </c>
      <c r="C336" s="71">
        <v>2328</v>
      </c>
      <c r="D336" s="71" t="s">
        <v>66</v>
      </c>
      <c r="E336" s="50"/>
      <c r="F336" s="69"/>
      <c r="G336" s="111">
        <v>0</v>
      </c>
      <c r="H336" s="50" t="e">
        <f t="shared" si="15"/>
        <v>#DIV/0!</v>
      </c>
    </row>
    <row r="337" spans="1:8" ht="15" hidden="1" customHeight="1" x14ac:dyDescent="0.2">
      <c r="A337" s="122"/>
      <c r="B337" s="122">
        <v>3639</v>
      </c>
      <c r="C337" s="122">
        <v>2329</v>
      </c>
      <c r="D337" s="122" t="s">
        <v>65</v>
      </c>
      <c r="E337" s="50"/>
      <c r="F337" s="69"/>
      <c r="G337" s="111">
        <v>0</v>
      </c>
      <c r="H337" s="50" t="e">
        <f t="shared" si="15"/>
        <v>#DIV/0!</v>
      </c>
    </row>
    <row r="338" spans="1:8" ht="15" x14ac:dyDescent="0.2">
      <c r="A338" s="71"/>
      <c r="B338" s="71">
        <v>3639</v>
      </c>
      <c r="C338" s="71">
        <v>3111</v>
      </c>
      <c r="D338" s="71" t="s">
        <v>64</v>
      </c>
      <c r="E338" s="50">
        <v>3852</v>
      </c>
      <c r="F338" s="69">
        <v>3852</v>
      </c>
      <c r="G338" s="111">
        <v>2855.7</v>
      </c>
      <c r="H338" s="50">
        <f t="shared" si="15"/>
        <v>74.13551401869158</v>
      </c>
    </row>
    <row r="339" spans="1:8" ht="15" hidden="1" x14ac:dyDescent="0.2">
      <c r="A339" s="71"/>
      <c r="B339" s="71">
        <v>3639</v>
      </c>
      <c r="C339" s="71">
        <v>3112</v>
      </c>
      <c r="D339" s="71" t="s">
        <v>417</v>
      </c>
      <c r="E339" s="50"/>
      <c r="F339" s="69"/>
      <c r="G339" s="111">
        <v>0</v>
      </c>
      <c r="H339" s="50" t="e">
        <f t="shared" si="15"/>
        <v>#DIV/0!</v>
      </c>
    </row>
    <row r="340" spans="1:8" ht="15" hidden="1" customHeight="1" x14ac:dyDescent="0.2">
      <c r="A340" s="122"/>
      <c r="B340" s="122">
        <v>6310</v>
      </c>
      <c r="C340" s="122">
        <v>2141</v>
      </c>
      <c r="D340" s="122" t="s">
        <v>63</v>
      </c>
      <c r="E340" s="50"/>
      <c r="F340" s="69"/>
      <c r="G340" s="111">
        <v>0</v>
      </c>
      <c r="H340" s="50" t="e">
        <f t="shared" si="15"/>
        <v>#DIV/0!</v>
      </c>
    </row>
    <row r="341" spans="1:8" ht="15" customHeight="1" x14ac:dyDescent="0.2">
      <c r="A341" s="122"/>
      <c r="B341" s="122">
        <v>5512</v>
      </c>
      <c r="C341" s="122">
        <v>2324</v>
      </c>
      <c r="D341" s="122" t="s">
        <v>176</v>
      </c>
      <c r="E341" s="50">
        <v>0</v>
      </c>
      <c r="F341" s="69">
        <v>0</v>
      </c>
      <c r="G341" s="111">
        <v>17.100000000000001</v>
      </c>
      <c r="H341" s="50" t="e">
        <f t="shared" si="15"/>
        <v>#DIV/0!</v>
      </c>
    </row>
    <row r="342" spans="1:8" ht="15" customHeight="1" x14ac:dyDescent="0.2">
      <c r="A342" s="122"/>
      <c r="B342" s="122">
        <v>6409</v>
      </c>
      <c r="C342" s="122">
        <v>2328</v>
      </c>
      <c r="D342" s="122" t="s">
        <v>412</v>
      </c>
      <c r="E342" s="50">
        <v>0</v>
      </c>
      <c r="F342" s="69">
        <v>0</v>
      </c>
      <c r="G342" s="111">
        <v>1.5</v>
      </c>
      <c r="H342" s="50" t="e">
        <f t="shared" si="15"/>
        <v>#DIV/0!</v>
      </c>
    </row>
    <row r="343" spans="1:8" ht="15.75" customHeight="1" thickBot="1" x14ac:dyDescent="0.25">
      <c r="A343" s="121"/>
      <c r="B343" s="121"/>
      <c r="C343" s="121"/>
      <c r="D343" s="121"/>
      <c r="E343" s="118"/>
      <c r="F343" s="120"/>
      <c r="G343" s="119"/>
      <c r="H343" s="50" t="e">
        <f t="shared" si="15"/>
        <v>#DIV/0!</v>
      </c>
    </row>
    <row r="344" spans="1:8" s="52" customFormat="1" ht="22.5" customHeight="1" thickTop="1" thickBot="1" x14ac:dyDescent="0.3">
      <c r="A344" s="62"/>
      <c r="B344" s="62"/>
      <c r="C344" s="62"/>
      <c r="D344" s="108" t="s">
        <v>62</v>
      </c>
      <c r="E344" s="58">
        <f t="shared" ref="E344:G344" si="16">SUM(E306:E343)</f>
        <v>54725</v>
      </c>
      <c r="F344" s="60">
        <f t="shared" si="16"/>
        <v>54725</v>
      </c>
      <c r="G344" s="59">
        <f t="shared" si="16"/>
        <v>24890.800000000003</v>
      </c>
      <c r="H344" s="50">
        <f t="shared" si="15"/>
        <v>45.483417085427142</v>
      </c>
    </row>
    <row r="345" spans="1:8" ht="15" customHeight="1" x14ac:dyDescent="0.2">
      <c r="A345" s="52"/>
      <c r="B345" s="53"/>
      <c r="C345" s="53"/>
      <c r="D345" s="53"/>
      <c r="E345" s="109"/>
      <c r="F345" s="109"/>
      <c r="G345" s="109"/>
      <c r="H345" s="109"/>
    </row>
    <row r="346" spans="1:8" ht="15" hidden="1" customHeight="1" x14ac:dyDescent="0.2">
      <c r="A346" s="52"/>
      <c r="B346" s="53"/>
      <c r="C346" s="53"/>
      <c r="D346" s="53"/>
      <c r="E346" s="109"/>
      <c r="F346" s="109"/>
      <c r="G346" s="109"/>
      <c r="H346" s="109"/>
    </row>
    <row r="347" spans="1:8" ht="15" hidden="1" customHeight="1" x14ac:dyDescent="0.2">
      <c r="A347" s="52"/>
      <c r="B347" s="53"/>
      <c r="C347" s="53"/>
      <c r="D347" s="53"/>
      <c r="E347" s="109"/>
      <c r="F347" s="109"/>
      <c r="G347" s="109"/>
      <c r="H347" s="109"/>
    </row>
    <row r="348" spans="1:8" ht="15" hidden="1" customHeight="1" x14ac:dyDescent="0.2">
      <c r="A348" s="52"/>
      <c r="B348" s="53"/>
      <c r="C348" s="53"/>
      <c r="D348" s="53"/>
      <c r="E348" s="109"/>
      <c r="F348" s="109"/>
      <c r="G348" s="117"/>
      <c r="H348" s="117"/>
    </row>
    <row r="349" spans="1:8" ht="15" hidden="1" customHeight="1" x14ac:dyDescent="0.2">
      <c r="A349" s="52"/>
      <c r="B349" s="53"/>
      <c r="C349" s="53"/>
      <c r="D349" s="53"/>
      <c r="E349" s="109"/>
      <c r="F349" s="109"/>
      <c r="G349" s="109"/>
      <c r="H349" s="109"/>
    </row>
    <row r="350" spans="1:8" ht="15" customHeight="1" x14ac:dyDescent="0.2">
      <c r="A350" s="52"/>
      <c r="B350" s="53"/>
      <c r="C350" s="53"/>
      <c r="D350" s="53"/>
      <c r="E350" s="109"/>
      <c r="F350" s="109"/>
      <c r="G350" s="109"/>
      <c r="H350" s="109"/>
    </row>
    <row r="351" spans="1:8" ht="15" customHeight="1" thickBot="1" x14ac:dyDescent="0.25">
      <c r="A351" s="52"/>
      <c r="B351" s="53"/>
      <c r="C351" s="53"/>
      <c r="D351" s="53"/>
      <c r="E351" s="109"/>
      <c r="F351" s="109"/>
      <c r="G351" s="109"/>
      <c r="H351" s="109"/>
    </row>
    <row r="352" spans="1:8" ht="15.75" x14ac:dyDescent="0.25">
      <c r="A352" s="96" t="s">
        <v>57</v>
      </c>
      <c r="B352" s="96" t="s">
        <v>56</v>
      </c>
      <c r="C352" s="96" t="s">
        <v>55</v>
      </c>
      <c r="D352" s="95" t="s">
        <v>54</v>
      </c>
      <c r="E352" s="94" t="s">
        <v>53</v>
      </c>
      <c r="F352" s="94" t="s">
        <v>53</v>
      </c>
      <c r="G352" s="94" t="s">
        <v>7</v>
      </c>
      <c r="H352" s="94" t="s">
        <v>52</v>
      </c>
    </row>
    <row r="353" spans="1:8" ht="15.75" customHeight="1" thickBot="1" x14ac:dyDescent="0.3">
      <c r="A353" s="93"/>
      <c r="B353" s="93"/>
      <c r="C353" s="93"/>
      <c r="D353" s="92"/>
      <c r="E353" s="90" t="s">
        <v>51</v>
      </c>
      <c r="F353" s="90" t="s">
        <v>50</v>
      </c>
      <c r="G353" s="91" t="s">
        <v>332</v>
      </c>
      <c r="H353" s="90" t="s">
        <v>10</v>
      </c>
    </row>
    <row r="354" spans="1:8" ht="16.5" thickTop="1" x14ac:dyDescent="0.25">
      <c r="A354" s="116"/>
      <c r="B354" s="116"/>
      <c r="C354" s="116"/>
      <c r="D354" s="115"/>
      <c r="E354" s="112"/>
      <c r="F354" s="114"/>
      <c r="G354" s="113"/>
      <c r="H354" s="112"/>
    </row>
    <row r="355" spans="1:8" ht="15.75" x14ac:dyDescent="0.25">
      <c r="A355" s="146">
        <v>8888</v>
      </c>
      <c r="B355" s="71">
        <v>6171</v>
      </c>
      <c r="C355" s="71">
        <v>2329</v>
      </c>
      <c r="D355" s="71" t="s">
        <v>61</v>
      </c>
      <c r="E355" s="50">
        <v>0</v>
      </c>
      <c r="F355" s="69">
        <v>0</v>
      </c>
      <c r="G355" s="68">
        <v>0</v>
      </c>
      <c r="H355" s="50" t="e">
        <f t="shared" ref="H355:H359" si="17">(G355/F355)*100</f>
        <v>#DIV/0!</v>
      </c>
    </row>
    <row r="356" spans="1:8" ht="15" x14ac:dyDescent="0.2">
      <c r="A356" s="71"/>
      <c r="B356" s="71"/>
      <c r="C356" s="71"/>
      <c r="D356" s="71" t="s">
        <v>60</v>
      </c>
      <c r="E356" s="50"/>
      <c r="F356" s="69"/>
      <c r="G356" s="68"/>
      <c r="H356" s="50" t="e">
        <f t="shared" si="17"/>
        <v>#DIV/0!</v>
      </c>
    </row>
    <row r="357" spans="1:8" ht="15" x14ac:dyDescent="0.2">
      <c r="A357" s="123"/>
      <c r="B357" s="123"/>
      <c r="C357" s="123"/>
      <c r="D357" s="123" t="s">
        <v>59</v>
      </c>
      <c r="E357" s="72"/>
      <c r="F357" s="80"/>
      <c r="G357" s="79"/>
      <c r="H357" s="50" t="e">
        <f t="shared" si="17"/>
        <v>#DIV/0!</v>
      </c>
    </row>
    <row r="358" spans="1:8" ht="15.75" x14ac:dyDescent="0.25">
      <c r="A358" s="146">
        <v>9999</v>
      </c>
      <c r="B358" s="71">
        <v>6171</v>
      </c>
      <c r="C358" s="71">
        <v>2329</v>
      </c>
      <c r="D358" s="71" t="s">
        <v>461</v>
      </c>
      <c r="E358" s="50">
        <v>0</v>
      </c>
      <c r="F358" s="69">
        <v>0</v>
      </c>
      <c r="G358" s="68">
        <v>0</v>
      </c>
      <c r="H358" s="50" t="e">
        <f t="shared" si="17"/>
        <v>#DIV/0!</v>
      </c>
    </row>
    <row r="359" spans="1:8" s="52" customFormat="1" ht="22.5" customHeight="1" thickBot="1" x14ac:dyDescent="0.3">
      <c r="A359" s="62"/>
      <c r="B359" s="62"/>
      <c r="C359" s="62"/>
      <c r="D359" s="108" t="s">
        <v>462</v>
      </c>
      <c r="E359" s="58">
        <f t="shared" ref="E359:F359" si="18">SUM(E355:E356)</f>
        <v>0</v>
      </c>
      <c r="F359" s="60">
        <f t="shared" si="18"/>
        <v>0</v>
      </c>
      <c r="G359" s="59">
        <f t="shared" ref="G359" si="19">SUM(G355:G356)</f>
        <v>0</v>
      </c>
      <c r="H359" s="50" t="e">
        <f t="shared" si="17"/>
        <v>#DIV/0!</v>
      </c>
    </row>
    <row r="360" spans="1:8" ht="15" x14ac:dyDescent="0.2">
      <c r="A360" s="52"/>
      <c r="B360" s="53"/>
      <c r="C360" s="53"/>
      <c r="D360" s="53"/>
      <c r="E360" s="109"/>
      <c r="F360" s="109"/>
      <c r="G360" s="109"/>
      <c r="H360" s="109"/>
    </row>
    <row r="361" spans="1:8" ht="15" hidden="1" x14ac:dyDescent="0.2">
      <c r="A361" s="52"/>
      <c r="B361" s="53"/>
      <c r="C361" s="53"/>
      <c r="D361" s="53"/>
      <c r="E361" s="109"/>
      <c r="F361" s="109"/>
      <c r="G361" s="109"/>
      <c r="H361" s="109"/>
    </row>
    <row r="362" spans="1:8" ht="15" hidden="1" x14ac:dyDescent="0.2">
      <c r="A362" s="52"/>
      <c r="B362" s="53"/>
      <c r="C362" s="53"/>
      <c r="D362" s="53"/>
      <c r="E362" s="109"/>
      <c r="F362" s="109"/>
      <c r="G362" s="109"/>
      <c r="H362" s="109"/>
    </row>
    <row r="363" spans="1:8" ht="15" hidden="1" x14ac:dyDescent="0.2">
      <c r="A363" s="52"/>
      <c r="B363" s="53"/>
      <c r="C363" s="53"/>
      <c r="D363" s="53"/>
      <c r="E363" s="109"/>
      <c r="F363" s="109"/>
      <c r="G363" s="109"/>
      <c r="H363" s="109"/>
    </row>
    <row r="364" spans="1:8" ht="15" hidden="1" x14ac:dyDescent="0.2">
      <c r="A364" s="52"/>
      <c r="B364" s="53"/>
      <c r="C364" s="53"/>
      <c r="D364" s="53"/>
      <c r="E364" s="109"/>
      <c r="F364" s="109"/>
      <c r="G364" s="109"/>
      <c r="H364" s="109"/>
    </row>
    <row r="365" spans="1:8" ht="15" hidden="1" x14ac:dyDescent="0.2">
      <c r="A365" s="52"/>
      <c r="B365" s="53"/>
      <c r="C365" s="53"/>
      <c r="D365" s="53"/>
      <c r="E365" s="109"/>
      <c r="F365" s="109"/>
      <c r="G365" s="109"/>
      <c r="H365" s="109"/>
    </row>
    <row r="366" spans="1:8" ht="15" customHeight="1" x14ac:dyDescent="0.2">
      <c r="A366" s="52"/>
      <c r="B366" s="53"/>
      <c r="C366" s="53"/>
      <c r="D366" s="53"/>
      <c r="E366" s="109"/>
      <c r="F366" s="109"/>
      <c r="G366" s="109"/>
      <c r="H366" s="109"/>
    </row>
    <row r="367" spans="1:8" ht="15" customHeight="1" thickBot="1" x14ac:dyDescent="0.25">
      <c r="A367" s="52"/>
      <c r="B367" s="52"/>
      <c r="C367" s="52"/>
      <c r="D367" s="52"/>
      <c r="E367" s="51"/>
      <c r="F367" s="51"/>
      <c r="G367" s="51"/>
      <c r="H367" s="51"/>
    </row>
    <row r="368" spans="1:8" ht="15.75" x14ac:dyDescent="0.25">
      <c r="A368" s="96" t="s">
        <v>57</v>
      </c>
      <c r="B368" s="96" t="s">
        <v>56</v>
      </c>
      <c r="C368" s="96" t="s">
        <v>55</v>
      </c>
      <c r="D368" s="95" t="s">
        <v>54</v>
      </c>
      <c r="E368" s="94" t="s">
        <v>53</v>
      </c>
      <c r="F368" s="94" t="s">
        <v>53</v>
      </c>
      <c r="G368" s="94" t="s">
        <v>7</v>
      </c>
      <c r="H368" s="94" t="s">
        <v>52</v>
      </c>
    </row>
    <row r="369" spans="1:8" ht="15.75" customHeight="1" thickBot="1" x14ac:dyDescent="0.3">
      <c r="A369" s="93"/>
      <c r="B369" s="93"/>
      <c r="C369" s="93"/>
      <c r="D369" s="92"/>
      <c r="E369" s="90" t="s">
        <v>51</v>
      </c>
      <c r="F369" s="90" t="s">
        <v>50</v>
      </c>
      <c r="G369" s="91" t="s">
        <v>332</v>
      </c>
      <c r="H369" s="90" t="s">
        <v>10</v>
      </c>
    </row>
    <row r="370" spans="1:8" s="52" customFormat="1" ht="30.75" customHeight="1" thickTop="1" thickBot="1" x14ac:dyDescent="0.3">
      <c r="A370" s="108"/>
      <c r="B370" s="107"/>
      <c r="C370" s="106"/>
      <c r="D370" s="105" t="s">
        <v>58</v>
      </c>
      <c r="E370" s="102">
        <f t="shared" ref="E370:G370" si="20">SUM(E47,E93,E149,E181,E207,E238,E258,E294,E344,E359)</f>
        <v>473107</v>
      </c>
      <c r="F370" s="104">
        <f t="shared" si="20"/>
        <v>521455.9</v>
      </c>
      <c r="G370" s="103">
        <f t="shared" si="20"/>
        <v>283107.50000000006</v>
      </c>
      <c r="H370" s="50">
        <f t="shared" ref="H370" si="21">(G370/F370)*100</f>
        <v>54.291743558755414</v>
      </c>
    </row>
    <row r="371" spans="1:8" ht="15" customHeight="1" x14ac:dyDescent="0.25">
      <c r="A371" s="57"/>
      <c r="B371" s="100"/>
      <c r="C371" s="99"/>
      <c r="D371" s="98"/>
      <c r="E371" s="101"/>
      <c r="F371" s="101"/>
      <c r="G371" s="101"/>
      <c r="H371" s="101"/>
    </row>
    <row r="372" spans="1:8" ht="15" hidden="1" customHeight="1" x14ac:dyDescent="0.25">
      <c r="A372" s="57"/>
      <c r="B372" s="100"/>
      <c r="C372" s="99"/>
      <c r="D372" s="98"/>
      <c r="E372" s="101"/>
      <c r="F372" s="101"/>
      <c r="G372" s="101"/>
      <c r="H372" s="101"/>
    </row>
    <row r="373" spans="1:8" ht="12.75" hidden="1" customHeight="1" x14ac:dyDescent="0.25">
      <c r="A373" s="57"/>
      <c r="B373" s="100"/>
      <c r="C373" s="99"/>
      <c r="D373" s="98"/>
      <c r="E373" s="101"/>
      <c r="F373" s="101"/>
      <c r="G373" s="101"/>
      <c r="H373" s="101"/>
    </row>
    <row r="374" spans="1:8" ht="12.75" hidden="1" customHeight="1" x14ac:dyDescent="0.25">
      <c r="A374" s="57"/>
      <c r="B374" s="100"/>
      <c r="C374" s="99"/>
      <c r="D374" s="98"/>
      <c r="E374" s="101"/>
      <c r="F374" s="101"/>
      <c r="G374" s="101"/>
      <c r="H374" s="101"/>
    </row>
    <row r="375" spans="1:8" ht="12.75" hidden="1" customHeight="1" x14ac:dyDescent="0.25">
      <c r="A375" s="57"/>
      <c r="B375" s="100"/>
      <c r="C375" s="99"/>
      <c r="D375" s="98"/>
      <c r="E375" s="101"/>
      <c r="F375" s="101"/>
      <c r="G375" s="101"/>
      <c r="H375" s="101"/>
    </row>
    <row r="376" spans="1:8" ht="12.75" hidden="1" customHeight="1" x14ac:dyDescent="0.25">
      <c r="A376" s="57"/>
      <c r="B376" s="100"/>
      <c r="C376" s="99"/>
      <c r="D376" s="98"/>
      <c r="E376" s="101"/>
      <c r="F376" s="101"/>
      <c r="G376" s="101"/>
      <c r="H376" s="101"/>
    </row>
    <row r="377" spans="1:8" ht="12.75" hidden="1" customHeight="1" x14ac:dyDescent="0.25">
      <c r="A377" s="57"/>
      <c r="B377" s="100"/>
      <c r="C377" s="99"/>
      <c r="D377" s="98"/>
      <c r="E377" s="101"/>
      <c r="F377" s="101"/>
      <c r="G377" s="101"/>
      <c r="H377" s="101"/>
    </row>
    <row r="378" spans="1:8" ht="12.75" hidden="1" customHeight="1" x14ac:dyDescent="0.25">
      <c r="A378" s="57"/>
      <c r="B378" s="100"/>
      <c r="C378" s="99"/>
      <c r="D378" s="98"/>
      <c r="E378" s="101"/>
      <c r="F378" s="101"/>
      <c r="G378" s="101"/>
      <c r="H378" s="101"/>
    </row>
    <row r="379" spans="1:8" ht="15" customHeight="1" x14ac:dyDescent="0.25">
      <c r="A379" s="57"/>
      <c r="B379" s="100"/>
      <c r="C379" s="99"/>
      <c r="D379" s="98"/>
      <c r="E379" s="101"/>
      <c r="F379" s="101"/>
      <c r="G379" s="101"/>
      <c r="H379" s="101"/>
    </row>
    <row r="380" spans="1:8" ht="15" customHeight="1" thickBot="1" x14ac:dyDescent="0.3">
      <c r="A380" s="57"/>
      <c r="B380" s="100"/>
      <c r="C380" s="99"/>
      <c r="D380" s="98"/>
      <c r="E380" s="97"/>
      <c r="F380" s="97"/>
      <c r="G380" s="97"/>
      <c r="H380" s="97"/>
    </row>
    <row r="381" spans="1:8" ht="15.75" x14ac:dyDescent="0.25">
      <c r="A381" s="96" t="s">
        <v>57</v>
      </c>
      <c r="B381" s="96" t="s">
        <v>56</v>
      </c>
      <c r="C381" s="96" t="s">
        <v>55</v>
      </c>
      <c r="D381" s="95" t="s">
        <v>54</v>
      </c>
      <c r="E381" s="94" t="s">
        <v>53</v>
      </c>
      <c r="F381" s="94" t="s">
        <v>53</v>
      </c>
      <c r="G381" s="94" t="s">
        <v>7</v>
      </c>
      <c r="H381" s="94" t="s">
        <v>52</v>
      </c>
    </row>
    <row r="382" spans="1:8" ht="15.75" customHeight="1" thickBot="1" x14ac:dyDescent="0.3">
      <c r="A382" s="93"/>
      <c r="B382" s="93"/>
      <c r="C382" s="93"/>
      <c r="D382" s="92"/>
      <c r="E382" s="90" t="s">
        <v>51</v>
      </c>
      <c r="F382" s="90" t="s">
        <v>50</v>
      </c>
      <c r="G382" s="91" t="s">
        <v>332</v>
      </c>
      <c r="H382" s="90" t="s">
        <v>10</v>
      </c>
    </row>
    <row r="383" spans="1:8" ht="16.5" customHeight="1" thickTop="1" x14ac:dyDescent="0.25">
      <c r="A383" s="89">
        <v>110</v>
      </c>
      <c r="B383" s="89"/>
      <c r="C383" s="89"/>
      <c r="D383" s="88" t="s">
        <v>48</v>
      </c>
      <c r="E383" s="84"/>
      <c r="F383" s="86"/>
      <c r="G383" s="85"/>
      <c r="H383" s="84"/>
    </row>
    <row r="384" spans="1:8" ht="14.25" customHeight="1" x14ac:dyDescent="0.25">
      <c r="A384" s="87"/>
      <c r="B384" s="87"/>
      <c r="C384" s="87"/>
      <c r="D384" s="57"/>
      <c r="E384" s="84"/>
      <c r="F384" s="86"/>
      <c r="G384" s="85"/>
      <c r="H384" s="84"/>
    </row>
    <row r="385" spans="1:8" ht="15" customHeight="1" x14ac:dyDescent="0.2">
      <c r="A385" s="71"/>
      <c r="B385" s="71"/>
      <c r="C385" s="71">
        <v>8115</v>
      </c>
      <c r="D385" s="70" t="s">
        <v>47</v>
      </c>
      <c r="E385" s="83">
        <v>53909</v>
      </c>
      <c r="F385" s="82">
        <v>74398.8</v>
      </c>
      <c r="G385" s="78">
        <v>-9596.6</v>
      </c>
      <c r="H385" s="50">
        <f t="shared" ref="H385:H391" si="22">(G385/F385)*100</f>
        <v>-12.898863960171401</v>
      </c>
    </row>
    <row r="386" spans="1:8" ht="15" x14ac:dyDescent="0.2">
      <c r="A386" s="71"/>
      <c r="B386" s="71"/>
      <c r="C386" s="71">
        <v>8123</v>
      </c>
      <c r="D386" s="81" t="s">
        <v>46</v>
      </c>
      <c r="E386" s="72">
        <v>50000</v>
      </c>
      <c r="F386" s="80">
        <v>50000</v>
      </c>
      <c r="G386" s="78"/>
      <c r="H386" s="50">
        <f t="shared" si="22"/>
        <v>0</v>
      </c>
    </row>
    <row r="387" spans="1:8" ht="14.25" customHeight="1" x14ac:dyDescent="0.2">
      <c r="A387" s="71"/>
      <c r="B387" s="71"/>
      <c r="C387" s="71">
        <v>8124</v>
      </c>
      <c r="D387" s="70" t="s">
        <v>45</v>
      </c>
      <c r="E387" s="50">
        <v>-4480</v>
      </c>
      <c r="F387" s="69">
        <v>-4480</v>
      </c>
      <c r="G387" s="78">
        <v>-2520</v>
      </c>
      <c r="H387" s="50">
        <f t="shared" si="22"/>
        <v>56.25</v>
      </c>
    </row>
    <row r="388" spans="1:8" ht="15" hidden="1" customHeight="1" x14ac:dyDescent="0.2">
      <c r="A388" s="77"/>
      <c r="B388" s="77"/>
      <c r="C388" s="77">
        <v>8902</v>
      </c>
      <c r="D388" s="76" t="s">
        <v>44</v>
      </c>
      <c r="E388" s="75"/>
      <c r="F388" s="74"/>
      <c r="G388" s="73"/>
      <c r="H388" s="50" t="e">
        <f t="shared" si="22"/>
        <v>#DIV/0!</v>
      </c>
    </row>
    <row r="389" spans="1:8" ht="14.25" hidden="1" customHeight="1" x14ac:dyDescent="0.2">
      <c r="A389" s="71"/>
      <c r="B389" s="71"/>
      <c r="C389" s="71">
        <v>8905</v>
      </c>
      <c r="D389" s="70" t="s">
        <v>43</v>
      </c>
      <c r="E389" s="50"/>
      <c r="F389" s="69"/>
      <c r="G389" s="68"/>
      <c r="H389" s="50" t="e">
        <f t="shared" si="22"/>
        <v>#DIV/0!</v>
      </c>
    </row>
    <row r="390" spans="1:8" ht="15" customHeight="1" thickBot="1" x14ac:dyDescent="0.25">
      <c r="A390" s="67"/>
      <c r="B390" s="67"/>
      <c r="C390" s="67">
        <v>8901</v>
      </c>
      <c r="D390" s="66" t="s">
        <v>42</v>
      </c>
      <c r="E390" s="63">
        <v>0</v>
      </c>
      <c r="F390" s="65">
        <v>0</v>
      </c>
      <c r="G390" s="64"/>
      <c r="H390" s="50" t="e">
        <f t="shared" si="22"/>
        <v>#DIV/0!</v>
      </c>
    </row>
    <row r="391" spans="1:8" s="52" customFormat="1" ht="22.5" customHeight="1" thickTop="1" thickBot="1" x14ac:dyDescent="0.3">
      <c r="A391" s="62"/>
      <c r="B391" s="62"/>
      <c r="C391" s="62"/>
      <c r="D391" s="61" t="s">
        <v>41</v>
      </c>
      <c r="E391" s="58">
        <f t="shared" ref="E391:G391" si="23">SUM(E385:E390)</f>
        <v>99429</v>
      </c>
      <c r="F391" s="60">
        <f t="shared" si="23"/>
        <v>119918.8</v>
      </c>
      <c r="G391" s="59">
        <f t="shared" si="23"/>
        <v>-12116.6</v>
      </c>
      <c r="H391" s="50">
        <f t="shared" si="22"/>
        <v>-10.104003709176542</v>
      </c>
    </row>
    <row r="392" spans="1:8" s="52" customFormat="1" ht="22.5" customHeight="1" x14ac:dyDescent="0.25">
      <c r="A392" s="53"/>
      <c r="B392" s="53"/>
      <c r="C392" s="53"/>
      <c r="D392" s="57"/>
      <c r="E392" s="55"/>
      <c r="F392" s="56"/>
      <c r="G392" s="55"/>
      <c r="H392" s="55"/>
    </row>
    <row r="393" spans="1:8" ht="15" customHeight="1" x14ac:dyDescent="0.25">
      <c r="A393" s="52" t="s">
        <v>40</v>
      </c>
      <c r="B393" s="52"/>
      <c r="C393" s="52"/>
      <c r="D393" s="57"/>
      <c r="E393" s="55"/>
      <c r="F393" s="56"/>
      <c r="G393" s="55"/>
      <c r="H393" s="55"/>
    </row>
    <row r="394" spans="1:8" ht="15" x14ac:dyDescent="0.2">
      <c r="A394" s="53"/>
      <c r="B394" s="52"/>
      <c r="C394" s="53"/>
      <c r="D394" s="52"/>
      <c r="E394" s="51"/>
      <c r="F394" s="54"/>
      <c r="G394" s="51"/>
      <c r="H394" s="51"/>
    </row>
    <row r="395" spans="1:8" ht="15" x14ac:dyDescent="0.2">
      <c r="A395" s="53"/>
      <c r="B395" s="53"/>
      <c r="C395" s="53"/>
      <c r="D395" s="52"/>
      <c r="E395" s="51"/>
      <c r="F395" s="51"/>
      <c r="G395" s="51"/>
      <c r="H395" s="51"/>
    </row>
    <row r="396" spans="1:8" ht="15" hidden="1" x14ac:dyDescent="0.2">
      <c r="A396" s="47"/>
      <c r="B396" s="47"/>
      <c r="C396" s="47"/>
      <c r="D396" s="43" t="s">
        <v>39</v>
      </c>
      <c r="E396" s="42" t="e">
        <f>SUM(#REF!,#REF!,#REF!,#REF!,E252,E283,#REF!)</f>
        <v>#REF!</v>
      </c>
      <c r="F396" s="42"/>
      <c r="G396" s="42"/>
      <c r="H396" s="42"/>
    </row>
    <row r="397" spans="1:8" ht="15" x14ac:dyDescent="0.2">
      <c r="A397" s="47"/>
      <c r="B397" s="47"/>
      <c r="C397" s="47"/>
      <c r="D397" s="49" t="s">
        <v>38</v>
      </c>
      <c r="E397" s="48">
        <f t="shared" ref="E397:G397" si="24">E370+E391</f>
        <v>572536</v>
      </c>
      <c r="F397" s="48">
        <f t="shared" si="24"/>
        <v>641374.70000000007</v>
      </c>
      <c r="G397" s="48">
        <f t="shared" si="24"/>
        <v>270990.90000000008</v>
      </c>
      <c r="H397" s="50">
        <f t="shared" ref="H397" si="25">(G397/F397)*100</f>
        <v>42.251573066415006</v>
      </c>
    </row>
    <row r="398" spans="1:8" ht="15" hidden="1" x14ac:dyDescent="0.2">
      <c r="A398" s="47"/>
      <c r="B398" s="47"/>
      <c r="C398" s="47"/>
      <c r="D398" s="49" t="s">
        <v>37</v>
      </c>
      <c r="E398" s="48"/>
      <c r="F398" s="48"/>
      <c r="G398" s="48"/>
      <c r="H398" s="48"/>
    </row>
    <row r="399" spans="1:8" ht="15" hidden="1" x14ac:dyDescent="0.2">
      <c r="A399" s="47"/>
      <c r="B399" s="47"/>
      <c r="C399" s="47"/>
      <c r="D399" s="47" t="s">
        <v>25</v>
      </c>
      <c r="E399" s="46" t="e">
        <f>SUM(E255,E314,E321,E338,#REF!)</f>
        <v>#REF!</v>
      </c>
      <c r="F399" s="46"/>
      <c r="G399" s="46"/>
      <c r="H399" s="46"/>
    </row>
    <row r="400" spans="1:8" ht="15" hidden="1" x14ac:dyDescent="0.2">
      <c r="A400" s="43"/>
      <c r="B400" s="43"/>
      <c r="C400" s="43"/>
      <c r="D400" s="43" t="s">
        <v>33</v>
      </c>
      <c r="E400" s="42"/>
      <c r="F400" s="42"/>
      <c r="G400" s="42"/>
      <c r="H400" s="42"/>
    </row>
    <row r="401" spans="1:8" ht="15" hidden="1" x14ac:dyDescent="0.2">
      <c r="A401" s="43"/>
      <c r="B401" s="43"/>
      <c r="C401" s="43"/>
      <c r="D401" s="43" t="s">
        <v>25</v>
      </c>
      <c r="E401" s="42"/>
      <c r="F401" s="42"/>
      <c r="G401" s="42"/>
      <c r="H401" s="42"/>
    </row>
    <row r="402" spans="1:8" ht="15" hidden="1" x14ac:dyDescent="0.2">
      <c r="A402" s="43"/>
      <c r="B402" s="43"/>
      <c r="C402" s="43"/>
      <c r="D402" s="43"/>
      <c r="E402" s="42"/>
      <c r="F402" s="42"/>
      <c r="G402" s="42"/>
      <c r="H402" s="42"/>
    </row>
    <row r="403" spans="1:8" ht="15" hidden="1" x14ac:dyDescent="0.2">
      <c r="A403" s="43"/>
      <c r="B403" s="43"/>
      <c r="C403" s="43"/>
      <c r="D403" s="43" t="s">
        <v>24</v>
      </c>
      <c r="E403" s="42"/>
      <c r="F403" s="42"/>
      <c r="G403" s="42"/>
      <c r="H403" s="42"/>
    </row>
    <row r="404" spans="1:8" ht="15" hidden="1" x14ac:dyDescent="0.2">
      <c r="A404" s="43"/>
      <c r="B404" s="43"/>
      <c r="C404" s="43"/>
      <c r="D404" s="43" t="s">
        <v>36</v>
      </c>
      <c r="E404" s="42"/>
      <c r="F404" s="42"/>
      <c r="G404" s="42"/>
      <c r="H404" s="42"/>
    </row>
    <row r="405" spans="1:8" ht="15" hidden="1" x14ac:dyDescent="0.2">
      <c r="A405" s="43"/>
      <c r="B405" s="43"/>
      <c r="C405" s="43"/>
      <c r="D405" s="43" t="s">
        <v>35</v>
      </c>
      <c r="E405" s="42" t="e">
        <f>SUM(#REF!,#REF!,#REF!,#REF!,#REF!,E102,E160,E161,E162,E163,E165,#REF!,E192,E194,E253,E267,E268,E269,E270,E271,E272,#REF!,#REF!,#REF!,#REF!,E278,E282)</f>
        <v>#REF!</v>
      </c>
      <c r="F405" s="42"/>
      <c r="G405" s="42"/>
      <c r="H405" s="42"/>
    </row>
    <row r="406" spans="1:8" ht="15.75" hidden="1" x14ac:dyDescent="0.25">
      <c r="A406" s="43"/>
      <c r="B406" s="43"/>
      <c r="C406" s="43"/>
      <c r="D406" s="45" t="s">
        <v>34</v>
      </c>
      <c r="E406" s="44">
        <v>0</v>
      </c>
      <c r="F406" s="44"/>
      <c r="G406" s="44"/>
      <c r="H406" s="44"/>
    </row>
    <row r="407" spans="1:8" ht="15" hidden="1" x14ac:dyDescent="0.2">
      <c r="A407" s="43"/>
      <c r="B407" s="43"/>
      <c r="C407" s="43"/>
      <c r="D407" s="43"/>
      <c r="E407" s="42"/>
      <c r="F407" s="42"/>
      <c r="G407" s="42"/>
      <c r="H407" s="42"/>
    </row>
    <row r="408" spans="1:8" ht="15" hidden="1" x14ac:dyDescent="0.2">
      <c r="A408" s="43"/>
      <c r="B408" s="43"/>
      <c r="C408" s="43"/>
      <c r="D408" s="43"/>
      <c r="E408" s="42"/>
      <c r="F408" s="42"/>
      <c r="G408" s="42"/>
      <c r="H408" s="42"/>
    </row>
    <row r="409" spans="1:8" ht="15" x14ac:dyDescent="0.2">
      <c r="A409" s="43"/>
      <c r="B409" s="43"/>
      <c r="C409" s="43"/>
      <c r="D409" s="43"/>
      <c r="E409" s="42"/>
      <c r="F409" s="42"/>
      <c r="G409" s="42"/>
      <c r="H409" s="42"/>
    </row>
    <row r="410" spans="1:8" ht="15" x14ac:dyDescent="0.2">
      <c r="A410" s="43"/>
      <c r="B410" s="43"/>
      <c r="C410" s="43"/>
      <c r="D410" s="43"/>
      <c r="E410" s="42"/>
      <c r="F410" s="42"/>
      <c r="G410" s="42"/>
      <c r="H410" s="42"/>
    </row>
    <row r="411" spans="1:8" ht="15.75" hidden="1" x14ac:dyDescent="0.25">
      <c r="A411" s="43"/>
      <c r="B411" s="43"/>
      <c r="C411" s="43"/>
      <c r="D411" s="43" t="s">
        <v>33</v>
      </c>
      <c r="E411" s="44" t="e">
        <f>SUM(#REF!,#REF!,#REF!,#REF!,#REF!,E55,E102,E160,E161,E162,E163,E165,#REF!,E192,E193,E194,E252,E267,E268,E269,E270,E271,E272,#REF!,#REF!,#REF!,#REF!,E278,E282)</f>
        <v>#REF!</v>
      </c>
      <c r="F411" s="44" t="e">
        <f>SUM(#REF!,#REF!,#REF!,#REF!,#REF!,F55,F102,F160,F161,F162,F163,F165,#REF!,F192,F193,F194,F252,F267,F268,F269,F270,F271,F272,#REF!,#REF!,#REF!,#REF!,F278,F282)</f>
        <v>#REF!</v>
      </c>
      <c r="G411" s="44" t="e">
        <f>SUM(#REF!,#REF!,#REF!,#REF!,#REF!,G55,G102,G160,G161,G162,G163,G165,#REF!,G192,G193,G194,G252,G267,G268,G269,G270,G271,G272,#REF!,#REF!,#REF!,#REF!,G278,G282)</f>
        <v>#REF!</v>
      </c>
      <c r="H411" s="44" t="e">
        <f>SUM(#REF!,#REF!,#REF!,#REF!,#REF!,H55,H102,H160,H161,H162,H163,H165,#REF!,H192,H193,H194,H252,H267,H268,H269,H270,H271,H272,#REF!,#REF!,#REF!,#REF!,H278,H282)</f>
        <v>#REF!</v>
      </c>
    </row>
    <row r="412" spans="1:8" ht="15" hidden="1" x14ac:dyDescent="0.2">
      <c r="A412" s="43"/>
      <c r="B412" s="43"/>
      <c r="C412" s="43"/>
      <c r="D412" s="43" t="s">
        <v>32</v>
      </c>
      <c r="E412" s="42">
        <f t="shared" ref="E412:H412" si="26">SUM(E267,E268,E269,E270,E272)</f>
        <v>285037</v>
      </c>
      <c r="F412" s="42">
        <f t="shared" si="26"/>
        <v>285037</v>
      </c>
      <c r="G412" s="42">
        <f t="shared" si="26"/>
        <v>137122.19999999998</v>
      </c>
      <c r="H412" s="42">
        <f t="shared" si="26"/>
        <v>226.29687736241664</v>
      </c>
    </row>
    <row r="413" spans="1:8" ht="15" hidden="1" x14ac:dyDescent="0.2">
      <c r="A413" s="43"/>
      <c r="B413" s="43"/>
      <c r="C413" s="43"/>
      <c r="D413" s="43" t="s">
        <v>31</v>
      </c>
      <c r="E413" s="42" t="e">
        <f>SUM(#REF!,#REF!,#REF!,#REF!,#REF!,#REF!,#REF!)</f>
        <v>#REF!</v>
      </c>
      <c r="F413" s="42" t="e">
        <f>SUM(#REF!,#REF!,#REF!,#REF!,#REF!,#REF!,#REF!)</f>
        <v>#REF!</v>
      </c>
      <c r="G413" s="42" t="e">
        <f>SUM(#REF!,#REF!,#REF!,#REF!,#REF!,#REF!,#REF!)</f>
        <v>#REF!</v>
      </c>
      <c r="H413" s="42" t="e">
        <f>SUM(#REF!,#REF!,#REF!,#REF!,#REF!,#REF!,#REF!)</f>
        <v>#REF!</v>
      </c>
    </row>
    <row r="414" spans="1:8" ht="15" hidden="1" x14ac:dyDescent="0.2">
      <c r="A414" s="43"/>
      <c r="B414" s="43"/>
      <c r="C414" s="43"/>
      <c r="D414" s="43" t="s">
        <v>30</v>
      </c>
      <c r="E414" s="42" t="e">
        <f>SUM(#REF!,E55,E102,E165,#REF!,E194,E252,E278)</f>
        <v>#REF!</v>
      </c>
      <c r="F414" s="42" t="e">
        <f>SUM(#REF!,F55,F102,F165,#REF!,F194,F252,F278)</f>
        <v>#REF!</v>
      </c>
      <c r="G414" s="42" t="e">
        <f>SUM(#REF!,G55,G102,G165,#REF!,G194,G252,G278)</f>
        <v>#REF!</v>
      </c>
      <c r="H414" s="42" t="e">
        <f>SUM(#REF!,H55,H102,H165,#REF!,H194,H252,H278)</f>
        <v>#REF!</v>
      </c>
    </row>
    <row r="415" spans="1:8" ht="15" hidden="1" x14ac:dyDescent="0.2">
      <c r="A415" s="43"/>
      <c r="B415" s="43"/>
      <c r="C415" s="43"/>
      <c r="D415" s="43" t="s">
        <v>29</v>
      </c>
      <c r="E415" s="42"/>
      <c r="F415" s="42"/>
      <c r="G415" s="42"/>
      <c r="H415" s="42"/>
    </row>
    <row r="416" spans="1:8" ht="15" hidden="1" x14ac:dyDescent="0.2">
      <c r="A416" s="43"/>
      <c r="B416" s="43"/>
      <c r="C416" s="43"/>
      <c r="D416" s="43" t="s">
        <v>28</v>
      </c>
      <c r="E416" s="42" t="e">
        <f t="shared" ref="E416:H416" si="27">+E370-E411-E419-E420</f>
        <v>#REF!</v>
      </c>
      <c r="F416" s="42" t="e">
        <f t="shared" si="27"/>
        <v>#REF!</v>
      </c>
      <c r="G416" s="42" t="e">
        <f t="shared" si="27"/>
        <v>#REF!</v>
      </c>
      <c r="H416" s="42" t="e">
        <f t="shared" si="27"/>
        <v>#REF!</v>
      </c>
    </row>
    <row r="417" spans="1:8" ht="15" hidden="1" x14ac:dyDescent="0.2">
      <c r="A417" s="43"/>
      <c r="B417" s="43"/>
      <c r="C417" s="43"/>
      <c r="D417" s="43" t="s">
        <v>27</v>
      </c>
      <c r="E417" s="42" t="e">
        <f>SUM(#REF!,#REF!,#REF!,#REF!,#REF!,#REF!,#REF!,#REF!,#REF!,E83,E307,E316,E328,E332)</f>
        <v>#REF!</v>
      </c>
      <c r="F417" s="42" t="e">
        <f>SUM(#REF!,#REF!,#REF!,#REF!,#REF!,#REF!,#REF!,#REF!,#REF!,F83,F307,F316,F328,F332)</f>
        <v>#REF!</v>
      </c>
      <c r="G417" s="42" t="e">
        <f>SUM(#REF!,#REF!,#REF!,#REF!,#REF!,#REF!,#REF!,#REF!,#REF!,G83,G307,G316,G328,G332)</f>
        <v>#REF!</v>
      </c>
      <c r="H417" s="42" t="e">
        <f>SUM(#REF!,#REF!,#REF!,#REF!,#REF!,#REF!,#REF!,#REF!,#REF!,H83,H307,H316,H328,H332)</f>
        <v>#REF!</v>
      </c>
    </row>
    <row r="418" spans="1:8" ht="15" hidden="1" x14ac:dyDescent="0.2">
      <c r="A418" s="43"/>
      <c r="B418" s="43"/>
      <c r="C418" s="43"/>
      <c r="D418" s="43" t="s">
        <v>26</v>
      </c>
      <c r="E418" s="42" t="e">
        <f>SUM(E37,#REF!,E145,E177,#REF!,#REF!,E228,E254)</f>
        <v>#REF!</v>
      </c>
      <c r="F418" s="42" t="e">
        <f>SUM(F37,#REF!,F145,F177,#REF!,#REF!,F228,F254)</f>
        <v>#REF!</v>
      </c>
      <c r="G418" s="42" t="e">
        <f>SUM(G37,#REF!,G145,G177,#REF!,#REF!,G228,G254)</f>
        <v>#REF!</v>
      </c>
      <c r="H418" s="42" t="e">
        <f>SUM(H37,#REF!,H145,H177,#REF!,#REF!,H228,H254)</f>
        <v>#REF!</v>
      </c>
    </row>
    <row r="419" spans="1:8" ht="15" hidden="1" x14ac:dyDescent="0.2">
      <c r="A419" s="43"/>
      <c r="B419" s="43"/>
      <c r="C419" s="43"/>
      <c r="D419" s="43" t="s">
        <v>25</v>
      </c>
      <c r="E419" s="42" t="e">
        <f>SUM(#REF!,E255,E314,E321,E338,#REF!)</f>
        <v>#REF!</v>
      </c>
      <c r="F419" s="42" t="e">
        <f>SUM(#REF!,F255,F314,F321,F338,#REF!)</f>
        <v>#REF!</v>
      </c>
      <c r="G419" s="42" t="e">
        <f>SUM(#REF!,G255,G314,G321,G338,#REF!)</f>
        <v>#REF!</v>
      </c>
      <c r="H419" s="42" t="e">
        <f>SUM(#REF!,H255,H314,H321,H338,#REF!)</f>
        <v>#REF!</v>
      </c>
    </row>
    <row r="420" spans="1:8" ht="15" hidden="1" x14ac:dyDescent="0.2">
      <c r="A420" s="43"/>
      <c r="B420" s="43"/>
      <c r="C420" s="43"/>
      <c r="D420" s="43" t="s">
        <v>24</v>
      </c>
      <c r="E420" s="42" t="e">
        <f>SUM(#REF!,#REF!,#REF!,E19,#REF!,#REF!,#REF!,#REF!,E44,#REF!,#REF!,#REF!,#REF!,#REF!,#REF!,#REF!,#REF!,#REF!,E64,#REF!,#REF!,E69,#REF!,#REF!,#REF!,E168,#REF!,E253,E283)</f>
        <v>#REF!</v>
      </c>
      <c r="F420" s="42" t="e">
        <f>SUM(#REF!,#REF!,#REF!,F19,#REF!,#REF!,#REF!,#REF!,F44,#REF!,#REF!,#REF!,#REF!,#REF!,#REF!,#REF!,#REF!,#REF!,F64,#REF!,#REF!,F69,#REF!,#REF!,#REF!,F168,#REF!,F253,F283)</f>
        <v>#REF!</v>
      </c>
      <c r="G420" s="42" t="e">
        <f>SUM(#REF!,#REF!,#REF!,G19,#REF!,#REF!,#REF!,#REF!,G44,#REF!,#REF!,#REF!,#REF!,#REF!,#REF!,#REF!,#REF!,#REF!,G64,#REF!,#REF!,G69,#REF!,#REF!,#REF!,G168,#REF!,G253,G283)</f>
        <v>#REF!</v>
      </c>
      <c r="H420" s="42" t="e">
        <f>SUM(#REF!,#REF!,#REF!,H19,#REF!,#REF!,#REF!,#REF!,H44,#REF!,#REF!,#REF!,#REF!,#REF!,#REF!,#REF!,#REF!,#REF!,H64,#REF!,#REF!,H69,#REF!,#REF!,#REF!,H168,#REF!,H253,H283)</f>
        <v>#REF!</v>
      </c>
    </row>
    <row r="421" spans="1:8" ht="15" hidden="1" x14ac:dyDescent="0.2">
      <c r="A421" s="43"/>
      <c r="B421" s="43"/>
      <c r="C421" s="43"/>
      <c r="D421" s="43"/>
      <c r="E421" s="42"/>
      <c r="F421" s="42"/>
      <c r="G421" s="42"/>
      <c r="H421" s="42"/>
    </row>
    <row r="422" spans="1:8" ht="15" hidden="1" x14ac:dyDescent="0.2">
      <c r="A422" s="43"/>
      <c r="B422" s="43"/>
      <c r="C422" s="43"/>
      <c r="D422" s="43"/>
      <c r="E422" s="42"/>
      <c r="F422" s="42"/>
      <c r="G422" s="42"/>
      <c r="H422" s="42"/>
    </row>
    <row r="423" spans="1:8" ht="15" hidden="1" x14ac:dyDescent="0.2">
      <c r="A423" s="43"/>
      <c r="B423" s="43"/>
      <c r="C423" s="43"/>
      <c r="D423" s="43"/>
      <c r="E423" s="42" t="e">
        <f>SUM(E311,E314,E321,E338,#REF!)</f>
        <v>#REF!</v>
      </c>
      <c r="F423" s="42" t="e">
        <f>SUM(F311,F314,F321,F338,#REF!)</f>
        <v>#REF!</v>
      </c>
      <c r="G423" s="42" t="e">
        <f>SUM(G311,G314,G321,G338,#REF!)</f>
        <v>#REF!</v>
      </c>
      <c r="H423" s="42" t="e">
        <f>SUM(H311,H314,H321,H338,#REF!)</f>
        <v>#REF!</v>
      </c>
    </row>
    <row r="424" spans="1:8" ht="15" hidden="1" x14ac:dyDescent="0.2">
      <c r="A424" s="43"/>
      <c r="B424" s="43"/>
      <c r="C424" s="43"/>
      <c r="D424" s="43"/>
      <c r="E424" s="42" t="e">
        <f>SUM(#REF!,#REF!,E44,#REF!,#REF!,#REF!,#REF!,#REF!,#REF!,E253)</f>
        <v>#REF!</v>
      </c>
      <c r="F424" s="42" t="e">
        <f>SUM(#REF!,#REF!,F44,#REF!,#REF!,#REF!,#REF!,#REF!,#REF!,F253)</f>
        <v>#REF!</v>
      </c>
      <c r="G424" s="42" t="e">
        <f>SUM(#REF!,#REF!,G44,#REF!,#REF!,#REF!,#REF!,#REF!,#REF!,G253)</f>
        <v>#REF!</v>
      </c>
      <c r="H424" s="42" t="e">
        <f>SUM(#REF!,#REF!,H44,#REF!,#REF!,#REF!,#REF!,#REF!,#REF!,H253)</f>
        <v>#REF!</v>
      </c>
    </row>
    <row r="425" spans="1:8" ht="15" hidden="1" x14ac:dyDescent="0.2">
      <c r="A425" s="43"/>
      <c r="B425" s="43"/>
      <c r="C425" s="43"/>
      <c r="D425" s="43"/>
      <c r="E425" s="42"/>
      <c r="F425" s="42"/>
      <c r="G425" s="42"/>
      <c r="H425" s="42"/>
    </row>
    <row r="426" spans="1:8" ht="15" hidden="1" x14ac:dyDescent="0.2">
      <c r="A426" s="43"/>
      <c r="B426" s="43"/>
      <c r="C426" s="43"/>
      <c r="D426" s="43"/>
      <c r="E426" s="42" t="e">
        <f t="shared" ref="E426:H426" si="28">SUM(E423:E425)</f>
        <v>#REF!</v>
      </c>
      <c r="F426" s="42" t="e">
        <f t="shared" si="28"/>
        <v>#REF!</v>
      </c>
      <c r="G426" s="42" t="e">
        <f t="shared" si="28"/>
        <v>#REF!</v>
      </c>
      <c r="H426" s="42" t="e">
        <f t="shared" si="28"/>
        <v>#REF!</v>
      </c>
    </row>
    <row r="427" spans="1:8" ht="15" x14ac:dyDescent="0.2">
      <c r="A427" s="43"/>
      <c r="B427" s="43"/>
      <c r="C427" s="43"/>
      <c r="D427" s="43"/>
      <c r="E427" s="42"/>
      <c r="F427" s="42"/>
      <c r="G427" s="42"/>
      <c r="H427" s="42"/>
    </row>
    <row r="428" spans="1:8" ht="15" x14ac:dyDescent="0.2">
      <c r="A428" s="43"/>
      <c r="B428" s="43"/>
      <c r="C428" s="43"/>
      <c r="D428" s="43"/>
      <c r="E428" s="42"/>
      <c r="F428" s="42"/>
      <c r="G428" s="42"/>
      <c r="H428" s="42"/>
    </row>
    <row r="429" spans="1:8" ht="15" x14ac:dyDescent="0.2">
      <c r="A429" s="43"/>
      <c r="B429" s="43"/>
      <c r="C429" s="43"/>
      <c r="D429" s="43"/>
      <c r="E429" s="42"/>
      <c r="F429" s="42"/>
      <c r="G429" s="42"/>
      <c r="H429" s="42"/>
    </row>
    <row r="430" spans="1:8" ht="15" x14ac:dyDescent="0.2">
      <c r="A430" s="43"/>
      <c r="B430" s="43"/>
      <c r="C430" s="43"/>
      <c r="D430" s="43"/>
      <c r="E430" s="42"/>
      <c r="F430" s="42"/>
      <c r="G430" s="42"/>
      <c r="H430" s="42"/>
    </row>
    <row r="431" spans="1:8" ht="15" x14ac:dyDescent="0.2">
      <c r="A431" s="43"/>
      <c r="B431" s="43"/>
      <c r="C431" s="43"/>
      <c r="D431" s="43"/>
      <c r="E431" s="42"/>
      <c r="F431" s="42"/>
      <c r="G431" s="42"/>
      <c r="H431" s="42"/>
    </row>
    <row r="432" spans="1:8" ht="15" x14ac:dyDescent="0.2">
      <c r="A432" s="43"/>
      <c r="B432" s="43"/>
      <c r="C432" s="43"/>
      <c r="D432" s="43"/>
      <c r="E432" s="42"/>
      <c r="F432" s="42"/>
      <c r="G432" s="42"/>
      <c r="H432" s="42"/>
    </row>
    <row r="433" spans="1:8" ht="15" x14ac:dyDescent="0.2">
      <c r="A433" s="43"/>
      <c r="B433" s="43"/>
      <c r="C433" s="43"/>
      <c r="D433" s="43"/>
      <c r="E433" s="42"/>
      <c r="F433" s="42"/>
      <c r="G433" s="42"/>
      <c r="H433" s="42"/>
    </row>
    <row r="434" spans="1:8" ht="15" x14ac:dyDescent="0.2">
      <c r="A434" s="43"/>
      <c r="B434" s="43"/>
      <c r="C434" s="43"/>
      <c r="D434" s="43"/>
      <c r="E434" s="42"/>
      <c r="F434" s="42"/>
      <c r="G434" s="42"/>
      <c r="H434" s="42"/>
    </row>
    <row r="435" spans="1:8" ht="15" x14ac:dyDescent="0.2">
      <c r="A435" s="43"/>
      <c r="B435" s="43"/>
      <c r="C435" s="43"/>
      <c r="D435" s="43"/>
      <c r="E435" s="42"/>
      <c r="F435" s="42"/>
      <c r="G435" s="42"/>
      <c r="H435" s="42"/>
    </row>
    <row r="436" spans="1:8" ht="15" x14ac:dyDescent="0.2">
      <c r="A436" s="43"/>
      <c r="B436" s="43"/>
      <c r="C436" s="43"/>
      <c r="D436" s="43"/>
      <c r="E436" s="42"/>
      <c r="F436" s="42"/>
      <c r="G436" s="42"/>
      <c r="H436" s="42"/>
    </row>
    <row r="437" spans="1:8" ht="15" x14ac:dyDescent="0.2">
      <c r="A437" s="43"/>
      <c r="B437" s="43"/>
      <c r="C437" s="43"/>
      <c r="D437" s="43"/>
      <c r="E437" s="42"/>
      <c r="F437" s="42"/>
      <c r="G437" s="42"/>
      <c r="H437" s="42"/>
    </row>
    <row r="438" spans="1:8" ht="15" x14ac:dyDescent="0.2">
      <c r="A438" s="43"/>
      <c r="B438" s="43"/>
      <c r="C438" s="43"/>
      <c r="D438" s="43"/>
      <c r="E438" s="42"/>
      <c r="F438" s="42"/>
      <c r="G438" s="42"/>
      <c r="H438" s="42"/>
    </row>
    <row r="439" spans="1:8" ht="15" x14ac:dyDescent="0.2">
      <c r="A439" s="43"/>
      <c r="B439" s="43"/>
      <c r="C439" s="43"/>
      <c r="D439" s="43"/>
      <c r="E439" s="42"/>
      <c r="F439" s="42"/>
      <c r="G439" s="42"/>
      <c r="H439" s="42"/>
    </row>
    <row r="440" spans="1:8" ht="15" x14ac:dyDescent="0.2">
      <c r="A440" s="43"/>
      <c r="B440" s="43"/>
      <c r="C440" s="43"/>
      <c r="D440" s="43"/>
      <c r="E440" s="42"/>
      <c r="F440" s="42"/>
      <c r="G440" s="42"/>
      <c r="H440" s="42"/>
    </row>
    <row r="441" spans="1:8" ht="15" x14ac:dyDescent="0.2">
      <c r="A441" s="43"/>
      <c r="B441" s="43"/>
      <c r="C441" s="43"/>
      <c r="D441" s="43"/>
      <c r="E441" s="42"/>
      <c r="F441" s="42"/>
      <c r="G441" s="42"/>
      <c r="H441" s="42"/>
    </row>
    <row r="442" spans="1:8" ht="15" x14ac:dyDescent="0.2">
      <c r="A442" s="43"/>
      <c r="B442" s="43"/>
      <c r="C442" s="43"/>
      <c r="D442" s="43"/>
      <c r="E442" s="42"/>
      <c r="F442" s="42"/>
      <c r="G442" s="42"/>
      <c r="H442" s="42"/>
    </row>
    <row r="443" spans="1:8" ht="15" x14ac:dyDescent="0.2">
      <c r="A443" s="43"/>
      <c r="B443" s="43"/>
      <c r="C443" s="43"/>
      <c r="D443" s="43"/>
      <c r="E443" s="42"/>
      <c r="F443" s="42"/>
      <c r="G443" s="42"/>
      <c r="H443" s="42"/>
    </row>
    <row r="444" spans="1:8" ht="15" x14ac:dyDescent="0.2">
      <c r="A444" s="43"/>
      <c r="B444" s="43"/>
      <c r="C444" s="43"/>
      <c r="D444" s="43"/>
      <c r="E444" s="42"/>
      <c r="F444" s="42"/>
      <c r="G444" s="42"/>
      <c r="H444" s="42"/>
    </row>
    <row r="445" spans="1:8" ht="15" x14ac:dyDescent="0.2">
      <c r="A445" s="43"/>
      <c r="B445" s="43"/>
      <c r="C445" s="43"/>
      <c r="D445" s="43"/>
      <c r="E445" s="42"/>
      <c r="F445" s="42"/>
      <c r="G445" s="42"/>
      <c r="H445" s="42"/>
    </row>
    <row r="446" spans="1:8" ht="15" x14ac:dyDescent="0.2">
      <c r="A446" s="43"/>
      <c r="B446" s="43"/>
      <c r="C446" s="43"/>
      <c r="D446" s="43"/>
      <c r="E446" s="42"/>
      <c r="F446" s="42"/>
      <c r="G446" s="42"/>
      <c r="H446" s="42"/>
    </row>
    <row r="447" spans="1:8" ht="15" x14ac:dyDescent="0.2">
      <c r="A447" s="43"/>
      <c r="B447" s="43"/>
      <c r="C447" s="43"/>
      <c r="D447" s="43"/>
      <c r="E447" s="42"/>
      <c r="F447" s="42"/>
      <c r="G447" s="42"/>
      <c r="H447" s="42"/>
    </row>
    <row r="448" spans="1:8" ht="15" x14ac:dyDescent="0.2">
      <c r="A448" s="43"/>
      <c r="B448" s="43"/>
      <c r="C448" s="43"/>
      <c r="D448" s="43"/>
      <c r="E448" s="42"/>
      <c r="F448" s="42"/>
      <c r="G448" s="42"/>
      <c r="H448" s="42"/>
    </row>
    <row r="449" spans="1:8" ht="15" x14ac:dyDescent="0.2">
      <c r="A449" s="43"/>
      <c r="B449" s="43"/>
      <c r="C449" s="43"/>
      <c r="D449" s="43"/>
      <c r="E449" s="42"/>
      <c r="F449" s="42"/>
      <c r="G449" s="42"/>
      <c r="H449" s="42"/>
    </row>
    <row r="450" spans="1:8" ht="15" x14ac:dyDescent="0.2">
      <c r="A450" s="43"/>
      <c r="B450" s="43"/>
      <c r="C450" s="43"/>
      <c r="D450" s="43"/>
      <c r="E450" s="42"/>
      <c r="F450" s="42"/>
      <c r="G450" s="42"/>
      <c r="H450" s="42"/>
    </row>
    <row r="451" spans="1:8" ht="15" x14ac:dyDescent="0.2">
      <c r="A451" s="43"/>
      <c r="B451" s="43"/>
      <c r="C451" s="43"/>
      <c r="D451" s="43"/>
      <c r="E451" s="42"/>
      <c r="F451" s="42"/>
      <c r="G451" s="42"/>
      <c r="H451" s="42"/>
    </row>
    <row r="452" spans="1:8" ht="15" x14ac:dyDescent="0.2">
      <c r="A452" s="43"/>
      <c r="B452" s="43"/>
      <c r="C452" s="43"/>
      <c r="D452" s="43"/>
      <c r="E452" s="42"/>
      <c r="F452" s="42"/>
      <c r="G452" s="42"/>
      <c r="H452" s="42"/>
    </row>
    <row r="453" spans="1:8" ht="15" x14ac:dyDescent="0.2">
      <c r="A453" s="43"/>
      <c r="B453" s="43"/>
      <c r="C453" s="43"/>
      <c r="D453" s="43"/>
      <c r="E453" s="42"/>
      <c r="F453" s="42"/>
      <c r="G453" s="42"/>
      <c r="H453" s="42"/>
    </row>
    <row r="454" spans="1:8" ht="15" x14ac:dyDescent="0.2">
      <c r="A454" s="43"/>
      <c r="B454" s="43"/>
      <c r="C454" s="43"/>
      <c r="D454" s="43"/>
      <c r="E454" s="42"/>
      <c r="F454" s="42"/>
      <c r="G454" s="42"/>
      <c r="H454" s="42"/>
    </row>
    <row r="455" spans="1:8" ht="15" x14ac:dyDescent="0.2">
      <c r="A455" s="43"/>
      <c r="B455" s="43"/>
      <c r="C455" s="43"/>
      <c r="D455" s="43"/>
      <c r="E455" s="42"/>
      <c r="F455" s="42"/>
      <c r="G455" s="42"/>
      <c r="H455" s="42"/>
    </row>
    <row r="456" spans="1:8" ht="15" x14ac:dyDescent="0.2">
      <c r="A456" s="43"/>
      <c r="B456" s="43"/>
      <c r="C456" s="43"/>
      <c r="D456" s="43"/>
      <c r="E456" s="42"/>
      <c r="F456" s="42"/>
      <c r="G456" s="42"/>
      <c r="H456" s="42"/>
    </row>
    <row r="457" spans="1:8" ht="15" x14ac:dyDescent="0.2">
      <c r="A457" s="43"/>
      <c r="B457" s="43"/>
      <c r="C457" s="43"/>
      <c r="D457" s="43"/>
      <c r="E457" s="42"/>
      <c r="F457" s="42"/>
      <c r="G457" s="42"/>
      <c r="H457" s="42"/>
    </row>
    <row r="458" spans="1:8" ht="15" x14ac:dyDescent="0.2">
      <c r="A458" s="43"/>
      <c r="B458" s="43"/>
      <c r="C458" s="43"/>
      <c r="D458" s="43"/>
      <c r="E458" s="42"/>
      <c r="F458" s="42"/>
      <c r="G458" s="42"/>
      <c r="H458" s="42"/>
    </row>
    <row r="459" spans="1:8" ht="15" x14ac:dyDescent="0.2">
      <c r="A459" s="43"/>
      <c r="B459" s="43"/>
      <c r="C459" s="43"/>
      <c r="D459" s="43"/>
      <c r="E459" s="42"/>
      <c r="F459" s="42"/>
      <c r="G459" s="42"/>
      <c r="H459" s="42"/>
    </row>
    <row r="460" spans="1:8" ht="15" x14ac:dyDescent="0.2">
      <c r="A460" s="43"/>
      <c r="B460" s="43"/>
      <c r="C460" s="43"/>
      <c r="D460" s="43"/>
      <c r="E460" s="42"/>
      <c r="F460" s="42"/>
      <c r="G460" s="42"/>
      <c r="H460" s="42"/>
    </row>
    <row r="461" spans="1:8" ht="15" x14ac:dyDescent="0.2">
      <c r="A461" s="43"/>
      <c r="B461" s="43"/>
      <c r="C461" s="43"/>
      <c r="D461" s="43"/>
      <c r="E461" s="42"/>
      <c r="F461" s="42"/>
      <c r="G461" s="42"/>
      <c r="H461" s="42"/>
    </row>
    <row r="462" spans="1:8" ht="15" x14ac:dyDescent="0.2">
      <c r="A462" s="43"/>
      <c r="B462" s="43"/>
      <c r="C462" s="43"/>
      <c r="D462" s="43"/>
      <c r="E462" s="42"/>
      <c r="F462" s="42"/>
      <c r="G462" s="42"/>
      <c r="H462" s="42"/>
    </row>
  </sheetData>
  <dataConsolidate/>
  <mergeCells count="2">
    <mergeCell ref="A1:C1"/>
    <mergeCell ref="A3:E3"/>
  </mergeCells>
  <pageMargins left="0.23622047244094491" right="0.19685039370078741" top="0.43307086614173229" bottom="0.23622047244094491" header="3.937007874015748E-2" footer="7.874015748031496E-2"/>
  <pageSetup paperSize="9" scale="6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R34" sqref="R34"/>
    </sheetView>
  </sheetViews>
  <sheetFormatPr defaultColWidth="8.7109375" defaultRowHeight="12.75" x14ac:dyDescent="0.2"/>
  <cols>
    <col min="1" max="1" width="37.7109375" style="580" customWidth="1"/>
    <col min="2" max="2" width="13.5703125" style="370" hidden="1" customWidth="1"/>
    <col min="3" max="3" width="7.28515625" style="573" customWidth="1"/>
    <col min="4" max="5" width="11.5703125" style="370" customWidth="1"/>
    <col min="6" max="6" width="11.5703125" style="574" customWidth="1"/>
    <col min="7" max="7" width="11.42578125" style="574" customWidth="1"/>
    <col min="8" max="8" width="9.85546875" style="574" customWidth="1"/>
    <col min="9" max="9" width="9.140625" style="574" customWidth="1"/>
    <col min="10" max="10" width="9.28515625" style="574" customWidth="1"/>
    <col min="11" max="11" width="9.140625" style="574" customWidth="1"/>
    <col min="12" max="12" width="12" style="370" customWidth="1"/>
    <col min="13" max="13" width="8.7109375" style="370"/>
    <col min="14" max="14" width="11.85546875" style="370" customWidth="1"/>
    <col min="15" max="15" width="12.5703125" style="370" customWidth="1"/>
    <col min="16" max="16" width="11.85546875" style="370" customWidth="1"/>
    <col min="17" max="17" width="12" style="370" customWidth="1"/>
    <col min="18" max="16384" width="8.7109375" style="370"/>
  </cols>
  <sheetData>
    <row r="1" spans="1:17" ht="24" customHeight="1" x14ac:dyDescent="0.2">
      <c r="A1" s="364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581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80"/>
      <c r="C6" s="582"/>
      <c r="D6" s="380"/>
      <c r="G6" s="374"/>
      <c r="H6" s="374"/>
    </row>
    <row r="7" spans="1:17" ht="24.75" customHeight="1" thickBot="1" x14ac:dyDescent="0.25">
      <c r="A7" s="381" t="s">
        <v>528</v>
      </c>
      <c r="B7" s="382"/>
      <c r="C7" s="583"/>
      <c r="D7" s="645" t="s">
        <v>668</v>
      </c>
      <c r="E7" s="646"/>
      <c r="F7" s="646"/>
      <c r="G7" s="646"/>
      <c r="H7" s="647"/>
      <c r="I7" s="647"/>
      <c r="J7" s="647"/>
      <c r="K7" s="647"/>
      <c r="L7" s="648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586"/>
      <c r="C9" s="587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588"/>
      <c r="I9" s="588"/>
      <c r="J9" s="589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590"/>
      <c r="B10" s="591" t="s">
        <v>539</v>
      </c>
      <c r="C10" s="592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593"/>
      <c r="C11" s="594"/>
      <c r="D11" s="417">
        <v>75</v>
      </c>
      <c r="E11" s="418">
        <v>77</v>
      </c>
      <c r="F11" s="418">
        <v>78</v>
      </c>
      <c r="G11" s="595">
        <v>77</v>
      </c>
      <c r="H11" s="596">
        <f>N11</f>
        <v>78</v>
      </c>
      <c r="I11" s="596">
        <f>O11</f>
        <v>0</v>
      </c>
      <c r="J11" s="597">
        <f>P11</f>
        <v>0</v>
      </c>
      <c r="K11" s="422" t="s">
        <v>551</v>
      </c>
      <c r="L11" s="423" t="s">
        <v>551</v>
      </c>
      <c r="M11" s="581"/>
      <c r="N11" s="424">
        <v>78</v>
      </c>
      <c r="O11" s="425"/>
      <c r="P11" s="425"/>
    </row>
    <row r="12" spans="1:17" ht="13.5" thickBot="1" x14ac:dyDescent="0.25">
      <c r="A12" s="426" t="s">
        <v>552</v>
      </c>
      <c r="B12" s="598"/>
      <c r="C12" s="599"/>
      <c r="D12" s="429">
        <v>72</v>
      </c>
      <c r="E12" s="430">
        <v>73</v>
      </c>
      <c r="F12" s="430">
        <v>74</v>
      </c>
      <c r="G12" s="431">
        <v>73</v>
      </c>
      <c r="H12" s="600">
        <f t="shared" ref="H12:J23" si="0">N12</f>
        <v>74</v>
      </c>
      <c r="I12" s="601">
        <f t="shared" si="0"/>
        <v>0</v>
      </c>
      <c r="J12" s="602">
        <f t="shared" si="0"/>
        <v>0</v>
      </c>
      <c r="K12" s="435"/>
      <c r="L12" s="436" t="s">
        <v>551</v>
      </c>
      <c r="M12" s="581"/>
      <c r="N12" s="437">
        <v>74</v>
      </c>
      <c r="O12" s="438"/>
      <c r="P12" s="438"/>
    </row>
    <row r="13" spans="1:17" x14ac:dyDescent="0.2">
      <c r="A13" s="439" t="s">
        <v>553</v>
      </c>
      <c r="B13" s="603" t="s">
        <v>554</v>
      </c>
      <c r="C13" s="604" t="s">
        <v>555</v>
      </c>
      <c r="D13" s="442">
        <v>25897</v>
      </c>
      <c r="E13" s="443" t="s">
        <v>551</v>
      </c>
      <c r="F13" s="443" t="s">
        <v>551</v>
      </c>
      <c r="G13" s="444">
        <v>25933</v>
      </c>
      <c r="H13" s="605">
        <f t="shared" si="0"/>
        <v>26460</v>
      </c>
      <c r="I13" s="596">
        <f t="shared" si="0"/>
        <v>0</v>
      </c>
      <c r="J13" s="597">
        <f t="shared" si="0"/>
        <v>0</v>
      </c>
      <c r="K13" s="446" t="s">
        <v>551</v>
      </c>
      <c r="L13" s="446" t="s">
        <v>551</v>
      </c>
      <c r="M13" s="581"/>
      <c r="N13" s="606">
        <v>26460</v>
      </c>
      <c r="O13" s="448"/>
      <c r="P13" s="448"/>
    </row>
    <row r="14" spans="1:17" x14ac:dyDescent="0.2">
      <c r="A14" s="449" t="s">
        <v>556</v>
      </c>
      <c r="B14" s="484" t="s">
        <v>557</v>
      </c>
      <c r="C14" s="607" t="s">
        <v>558</v>
      </c>
      <c r="D14" s="442">
        <v>22637</v>
      </c>
      <c r="E14" s="452" t="s">
        <v>551</v>
      </c>
      <c r="F14" s="452" t="s">
        <v>551</v>
      </c>
      <c r="G14" s="444">
        <v>22722</v>
      </c>
      <c r="H14" s="608">
        <f t="shared" si="0"/>
        <v>23114</v>
      </c>
      <c r="I14" s="609">
        <f t="shared" si="0"/>
        <v>0</v>
      </c>
      <c r="J14" s="610">
        <f t="shared" si="0"/>
        <v>0</v>
      </c>
      <c r="K14" s="446" t="s">
        <v>551</v>
      </c>
      <c r="L14" s="446" t="s">
        <v>551</v>
      </c>
      <c r="M14" s="581"/>
      <c r="N14" s="611">
        <v>23114</v>
      </c>
      <c r="O14" s="448"/>
      <c r="P14" s="448"/>
    </row>
    <row r="15" spans="1:17" x14ac:dyDescent="0.2">
      <c r="A15" s="449" t="s">
        <v>559</v>
      </c>
      <c r="B15" s="484" t="s">
        <v>560</v>
      </c>
      <c r="C15" s="607" t="s">
        <v>561</v>
      </c>
      <c r="D15" s="442">
        <v>216</v>
      </c>
      <c r="E15" s="452" t="s">
        <v>551</v>
      </c>
      <c r="F15" s="452" t="s">
        <v>551</v>
      </c>
      <c r="G15" s="444">
        <v>199</v>
      </c>
      <c r="H15" s="608">
        <f t="shared" si="0"/>
        <v>102</v>
      </c>
      <c r="I15" s="609">
        <f t="shared" si="0"/>
        <v>0</v>
      </c>
      <c r="J15" s="610">
        <f t="shared" si="0"/>
        <v>0</v>
      </c>
      <c r="K15" s="446" t="s">
        <v>551</v>
      </c>
      <c r="L15" s="446" t="s">
        <v>551</v>
      </c>
      <c r="M15" s="581"/>
      <c r="N15" s="611">
        <v>102</v>
      </c>
      <c r="O15" s="448"/>
      <c r="P15" s="448"/>
    </row>
    <row r="16" spans="1:17" x14ac:dyDescent="0.2">
      <c r="A16" s="449" t="s">
        <v>562</v>
      </c>
      <c r="B16" s="484" t="s">
        <v>563</v>
      </c>
      <c r="C16" s="607" t="s">
        <v>551</v>
      </c>
      <c r="D16" s="442">
        <v>1080</v>
      </c>
      <c r="E16" s="452" t="s">
        <v>551</v>
      </c>
      <c r="F16" s="452" t="s">
        <v>551</v>
      </c>
      <c r="G16" s="444">
        <v>6881</v>
      </c>
      <c r="H16" s="608">
        <f t="shared" si="0"/>
        <v>4598</v>
      </c>
      <c r="I16" s="609">
        <f t="shared" si="0"/>
        <v>0</v>
      </c>
      <c r="J16" s="610">
        <f t="shared" si="0"/>
        <v>0</v>
      </c>
      <c r="K16" s="446" t="s">
        <v>551</v>
      </c>
      <c r="L16" s="446" t="s">
        <v>551</v>
      </c>
      <c r="M16" s="581"/>
      <c r="N16" s="611">
        <v>4598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612" t="s">
        <v>566</v>
      </c>
      <c r="D17" s="460">
        <v>6894</v>
      </c>
      <c r="E17" s="461" t="s">
        <v>551</v>
      </c>
      <c r="F17" s="461" t="s">
        <v>551</v>
      </c>
      <c r="G17" s="444">
        <v>9849</v>
      </c>
      <c r="H17" s="613">
        <f t="shared" si="0"/>
        <v>12897</v>
      </c>
      <c r="I17" s="600">
        <f t="shared" si="0"/>
        <v>0</v>
      </c>
      <c r="J17" s="614">
        <f t="shared" si="0"/>
        <v>0</v>
      </c>
      <c r="K17" s="423" t="s">
        <v>551</v>
      </c>
      <c r="L17" s="423" t="s">
        <v>551</v>
      </c>
      <c r="M17" s="581"/>
      <c r="N17" s="615">
        <v>12897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11450</v>
      </c>
      <c r="E18" s="470" t="s">
        <v>551</v>
      </c>
      <c r="F18" s="470" t="s">
        <v>551</v>
      </c>
      <c r="G18" s="471">
        <f>G13-G14+G15+G16+G17</f>
        <v>20140</v>
      </c>
      <c r="H18" s="471">
        <f>H13-H14+H15+H16+H17</f>
        <v>20943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581"/>
      <c r="N18" s="474">
        <f>N13-N14+N15+N16+N17</f>
        <v>20943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603" t="s">
        <v>569</v>
      </c>
      <c r="C19" s="616">
        <v>401</v>
      </c>
      <c r="D19" s="460">
        <v>3260</v>
      </c>
      <c r="E19" s="443" t="s">
        <v>551</v>
      </c>
      <c r="F19" s="443" t="s">
        <v>551</v>
      </c>
      <c r="G19" s="476">
        <v>3211</v>
      </c>
      <c r="H19" s="617">
        <f t="shared" si="0"/>
        <v>3346</v>
      </c>
      <c r="I19" s="618">
        <f t="shared" si="0"/>
        <v>0</v>
      </c>
      <c r="J19" s="619">
        <f t="shared" si="0"/>
        <v>0</v>
      </c>
      <c r="K19" s="423" t="s">
        <v>551</v>
      </c>
      <c r="L19" s="423" t="s">
        <v>551</v>
      </c>
      <c r="M19" s="581"/>
      <c r="N19" s="620">
        <v>3346</v>
      </c>
      <c r="O19" s="465"/>
      <c r="P19" s="465"/>
    </row>
    <row r="20" spans="1:16" x14ac:dyDescent="0.2">
      <c r="A20" s="449" t="s">
        <v>570</v>
      </c>
      <c r="B20" s="484" t="s">
        <v>571</v>
      </c>
      <c r="C20" s="607" t="s">
        <v>572</v>
      </c>
      <c r="D20" s="442">
        <v>2017</v>
      </c>
      <c r="E20" s="452" t="s">
        <v>551</v>
      </c>
      <c r="F20" s="452" t="s">
        <v>551</v>
      </c>
      <c r="G20" s="481">
        <v>3166</v>
      </c>
      <c r="H20" s="608">
        <f t="shared" si="0"/>
        <v>3317</v>
      </c>
      <c r="I20" s="621">
        <f t="shared" si="0"/>
        <v>0</v>
      </c>
      <c r="J20" s="622">
        <f t="shared" si="0"/>
        <v>0</v>
      </c>
      <c r="K20" s="446" t="s">
        <v>551</v>
      </c>
      <c r="L20" s="446" t="s">
        <v>551</v>
      </c>
      <c r="M20" s="581"/>
      <c r="N20" s="611">
        <v>3317</v>
      </c>
      <c r="O20" s="448"/>
      <c r="P20" s="448"/>
    </row>
    <row r="21" spans="1:16" x14ac:dyDescent="0.2">
      <c r="A21" s="449" t="s">
        <v>573</v>
      </c>
      <c r="B21" s="484" t="s">
        <v>574</v>
      </c>
      <c r="C21" s="607" t="s">
        <v>551</v>
      </c>
      <c r="D21" s="442">
        <v>0</v>
      </c>
      <c r="E21" s="452" t="s">
        <v>551</v>
      </c>
      <c r="F21" s="452" t="s">
        <v>551</v>
      </c>
      <c r="G21" s="481">
        <v>0</v>
      </c>
      <c r="H21" s="608">
        <f t="shared" si="0"/>
        <v>0</v>
      </c>
      <c r="I21" s="621">
        <f t="shared" si="0"/>
        <v>0</v>
      </c>
      <c r="J21" s="622">
        <f t="shared" si="0"/>
        <v>0</v>
      </c>
      <c r="K21" s="446" t="s">
        <v>551</v>
      </c>
      <c r="L21" s="446" t="s">
        <v>551</v>
      </c>
      <c r="M21" s="581"/>
      <c r="N21" s="611">
        <v>0</v>
      </c>
      <c r="O21" s="448"/>
      <c r="P21" s="448"/>
    </row>
    <row r="22" spans="1:16" x14ac:dyDescent="0.2">
      <c r="A22" s="449" t="s">
        <v>575</v>
      </c>
      <c r="B22" s="484" t="s">
        <v>576</v>
      </c>
      <c r="C22" s="607" t="s">
        <v>551</v>
      </c>
      <c r="D22" s="442">
        <v>5648</v>
      </c>
      <c r="E22" s="452" t="s">
        <v>551</v>
      </c>
      <c r="F22" s="452" t="s">
        <v>551</v>
      </c>
      <c r="G22" s="481">
        <v>13238</v>
      </c>
      <c r="H22" s="608">
        <f t="shared" si="0"/>
        <v>14281</v>
      </c>
      <c r="I22" s="621">
        <f t="shared" si="0"/>
        <v>0</v>
      </c>
      <c r="J22" s="622">
        <f t="shared" si="0"/>
        <v>0</v>
      </c>
      <c r="K22" s="446" t="s">
        <v>551</v>
      </c>
      <c r="L22" s="446" t="s">
        <v>551</v>
      </c>
      <c r="M22" s="581"/>
      <c r="N22" s="611">
        <v>14281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623" t="s">
        <v>551</v>
      </c>
      <c r="D23" s="442">
        <v>0</v>
      </c>
      <c r="E23" s="461" t="s">
        <v>551</v>
      </c>
      <c r="F23" s="461" t="s">
        <v>551</v>
      </c>
      <c r="G23" s="487">
        <v>0</v>
      </c>
      <c r="H23" s="624">
        <f t="shared" si="0"/>
        <v>0</v>
      </c>
      <c r="I23" s="625">
        <f t="shared" si="0"/>
        <v>0</v>
      </c>
      <c r="J23" s="626">
        <f t="shared" si="0"/>
        <v>0</v>
      </c>
      <c r="K23" s="491" t="s">
        <v>551</v>
      </c>
      <c r="L23" s="491" t="s">
        <v>551</v>
      </c>
      <c r="M23" s="581"/>
      <c r="N23" s="627">
        <v>0</v>
      </c>
      <c r="O23" s="493"/>
      <c r="P23" s="493"/>
    </row>
    <row r="24" spans="1:16" ht="15" x14ac:dyDescent="0.2">
      <c r="A24" s="439" t="s">
        <v>579</v>
      </c>
      <c r="B24" s="603" t="s">
        <v>580</v>
      </c>
      <c r="C24" s="494" t="s">
        <v>551</v>
      </c>
      <c r="D24" s="495">
        <v>37834</v>
      </c>
      <c r="E24" s="496">
        <v>36798</v>
      </c>
      <c r="F24" s="496">
        <v>37180</v>
      </c>
      <c r="G24" s="497">
        <v>11797</v>
      </c>
      <c r="H24" s="628">
        <f>N24-G24</f>
        <v>17683</v>
      </c>
      <c r="I24" s="629"/>
      <c r="J24" s="630"/>
      <c r="K24" s="501">
        <f t="shared" ref="K24:K47" si="3">SUM(G24:J24)</f>
        <v>29480</v>
      </c>
      <c r="L24" s="502">
        <f t="shared" ref="L24:L47" si="4">(K24/F24)*100</f>
        <v>79.289940828402365</v>
      </c>
      <c r="M24" s="581"/>
      <c r="N24" s="606">
        <v>29480</v>
      </c>
      <c r="O24" s="503"/>
      <c r="P24" s="504"/>
    </row>
    <row r="25" spans="1:16" ht="15" x14ac:dyDescent="0.2">
      <c r="A25" s="449" t="s">
        <v>581</v>
      </c>
      <c r="B25" s="484" t="s">
        <v>582</v>
      </c>
      <c r="C25" s="505" t="s">
        <v>551</v>
      </c>
      <c r="D25" s="442">
        <v>0</v>
      </c>
      <c r="E25" s="506">
        <v>0</v>
      </c>
      <c r="F25" s="506">
        <v>0</v>
      </c>
      <c r="G25" s="507">
        <v>0</v>
      </c>
      <c r="H25" s="629">
        <f t="shared" ref="H25:H42" si="5">N25-G25</f>
        <v>0</v>
      </c>
      <c r="I25" s="631"/>
      <c r="J25" s="632"/>
      <c r="K25" s="510">
        <f t="shared" si="3"/>
        <v>0</v>
      </c>
      <c r="L25" s="511" t="e">
        <f t="shared" si="4"/>
        <v>#DIV/0!</v>
      </c>
      <c r="M25" s="581"/>
      <c r="N25" s="611">
        <v>0</v>
      </c>
      <c r="O25" s="512"/>
      <c r="P25" s="513"/>
    </row>
    <row r="26" spans="1:16" ht="15.75" thickBot="1" x14ac:dyDescent="0.25">
      <c r="A26" s="426" t="s">
        <v>583</v>
      </c>
      <c r="B26" s="485" t="s">
        <v>582</v>
      </c>
      <c r="C26" s="515">
        <v>672</v>
      </c>
      <c r="D26" s="516">
        <v>7936</v>
      </c>
      <c r="E26" s="517">
        <v>7700</v>
      </c>
      <c r="F26" s="517">
        <v>7700</v>
      </c>
      <c r="G26" s="518">
        <v>1950</v>
      </c>
      <c r="H26" s="633">
        <f t="shared" si="5"/>
        <v>2500</v>
      </c>
      <c r="I26" s="634"/>
      <c r="J26" s="635"/>
      <c r="K26" s="522">
        <f t="shared" si="3"/>
        <v>4450</v>
      </c>
      <c r="L26" s="523">
        <f t="shared" si="4"/>
        <v>57.792207792207797</v>
      </c>
      <c r="M26" s="581"/>
      <c r="N26" s="615">
        <v>4450</v>
      </c>
      <c r="O26" s="524"/>
      <c r="P26" s="525"/>
    </row>
    <row r="27" spans="1:16" ht="15" x14ac:dyDescent="0.2">
      <c r="A27" s="439" t="s">
        <v>584</v>
      </c>
      <c r="B27" s="603" t="s">
        <v>585</v>
      </c>
      <c r="C27" s="526">
        <v>501</v>
      </c>
      <c r="D27" s="442">
        <v>4897</v>
      </c>
      <c r="E27" s="527">
        <v>1646</v>
      </c>
      <c r="F27" s="527">
        <v>4980</v>
      </c>
      <c r="G27" s="528">
        <v>1166</v>
      </c>
      <c r="H27" s="630">
        <f t="shared" si="5"/>
        <v>1375</v>
      </c>
      <c r="I27" s="629"/>
      <c r="J27" s="630"/>
      <c r="K27" s="501">
        <f t="shared" si="3"/>
        <v>2541</v>
      </c>
      <c r="L27" s="502">
        <f t="shared" si="4"/>
        <v>51.024096385542173</v>
      </c>
      <c r="M27" s="581"/>
      <c r="N27" s="620">
        <v>2541</v>
      </c>
      <c r="O27" s="529"/>
      <c r="P27" s="530"/>
    </row>
    <row r="28" spans="1:16" ht="15" x14ac:dyDescent="0.2">
      <c r="A28" s="449" t="s">
        <v>586</v>
      </c>
      <c r="B28" s="484" t="s">
        <v>587</v>
      </c>
      <c r="C28" s="531">
        <v>502</v>
      </c>
      <c r="D28" s="442">
        <v>1818</v>
      </c>
      <c r="E28" s="506">
        <v>1720</v>
      </c>
      <c r="F28" s="506">
        <v>1680</v>
      </c>
      <c r="G28" s="507">
        <v>333</v>
      </c>
      <c r="H28" s="630">
        <f t="shared" si="5"/>
        <v>282</v>
      </c>
      <c r="I28" s="631"/>
      <c r="J28" s="632"/>
      <c r="K28" s="510">
        <f t="shared" si="3"/>
        <v>615</v>
      </c>
      <c r="L28" s="511">
        <f t="shared" si="4"/>
        <v>36.607142857142854</v>
      </c>
      <c r="M28" s="581"/>
      <c r="N28" s="611">
        <v>615</v>
      </c>
      <c r="O28" s="512"/>
      <c r="P28" s="513"/>
    </row>
    <row r="29" spans="1:16" ht="15" x14ac:dyDescent="0.2">
      <c r="A29" s="449" t="s">
        <v>588</v>
      </c>
      <c r="B29" s="484" t="s">
        <v>589</v>
      </c>
      <c r="C29" s="531">
        <v>504</v>
      </c>
      <c r="D29" s="442">
        <v>394</v>
      </c>
      <c r="E29" s="506">
        <v>0</v>
      </c>
      <c r="F29" s="506">
        <v>60</v>
      </c>
      <c r="G29" s="507">
        <v>0</v>
      </c>
      <c r="H29" s="630">
        <f t="shared" si="5"/>
        <v>17</v>
      </c>
      <c r="I29" s="631"/>
      <c r="J29" s="632"/>
      <c r="K29" s="510">
        <f t="shared" si="3"/>
        <v>17</v>
      </c>
      <c r="L29" s="511">
        <f t="shared" si="4"/>
        <v>28.333333333333332</v>
      </c>
      <c r="M29" s="581"/>
      <c r="N29" s="611">
        <v>17</v>
      </c>
      <c r="O29" s="512"/>
      <c r="P29" s="513"/>
    </row>
    <row r="30" spans="1:16" ht="15" x14ac:dyDescent="0.2">
      <c r="A30" s="449" t="s">
        <v>590</v>
      </c>
      <c r="B30" s="484" t="s">
        <v>591</v>
      </c>
      <c r="C30" s="531">
        <v>511</v>
      </c>
      <c r="D30" s="442">
        <v>1026</v>
      </c>
      <c r="E30" s="506">
        <v>1240</v>
      </c>
      <c r="F30" s="506">
        <v>1240</v>
      </c>
      <c r="G30" s="507">
        <v>38</v>
      </c>
      <c r="H30" s="630">
        <f t="shared" si="5"/>
        <v>35</v>
      </c>
      <c r="I30" s="631"/>
      <c r="J30" s="632"/>
      <c r="K30" s="510">
        <f t="shared" si="3"/>
        <v>73</v>
      </c>
      <c r="L30" s="511">
        <f t="shared" si="4"/>
        <v>5.887096774193548</v>
      </c>
      <c r="M30" s="581"/>
      <c r="N30" s="611">
        <v>73</v>
      </c>
      <c r="O30" s="512"/>
      <c r="P30" s="513"/>
    </row>
    <row r="31" spans="1:16" ht="15" x14ac:dyDescent="0.2">
      <c r="A31" s="449" t="s">
        <v>592</v>
      </c>
      <c r="B31" s="484" t="s">
        <v>593</v>
      </c>
      <c r="C31" s="531">
        <v>518</v>
      </c>
      <c r="D31" s="442">
        <v>2566</v>
      </c>
      <c r="E31" s="506">
        <v>1700</v>
      </c>
      <c r="F31" s="506">
        <v>2806</v>
      </c>
      <c r="G31" s="507">
        <v>643</v>
      </c>
      <c r="H31" s="630">
        <f t="shared" si="5"/>
        <v>1021</v>
      </c>
      <c r="I31" s="631"/>
      <c r="J31" s="632"/>
      <c r="K31" s="510">
        <f t="shared" si="3"/>
        <v>1664</v>
      </c>
      <c r="L31" s="511">
        <f t="shared" si="4"/>
        <v>59.301496792587315</v>
      </c>
      <c r="M31" s="581"/>
      <c r="N31" s="611">
        <v>1664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21775</v>
      </c>
      <c r="E32" s="506">
        <v>21446</v>
      </c>
      <c r="F32" s="506">
        <v>21781</v>
      </c>
      <c r="G32" s="507">
        <v>5519</v>
      </c>
      <c r="H32" s="630">
        <f t="shared" si="5"/>
        <v>5752</v>
      </c>
      <c r="I32" s="631"/>
      <c r="J32" s="632"/>
      <c r="K32" s="510">
        <f t="shared" si="3"/>
        <v>11271</v>
      </c>
      <c r="L32" s="511">
        <f t="shared" si="4"/>
        <v>51.746935402414948</v>
      </c>
      <c r="M32" s="581"/>
      <c r="N32" s="611">
        <v>11271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7959</v>
      </c>
      <c r="E33" s="506">
        <v>7503</v>
      </c>
      <c r="F33" s="506">
        <v>7603</v>
      </c>
      <c r="G33" s="507">
        <v>1958</v>
      </c>
      <c r="H33" s="630">
        <f t="shared" si="5"/>
        <v>2046</v>
      </c>
      <c r="I33" s="631"/>
      <c r="J33" s="632"/>
      <c r="K33" s="510">
        <f t="shared" si="3"/>
        <v>4004</v>
      </c>
      <c r="L33" s="511">
        <f t="shared" si="4"/>
        <v>52.663422333289489</v>
      </c>
      <c r="M33" s="581"/>
      <c r="N33" s="611">
        <v>4004</v>
      </c>
      <c r="O33" s="512"/>
      <c r="P33" s="513"/>
    </row>
    <row r="34" spans="1:16" ht="15" x14ac:dyDescent="0.2">
      <c r="A34" s="449" t="s">
        <v>599</v>
      </c>
      <c r="B34" s="484" t="s">
        <v>600</v>
      </c>
      <c r="C34" s="531">
        <v>557</v>
      </c>
      <c r="D34" s="442">
        <v>0</v>
      </c>
      <c r="E34" s="506">
        <v>0</v>
      </c>
      <c r="F34" s="506">
        <v>0</v>
      </c>
      <c r="G34" s="507">
        <v>0</v>
      </c>
      <c r="H34" s="630">
        <f t="shared" si="5"/>
        <v>0</v>
      </c>
      <c r="I34" s="631"/>
      <c r="J34" s="632"/>
      <c r="K34" s="510">
        <f t="shared" si="3"/>
        <v>0</v>
      </c>
      <c r="L34" s="511" t="e">
        <f t="shared" si="4"/>
        <v>#DIV/0!</v>
      </c>
      <c r="M34" s="581"/>
      <c r="N34" s="611">
        <v>0</v>
      </c>
      <c r="O34" s="512"/>
      <c r="P34" s="513"/>
    </row>
    <row r="35" spans="1:16" ht="15" x14ac:dyDescent="0.2">
      <c r="A35" s="449" t="s">
        <v>601</v>
      </c>
      <c r="B35" s="484" t="s">
        <v>602</v>
      </c>
      <c r="C35" s="531">
        <v>551</v>
      </c>
      <c r="D35" s="442">
        <v>185</v>
      </c>
      <c r="E35" s="506">
        <v>193</v>
      </c>
      <c r="F35" s="506">
        <v>193</v>
      </c>
      <c r="G35" s="507">
        <v>48</v>
      </c>
      <c r="H35" s="630">
        <f t="shared" si="5"/>
        <v>49</v>
      </c>
      <c r="I35" s="631"/>
      <c r="J35" s="632"/>
      <c r="K35" s="510">
        <f t="shared" si="3"/>
        <v>97</v>
      </c>
      <c r="L35" s="511">
        <f t="shared" si="4"/>
        <v>50.259067357512954</v>
      </c>
      <c r="M35" s="581"/>
      <c r="N35" s="611">
        <v>97</v>
      </c>
      <c r="O35" s="512"/>
      <c r="P35" s="513"/>
    </row>
    <row r="36" spans="1:16" ht="15.75" thickBot="1" x14ac:dyDescent="0.25">
      <c r="A36" s="533" t="s">
        <v>603</v>
      </c>
      <c r="B36" s="458"/>
      <c r="C36" s="535" t="s">
        <v>604</v>
      </c>
      <c r="D36" s="536">
        <v>1401</v>
      </c>
      <c r="E36" s="537">
        <v>1350</v>
      </c>
      <c r="F36" s="537">
        <v>1350</v>
      </c>
      <c r="G36" s="538">
        <v>462</v>
      </c>
      <c r="H36" s="630">
        <f t="shared" si="5"/>
        <v>243</v>
      </c>
      <c r="I36" s="636"/>
      <c r="J36" s="632"/>
      <c r="K36" s="522">
        <f t="shared" si="3"/>
        <v>705</v>
      </c>
      <c r="L36" s="523">
        <f t="shared" si="4"/>
        <v>52.222222222222229</v>
      </c>
      <c r="M36" s="581"/>
      <c r="N36" s="627">
        <v>705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42021</v>
      </c>
      <c r="E37" s="546">
        <f t="shared" ref="E37:J37" si="6">SUM(E27:E36)</f>
        <v>36798</v>
      </c>
      <c r="F37" s="546">
        <f t="shared" si="6"/>
        <v>41693</v>
      </c>
      <c r="G37" s="546">
        <f t="shared" si="6"/>
        <v>10167</v>
      </c>
      <c r="H37" s="546">
        <f t="shared" si="6"/>
        <v>10820</v>
      </c>
      <c r="I37" s="547">
        <f t="shared" si="6"/>
        <v>0</v>
      </c>
      <c r="J37" s="548">
        <f t="shared" si="6"/>
        <v>0</v>
      </c>
      <c r="K37" s="547">
        <f t="shared" si="3"/>
        <v>20987</v>
      </c>
      <c r="L37" s="549">
        <f t="shared" si="4"/>
        <v>50.33698702420071</v>
      </c>
      <c r="M37" s="581"/>
      <c r="N37" s="547">
        <f>SUM(N27:N36)</f>
        <v>20987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603" t="s">
        <v>608</v>
      </c>
      <c r="C38" s="526">
        <v>601</v>
      </c>
      <c r="D38" s="552">
        <v>0</v>
      </c>
      <c r="E38" s="527">
        <v>0</v>
      </c>
      <c r="F38" s="527">
        <v>0</v>
      </c>
      <c r="G38" s="497">
        <v>0</v>
      </c>
      <c r="H38" s="630">
        <f t="shared" si="5"/>
        <v>0</v>
      </c>
      <c r="I38" s="629"/>
      <c r="J38" s="632"/>
      <c r="K38" s="501">
        <f t="shared" si="3"/>
        <v>0</v>
      </c>
      <c r="L38" s="502" t="e">
        <f t="shared" si="4"/>
        <v>#DIV/0!</v>
      </c>
      <c r="M38" s="581"/>
      <c r="N38" s="620">
        <v>0</v>
      </c>
      <c r="O38" s="529"/>
      <c r="P38" s="530"/>
    </row>
    <row r="39" spans="1:16" ht="15" x14ac:dyDescent="0.2">
      <c r="A39" s="553" t="s">
        <v>609</v>
      </c>
      <c r="B39" s="484" t="s">
        <v>610</v>
      </c>
      <c r="C39" s="531">
        <v>602</v>
      </c>
      <c r="D39" s="442">
        <v>3533</v>
      </c>
      <c r="E39" s="506">
        <v>0</v>
      </c>
      <c r="F39" s="506">
        <v>3710</v>
      </c>
      <c r="G39" s="507">
        <v>1110</v>
      </c>
      <c r="H39" s="630">
        <f t="shared" si="5"/>
        <v>1178</v>
      </c>
      <c r="I39" s="631"/>
      <c r="J39" s="632"/>
      <c r="K39" s="510">
        <f t="shared" si="3"/>
        <v>2288</v>
      </c>
      <c r="L39" s="511">
        <f t="shared" si="4"/>
        <v>61.671159029649594</v>
      </c>
      <c r="M39" s="581"/>
      <c r="N39" s="611">
        <v>2288</v>
      </c>
      <c r="O39" s="512"/>
      <c r="P39" s="513"/>
    </row>
    <row r="40" spans="1:16" ht="15" x14ac:dyDescent="0.2">
      <c r="A40" s="553" t="s">
        <v>611</v>
      </c>
      <c r="B40" s="484" t="s">
        <v>612</v>
      </c>
      <c r="C40" s="531">
        <v>604</v>
      </c>
      <c r="D40" s="442">
        <v>376</v>
      </c>
      <c r="E40" s="506">
        <v>0</v>
      </c>
      <c r="F40" s="506">
        <v>78</v>
      </c>
      <c r="G40" s="507">
        <v>2</v>
      </c>
      <c r="H40" s="630">
        <f t="shared" si="5"/>
        <v>39</v>
      </c>
      <c r="I40" s="631"/>
      <c r="J40" s="632"/>
      <c r="K40" s="510">
        <f t="shared" si="3"/>
        <v>41</v>
      </c>
      <c r="L40" s="511">
        <f t="shared" si="4"/>
        <v>52.564102564102569</v>
      </c>
      <c r="M40" s="581"/>
      <c r="N40" s="611">
        <v>41</v>
      </c>
      <c r="O40" s="512"/>
      <c r="P40" s="513"/>
    </row>
    <row r="41" spans="1:16" ht="15" x14ac:dyDescent="0.2">
      <c r="A41" s="553" t="s">
        <v>613</v>
      </c>
      <c r="B41" s="484" t="s">
        <v>614</v>
      </c>
      <c r="C41" s="531" t="s">
        <v>615</v>
      </c>
      <c r="D41" s="442">
        <v>37834</v>
      </c>
      <c r="E41" s="506">
        <v>36798</v>
      </c>
      <c r="F41" s="506">
        <v>37180</v>
      </c>
      <c r="G41" s="507">
        <v>8889</v>
      </c>
      <c r="H41" s="630">
        <f t="shared" si="5"/>
        <v>9420</v>
      </c>
      <c r="I41" s="631"/>
      <c r="J41" s="632"/>
      <c r="K41" s="510">
        <f t="shared" si="3"/>
        <v>18309</v>
      </c>
      <c r="L41" s="511">
        <f t="shared" si="4"/>
        <v>49.244217321140397</v>
      </c>
      <c r="M41" s="581"/>
      <c r="N41" s="611">
        <v>18309</v>
      </c>
      <c r="O41" s="512"/>
      <c r="P41" s="513"/>
    </row>
    <row r="42" spans="1:16" ht="15.75" thickBot="1" x14ac:dyDescent="0.25">
      <c r="A42" s="554" t="s">
        <v>616</v>
      </c>
      <c r="B42" s="458"/>
      <c r="C42" s="535" t="s">
        <v>617</v>
      </c>
      <c r="D42" s="460">
        <v>803</v>
      </c>
      <c r="E42" s="537"/>
      <c r="F42" s="537">
        <v>725</v>
      </c>
      <c r="G42" s="538">
        <v>166</v>
      </c>
      <c r="H42" s="630">
        <f t="shared" si="5"/>
        <v>183</v>
      </c>
      <c r="I42" s="636"/>
      <c r="J42" s="632"/>
      <c r="K42" s="522">
        <f t="shared" si="3"/>
        <v>349</v>
      </c>
      <c r="L42" s="555">
        <f t="shared" si="4"/>
        <v>48.137931034482754</v>
      </c>
      <c r="M42" s="581"/>
      <c r="N42" s="627">
        <v>349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42546</v>
      </c>
      <c r="E43" s="546">
        <f t="shared" si="7"/>
        <v>36798</v>
      </c>
      <c r="F43" s="546">
        <f t="shared" si="7"/>
        <v>41693</v>
      </c>
      <c r="G43" s="547">
        <f t="shared" si="7"/>
        <v>10167</v>
      </c>
      <c r="H43" s="548">
        <f t="shared" si="7"/>
        <v>10820</v>
      </c>
      <c r="I43" s="547">
        <f t="shared" si="7"/>
        <v>0</v>
      </c>
      <c r="J43" s="556">
        <f t="shared" si="7"/>
        <v>0</v>
      </c>
      <c r="K43" s="547">
        <f t="shared" si="3"/>
        <v>20987</v>
      </c>
      <c r="L43" s="549">
        <f t="shared" si="4"/>
        <v>50.33698702420071</v>
      </c>
      <c r="M43" s="581"/>
      <c r="N43" s="547">
        <f>SUM(N38:N42)</f>
        <v>20987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637"/>
      <c r="C44" s="558"/>
      <c r="D44" s="559"/>
      <c r="E44" s="560"/>
      <c r="F44" s="560"/>
      <c r="G44" s="638"/>
      <c r="H44" s="639"/>
      <c r="I44" s="640"/>
      <c r="J44" s="639"/>
      <c r="K44" s="564"/>
      <c r="L44" s="502"/>
      <c r="M44" s="581"/>
      <c r="N44" s="641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4712</v>
      </c>
      <c r="E45" s="545">
        <f t="shared" si="8"/>
        <v>0</v>
      </c>
      <c r="F45" s="545">
        <f t="shared" si="8"/>
        <v>4513</v>
      </c>
      <c r="G45" s="547">
        <f t="shared" si="8"/>
        <v>1278</v>
      </c>
      <c r="H45" s="548">
        <f t="shared" si="8"/>
        <v>1400</v>
      </c>
      <c r="I45" s="547">
        <f t="shared" si="8"/>
        <v>0</v>
      </c>
      <c r="J45" s="550">
        <f t="shared" si="8"/>
        <v>0</v>
      </c>
      <c r="K45" s="564">
        <f t="shared" si="3"/>
        <v>2678</v>
      </c>
      <c r="L45" s="502">
        <f t="shared" si="4"/>
        <v>59.339685353423441</v>
      </c>
      <c r="M45" s="581"/>
      <c r="N45" s="547">
        <f>N43-N41</f>
        <v>2678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525</v>
      </c>
      <c r="E46" s="545">
        <f t="shared" si="9"/>
        <v>0</v>
      </c>
      <c r="F46" s="545">
        <f t="shared" si="9"/>
        <v>0</v>
      </c>
      <c r="G46" s="547">
        <f t="shared" si="9"/>
        <v>0</v>
      </c>
      <c r="H46" s="548">
        <f t="shared" si="9"/>
        <v>0</v>
      </c>
      <c r="I46" s="547">
        <f t="shared" si="9"/>
        <v>0</v>
      </c>
      <c r="J46" s="550">
        <f t="shared" si="9"/>
        <v>0</v>
      </c>
      <c r="K46" s="564">
        <f t="shared" si="3"/>
        <v>0</v>
      </c>
      <c r="L46" s="502" t="e">
        <f t="shared" si="4"/>
        <v>#DIV/0!</v>
      </c>
      <c r="M46" s="581"/>
      <c r="N46" s="547">
        <f>N43-N37</f>
        <v>0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-37309</v>
      </c>
      <c r="E47" s="545">
        <f t="shared" si="10"/>
        <v>-36798</v>
      </c>
      <c r="F47" s="545">
        <f t="shared" si="10"/>
        <v>-37180</v>
      </c>
      <c r="G47" s="547">
        <f t="shared" si="10"/>
        <v>-8889</v>
      </c>
      <c r="H47" s="548">
        <f t="shared" si="10"/>
        <v>-9420</v>
      </c>
      <c r="I47" s="547">
        <f t="shared" si="10"/>
        <v>0</v>
      </c>
      <c r="J47" s="550">
        <f t="shared" si="10"/>
        <v>0</v>
      </c>
      <c r="K47" s="564">
        <f t="shared" si="3"/>
        <v>-18309</v>
      </c>
      <c r="L47" s="549">
        <f t="shared" si="4"/>
        <v>49.244217321140397</v>
      </c>
      <c r="M47" s="581"/>
      <c r="N47" s="547">
        <f>N46-N41</f>
        <v>-18309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ht="14.25" x14ac:dyDescent="0.2">
      <c r="A51" s="572" t="s">
        <v>625</v>
      </c>
    </row>
    <row r="52" spans="1:11" ht="14.25" x14ac:dyDescent="0.2">
      <c r="A52" s="575" t="s">
        <v>626</v>
      </c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580" t="s">
        <v>669</v>
      </c>
    </row>
    <row r="58" spans="1:11" x14ac:dyDescent="0.2">
      <c r="A58" s="580" t="s">
        <v>670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opLeftCell="A4" zoomScaleNormal="100" workbookViewId="0">
      <selection activeCell="R42" sqref="R42"/>
    </sheetView>
  </sheetViews>
  <sheetFormatPr defaultColWidth="8.7109375" defaultRowHeight="12.75" x14ac:dyDescent="0.2"/>
  <cols>
    <col min="1" max="1" width="37.7109375" style="580" customWidth="1"/>
    <col min="2" max="2" width="13.5703125" style="370" hidden="1" customWidth="1"/>
    <col min="3" max="3" width="7.28515625" style="573" customWidth="1"/>
    <col min="4" max="5" width="11.5703125" style="370" customWidth="1"/>
    <col min="6" max="6" width="11.5703125" style="574" customWidth="1"/>
    <col min="7" max="7" width="11.42578125" style="574" customWidth="1"/>
    <col min="8" max="8" width="9.85546875" style="574" customWidth="1"/>
    <col min="9" max="9" width="9.140625" style="574" customWidth="1"/>
    <col min="10" max="10" width="9.28515625" style="574" customWidth="1"/>
    <col min="11" max="11" width="9.140625" style="574" customWidth="1"/>
    <col min="12" max="12" width="12" style="370" customWidth="1"/>
    <col min="13" max="13" width="8.7109375" style="370"/>
    <col min="14" max="14" width="11.85546875" style="370" customWidth="1"/>
    <col min="15" max="15" width="12.5703125" style="370" customWidth="1"/>
    <col min="16" max="16" width="11.85546875" style="370" customWidth="1"/>
    <col min="17" max="17" width="12" style="370" customWidth="1"/>
    <col min="18" max="16384" width="8.7109375" style="370"/>
  </cols>
  <sheetData>
    <row r="1" spans="1:17" ht="24" customHeight="1" x14ac:dyDescent="0.2">
      <c r="A1" s="364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581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80"/>
      <c r="C6" s="582"/>
      <c r="D6" s="380"/>
      <c r="G6" s="374"/>
      <c r="H6" s="374"/>
    </row>
    <row r="7" spans="1:17" ht="24.75" customHeight="1" thickBot="1" x14ac:dyDescent="0.25">
      <c r="A7" s="381" t="s">
        <v>528</v>
      </c>
      <c r="B7" s="382"/>
      <c r="C7" s="583"/>
      <c r="D7" s="645" t="s">
        <v>671</v>
      </c>
      <c r="E7" s="646"/>
      <c r="F7" s="646"/>
      <c r="G7" s="646"/>
      <c r="H7" s="647"/>
      <c r="I7" s="647"/>
      <c r="J7" s="647"/>
      <c r="K7" s="647"/>
      <c r="L7" s="648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586"/>
      <c r="C9" s="587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588"/>
      <c r="I9" s="588"/>
      <c r="J9" s="589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590"/>
      <c r="B10" s="591" t="s">
        <v>539</v>
      </c>
      <c r="C10" s="592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593"/>
      <c r="C11" s="594"/>
      <c r="D11" s="417">
        <v>21</v>
      </c>
      <c r="E11" s="418">
        <v>21</v>
      </c>
      <c r="F11" s="418">
        <v>21</v>
      </c>
      <c r="G11" s="595">
        <v>21</v>
      </c>
      <c r="H11" s="596">
        <f>N11</f>
        <v>21</v>
      </c>
      <c r="I11" s="596">
        <f>O11</f>
        <v>0</v>
      </c>
      <c r="J11" s="597">
        <f>P11</f>
        <v>0</v>
      </c>
      <c r="K11" s="422" t="s">
        <v>551</v>
      </c>
      <c r="L11" s="423" t="s">
        <v>551</v>
      </c>
      <c r="M11" s="581"/>
      <c r="N11" s="424">
        <v>21</v>
      </c>
      <c r="O11" s="425"/>
      <c r="P11" s="425"/>
    </row>
    <row r="12" spans="1:17" ht="13.5" thickBot="1" x14ac:dyDescent="0.25">
      <c r="A12" s="426" t="s">
        <v>552</v>
      </c>
      <c r="B12" s="598"/>
      <c r="C12" s="599"/>
      <c r="D12" s="429">
        <v>15.86</v>
      </c>
      <c r="E12" s="430">
        <v>15.71</v>
      </c>
      <c r="F12" s="430">
        <v>15.87</v>
      </c>
      <c r="G12" s="431">
        <v>15.71</v>
      </c>
      <c r="H12" s="600">
        <f t="shared" ref="H12:J23" si="0">N12</f>
        <v>15.87</v>
      </c>
      <c r="I12" s="601">
        <f t="shared" si="0"/>
        <v>0</v>
      </c>
      <c r="J12" s="602">
        <f t="shared" si="0"/>
        <v>0</v>
      </c>
      <c r="K12" s="435"/>
      <c r="L12" s="436" t="s">
        <v>551</v>
      </c>
      <c r="M12" s="581"/>
      <c r="N12" s="437">
        <v>15.87</v>
      </c>
      <c r="O12" s="438"/>
      <c r="P12" s="438"/>
    </row>
    <row r="13" spans="1:17" x14ac:dyDescent="0.2">
      <c r="A13" s="439" t="s">
        <v>553</v>
      </c>
      <c r="B13" s="603" t="s">
        <v>554</v>
      </c>
      <c r="C13" s="604" t="s">
        <v>555</v>
      </c>
      <c r="D13" s="442">
        <v>5650</v>
      </c>
      <c r="E13" s="443" t="s">
        <v>551</v>
      </c>
      <c r="F13" s="443" t="s">
        <v>551</v>
      </c>
      <c r="G13" s="444">
        <v>5597</v>
      </c>
      <c r="H13" s="605">
        <f t="shared" si="0"/>
        <v>5597</v>
      </c>
      <c r="I13" s="596">
        <f t="shared" si="0"/>
        <v>0</v>
      </c>
      <c r="J13" s="597">
        <f t="shared" si="0"/>
        <v>0</v>
      </c>
      <c r="K13" s="446" t="s">
        <v>551</v>
      </c>
      <c r="L13" s="446" t="s">
        <v>551</v>
      </c>
      <c r="M13" s="581"/>
      <c r="N13" s="606">
        <v>5597</v>
      </c>
      <c r="O13" s="448"/>
      <c r="P13" s="448"/>
    </row>
    <row r="14" spans="1:17" x14ac:dyDescent="0.2">
      <c r="A14" s="449" t="s">
        <v>556</v>
      </c>
      <c r="B14" s="484" t="s">
        <v>557</v>
      </c>
      <c r="C14" s="607" t="s">
        <v>558</v>
      </c>
      <c r="D14" s="442">
        <v>5225</v>
      </c>
      <c r="E14" s="452" t="s">
        <v>551</v>
      </c>
      <c r="F14" s="452" t="s">
        <v>551</v>
      </c>
      <c r="G14" s="444">
        <v>5173</v>
      </c>
      <c r="H14" s="608">
        <f t="shared" si="0"/>
        <v>5173</v>
      </c>
      <c r="I14" s="609">
        <f t="shared" si="0"/>
        <v>0</v>
      </c>
      <c r="J14" s="610">
        <f t="shared" si="0"/>
        <v>0</v>
      </c>
      <c r="K14" s="446" t="s">
        <v>551</v>
      </c>
      <c r="L14" s="446" t="s">
        <v>551</v>
      </c>
      <c r="M14" s="581"/>
      <c r="N14" s="611">
        <v>5173</v>
      </c>
      <c r="O14" s="448"/>
      <c r="P14" s="448"/>
    </row>
    <row r="15" spans="1:17" x14ac:dyDescent="0.2">
      <c r="A15" s="449" t="s">
        <v>559</v>
      </c>
      <c r="B15" s="484" t="s">
        <v>560</v>
      </c>
      <c r="C15" s="607" t="s">
        <v>561</v>
      </c>
      <c r="D15" s="442">
        <v>21</v>
      </c>
      <c r="E15" s="452" t="s">
        <v>551</v>
      </c>
      <c r="F15" s="452" t="s">
        <v>551</v>
      </c>
      <c r="G15" s="444">
        <v>27</v>
      </c>
      <c r="H15" s="608">
        <f t="shared" si="0"/>
        <v>24</v>
      </c>
      <c r="I15" s="609">
        <f t="shared" si="0"/>
        <v>0</v>
      </c>
      <c r="J15" s="610">
        <f t="shared" si="0"/>
        <v>0</v>
      </c>
      <c r="K15" s="446" t="s">
        <v>551</v>
      </c>
      <c r="L15" s="446" t="s">
        <v>551</v>
      </c>
      <c r="M15" s="581"/>
      <c r="N15" s="611">
        <v>24</v>
      </c>
      <c r="O15" s="448"/>
      <c r="P15" s="448"/>
    </row>
    <row r="16" spans="1:17" x14ac:dyDescent="0.2">
      <c r="A16" s="449" t="s">
        <v>562</v>
      </c>
      <c r="B16" s="484" t="s">
        <v>563</v>
      </c>
      <c r="C16" s="607" t="s">
        <v>551</v>
      </c>
      <c r="D16" s="442">
        <v>260</v>
      </c>
      <c r="E16" s="452" t="s">
        <v>551</v>
      </c>
      <c r="F16" s="452" t="s">
        <v>551</v>
      </c>
      <c r="G16" s="444">
        <v>3776</v>
      </c>
      <c r="H16" s="608">
        <f t="shared" si="0"/>
        <v>4020</v>
      </c>
      <c r="I16" s="609">
        <f t="shared" si="0"/>
        <v>0</v>
      </c>
      <c r="J16" s="610">
        <f t="shared" si="0"/>
        <v>0</v>
      </c>
      <c r="K16" s="446" t="s">
        <v>551</v>
      </c>
      <c r="L16" s="446" t="s">
        <v>551</v>
      </c>
      <c r="M16" s="581"/>
      <c r="N16" s="611">
        <v>4020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612" t="s">
        <v>566</v>
      </c>
      <c r="D17" s="460">
        <v>978</v>
      </c>
      <c r="E17" s="461" t="s">
        <v>551</v>
      </c>
      <c r="F17" s="461" t="s">
        <v>551</v>
      </c>
      <c r="G17" s="444">
        <v>1707</v>
      </c>
      <c r="H17" s="613">
        <f t="shared" si="0"/>
        <v>2494</v>
      </c>
      <c r="I17" s="600">
        <f t="shared" si="0"/>
        <v>0</v>
      </c>
      <c r="J17" s="614">
        <f t="shared" si="0"/>
        <v>0</v>
      </c>
      <c r="K17" s="423" t="s">
        <v>551</v>
      </c>
      <c r="L17" s="423" t="s">
        <v>551</v>
      </c>
      <c r="M17" s="581"/>
      <c r="N17" s="615">
        <v>2494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1684</v>
      </c>
      <c r="E18" s="470" t="s">
        <v>551</v>
      </c>
      <c r="F18" s="470" t="s">
        <v>551</v>
      </c>
      <c r="G18" s="471">
        <f>G13-G14+G15+G16+G17</f>
        <v>5934</v>
      </c>
      <c r="H18" s="471">
        <f>H13-H14+H15+H16+H17</f>
        <v>6962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581"/>
      <c r="N18" s="474">
        <f>N13-N14+N15+N16+N17</f>
        <v>6962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603" t="s">
        <v>569</v>
      </c>
      <c r="C19" s="616">
        <v>401</v>
      </c>
      <c r="D19" s="460">
        <v>419</v>
      </c>
      <c r="E19" s="443" t="s">
        <v>551</v>
      </c>
      <c r="F19" s="443" t="s">
        <v>551</v>
      </c>
      <c r="G19" s="476">
        <v>419</v>
      </c>
      <c r="H19" s="617">
        <f t="shared" si="0"/>
        <v>405</v>
      </c>
      <c r="I19" s="618">
        <f t="shared" si="0"/>
        <v>0</v>
      </c>
      <c r="J19" s="619">
        <f t="shared" si="0"/>
        <v>0</v>
      </c>
      <c r="K19" s="423" t="s">
        <v>551</v>
      </c>
      <c r="L19" s="423" t="s">
        <v>551</v>
      </c>
      <c r="M19" s="581"/>
      <c r="N19" s="620">
        <v>405</v>
      </c>
      <c r="O19" s="465"/>
      <c r="P19" s="465"/>
    </row>
    <row r="20" spans="1:16" x14ac:dyDescent="0.2">
      <c r="A20" s="449" t="s">
        <v>570</v>
      </c>
      <c r="B20" s="484" t="s">
        <v>571</v>
      </c>
      <c r="C20" s="607" t="s">
        <v>572</v>
      </c>
      <c r="D20" s="442">
        <v>400</v>
      </c>
      <c r="E20" s="452" t="s">
        <v>551</v>
      </c>
      <c r="F20" s="452" t="s">
        <v>551</v>
      </c>
      <c r="G20" s="481">
        <v>427</v>
      </c>
      <c r="H20" s="608">
        <f t="shared" si="0"/>
        <v>514</v>
      </c>
      <c r="I20" s="621">
        <f t="shared" si="0"/>
        <v>0</v>
      </c>
      <c r="J20" s="622">
        <f t="shared" si="0"/>
        <v>0</v>
      </c>
      <c r="K20" s="446" t="s">
        <v>551</v>
      </c>
      <c r="L20" s="446" t="s">
        <v>551</v>
      </c>
      <c r="M20" s="581"/>
      <c r="N20" s="611">
        <v>514</v>
      </c>
      <c r="O20" s="448"/>
      <c r="P20" s="448"/>
    </row>
    <row r="21" spans="1:16" x14ac:dyDescent="0.2">
      <c r="A21" s="449" t="s">
        <v>573</v>
      </c>
      <c r="B21" s="484" t="s">
        <v>574</v>
      </c>
      <c r="C21" s="607" t="s">
        <v>551</v>
      </c>
      <c r="D21" s="442"/>
      <c r="E21" s="452" t="s">
        <v>551</v>
      </c>
      <c r="F21" s="452" t="s">
        <v>551</v>
      </c>
      <c r="G21" s="481"/>
      <c r="H21" s="608">
        <f t="shared" si="0"/>
        <v>0</v>
      </c>
      <c r="I21" s="621">
        <f t="shared" si="0"/>
        <v>0</v>
      </c>
      <c r="J21" s="622">
        <f t="shared" si="0"/>
        <v>0</v>
      </c>
      <c r="K21" s="446" t="s">
        <v>551</v>
      </c>
      <c r="L21" s="446" t="s">
        <v>551</v>
      </c>
      <c r="M21" s="581"/>
      <c r="N21" s="611"/>
      <c r="O21" s="448"/>
      <c r="P21" s="448"/>
    </row>
    <row r="22" spans="1:16" x14ac:dyDescent="0.2">
      <c r="A22" s="449" t="s">
        <v>575</v>
      </c>
      <c r="B22" s="484" t="s">
        <v>576</v>
      </c>
      <c r="C22" s="607" t="s">
        <v>551</v>
      </c>
      <c r="D22" s="442">
        <v>865</v>
      </c>
      <c r="E22" s="452" t="s">
        <v>551</v>
      </c>
      <c r="F22" s="452" t="s">
        <v>551</v>
      </c>
      <c r="G22" s="481">
        <v>4942</v>
      </c>
      <c r="H22" s="608">
        <f t="shared" si="0"/>
        <v>6043</v>
      </c>
      <c r="I22" s="621">
        <f t="shared" si="0"/>
        <v>0</v>
      </c>
      <c r="J22" s="622">
        <f t="shared" si="0"/>
        <v>0</v>
      </c>
      <c r="K22" s="446" t="s">
        <v>551</v>
      </c>
      <c r="L22" s="446" t="s">
        <v>551</v>
      </c>
      <c r="M22" s="581"/>
      <c r="N22" s="611">
        <v>6043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623" t="s">
        <v>551</v>
      </c>
      <c r="D23" s="442"/>
      <c r="E23" s="461" t="s">
        <v>551</v>
      </c>
      <c r="F23" s="461" t="s">
        <v>551</v>
      </c>
      <c r="G23" s="487"/>
      <c r="H23" s="624">
        <f t="shared" si="0"/>
        <v>0</v>
      </c>
      <c r="I23" s="625">
        <f t="shared" si="0"/>
        <v>0</v>
      </c>
      <c r="J23" s="626">
        <f t="shared" si="0"/>
        <v>0</v>
      </c>
      <c r="K23" s="491" t="s">
        <v>551</v>
      </c>
      <c r="L23" s="491" t="s">
        <v>551</v>
      </c>
      <c r="M23" s="581"/>
      <c r="N23" s="627"/>
      <c r="O23" s="493"/>
      <c r="P23" s="493"/>
    </row>
    <row r="24" spans="1:16" ht="15" x14ac:dyDescent="0.2">
      <c r="A24" s="439" t="s">
        <v>579</v>
      </c>
      <c r="B24" s="603" t="s">
        <v>580</v>
      </c>
      <c r="C24" s="494" t="s">
        <v>551</v>
      </c>
      <c r="D24" s="495">
        <v>7810</v>
      </c>
      <c r="E24" s="496">
        <v>8553</v>
      </c>
      <c r="F24" s="496">
        <v>8553</v>
      </c>
      <c r="G24" s="497">
        <v>1992</v>
      </c>
      <c r="H24" s="628">
        <f>N24-G24</f>
        <v>2036</v>
      </c>
      <c r="I24" s="629"/>
      <c r="J24" s="630"/>
      <c r="K24" s="501">
        <f t="shared" ref="K24:K47" si="3">SUM(G24:J24)</f>
        <v>4028</v>
      </c>
      <c r="L24" s="502">
        <f t="shared" ref="L24:L47" si="4">(K24/F24)*100</f>
        <v>47.094586694726999</v>
      </c>
      <c r="M24" s="581"/>
      <c r="N24" s="606">
        <v>4028</v>
      </c>
      <c r="O24" s="503"/>
      <c r="P24" s="504"/>
    </row>
    <row r="25" spans="1:16" ht="15" x14ac:dyDescent="0.2">
      <c r="A25" s="449" t="s">
        <v>581</v>
      </c>
      <c r="B25" s="484" t="s">
        <v>582</v>
      </c>
      <c r="C25" s="505" t="s">
        <v>551</v>
      </c>
      <c r="D25" s="442"/>
      <c r="E25" s="506"/>
      <c r="F25" s="506"/>
      <c r="G25" s="507"/>
      <c r="H25" s="629">
        <f t="shared" ref="H25:H42" si="5">N25-G25</f>
        <v>0</v>
      </c>
      <c r="I25" s="631"/>
      <c r="J25" s="632"/>
      <c r="K25" s="510">
        <f t="shared" si="3"/>
        <v>0</v>
      </c>
      <c r="L25" s="511" t="e">
        <f t="shared" si="4"/>
        <v>#DIV/0!</v>
      </c>
      <c r="M25" s="581"/>
      <c r="N25" s="611"/>
      <c r="O25" s="512"/>
      <c r="P25" s="513"/>
    </row>
    <row r="26" spans="1:16" ht="15.75" thickBot="1" x14ac:dyDescent="0.25">
      <c r="A26" s="426" t="s">
        <v>583</v>
      </c>
      <c r="B26" s="485" t="s">
        <v>582</v>
      </c>
      <c r="C26" s="515">
        <v>672</v>
      </c>
      <c r="D26" s="516">
        <v>1500</v>
      </c>
      <c r="E26" s="517">
        <v>1700</v>
      </c>
      <c r="F26" s="517">
        <v>1700</v>
      </c>
      <c r="G26" s="518">
        <v>420</v>
      </c>
      <c r="H26" s="633">
        <f t="shared" si="5"/>
        <v>420</v>
      </c>
      <c r="I26" s="634"/>
      <c r="J26" s="635"/>
      <c r="K26" s="522">
        <f t="shared" si="3"/>
        <v>840</v>
      </c>
      <c r="L26" s="523">
        <f t="shared" si="4"/>
        <v>49.411764705882355</v>
      </c>
      <c r="M26" s="581"/>
      <c r="N26" s="615">
        <v>840</v>
      </c>
      <c r="O26" s="524"/>
      <c r="P26" s="525"/>
    </row>
    <row r="27" spans="1:16" ht="15" x14ac:dyDescent="0.2">
      <c r="A27" s="439" t="s">
        <v>584</v>
      </c>
      <c r="B27" s="603" t="s">
        <v>585</v>
      </c>
      <c r="C27" s="526">
        <v>501</v>
      </c>
      <c r="D27" s="442">
        <v>977</v>
      </c>
      <c r="E27" s="527">
        <v>333</v>
      </c>
      <c r="F27" s="527">
        <v>950</v>
      </c>
      <c r="G27" s="528">
        <v>254</v>
      </c>
      <c r="H27" s="630">
        <f t="shared" si="5"/>
        <v>278</v>
      </c>
      <c r="I27" s="629"/>
      <c r="J27" s="630"/>
      <c r="K27" s="501">
        <f t="shared" si="3"/>
        <v>532</v>
      </c>
      <c r="L27" s="502">
        <f t="shared" si="4"/>
        <v>56.000000000000007</v>
      </c>
      <c r="M27" s="581"/>
      <c r="N27" s="620">
        <v>532</v>
      </c>
      <c r="O27" s="529"/>
      <c r="P27" s="530"/>
    </row>
    <row r="28" spans="1:16" ht="15" x14ac:dyDescent="0.2">
      <c r="A28" s="449" t="s">
        <v>586</v>
      </c>
      <c r="B28" s="484" t="s">
        <v>587</v>
      </c>
      <c r="C28" s="531">
        <v>502</v>
      </c>
      <c r="D28" s="442">
        <v>306</v>
      </c>
      <c r="E28" s="506">
        <v>350</v>
      </c>
      <c r="F28" s="506">
        <v>350</v>
      </c>
      <c r="G28" s="507">
        <v>79</v>
      </c>
      <c r="H28" s="630">
        <f t="shared" si="5"/>
        <v>65</v>
      </c>
      <c r="I28" s="631"/>
      <c r="J28" s="632"/>
      <c r="K28" s="510">
        <f t="shared" si="3"/>
        <v>144</v>
      </c>
      <c r="L28" s="511">
        <f t="shared" si="4"/>
        <v>41.142857142857139</v>
      </c>
      <c r="M28" s="581"/>
      <c r="N28" s="611">
        <v>144</v>
      </c>
      <c r="O28" s="512"/>
      <c r="P28" s="513"/>
    </row>
    <row r="29" spans="1:16" ht="15" x14ac:dyDescent="0.2">
      <c r="A29" s="449" t="s">
        <v>588</v>
      </c>
      <c r="B29" s="484" t="s">
        <v>589</v>
      </c>
      <c r="C29" s="531">
        <v>504</v>
      </c>
      <c r="D29" s="442">
        <v>0</v>
      </c>
      <c r="E29" s="506"/>
      <c r="F29" s="506"/>
      <c r="G29" s="507"/>
      <c r="H29" s="630">
        <f t="shared" si="5"/>
        <v>0</v>
      </c>
      <c r="I29" s="631"/>
      <c r="J29" s="632"/>
      <c r="K29" s="510">
        <f t="shared" si="3"/>
        <v>0</v>
      </c>
      <c r="L29" s="511" t="e">
        <f t="shared" si="4"/>
        <v>#DIV/0!</v>
      </c>
      <c r="M29" s="581"/>
      <c r="N29" s="611"/>
      <c r="O29" s="512"/>
      <c r="P29" s="513"/>
    </row>
    <row r="30" spans="1:16" ht="15" x14ac:dyDescent="0.2">
      <c r="A30" s="449" t="s">
        <v>590</v>
      </c>
      <c r="B30" s="484" t="s">
        <v>591</v>
      </c>
      <c r="C30" s="531">
        <v>511</v>
      </c>
      <c r="D30" s="442">
        <v>661</v>
      </c>
      <c r="E30" s="506">
        <v>650</v>
      </c>
      <c r="F30" s="506">
        <v>570</v>
      </c>
      <c r="G30" s="507">
        <v>31</v>
      </c>
      <c r="H30" s="630">
        <f t="shared" si="5"/>
        <v>13</v>
      </c>
      <c r="I30" s="631"/>
      <c r="J30" s="632"/>
      <c r="K30" s="510">
        <f t="shared" si="3"/>
        <v>44</v>
      </c>
      <c r="L30" s="511">
        <f t="shared" si="4"/>
        <v>7.7192982456140351</v>
      </c>
      <c r="M30" s="581"/>
      <c r="N30" s="611">
        <v>44</v>
      </c>
      <c r="O30" s="512"/>
      <c r="P30" s="513"/>
    </row>
    <row r="31" spans="1:16" ht="15" x14ac:dyDescent="0.2">
      <c r="A31" s="449" t="s">
        <v>592</v>
      </c>
      <c r="B31" s="484" t="s">
        <v>593</v>
      </c>
      <c r="C31" s="531">
        <v>518</v>
      </c>
      <c r="D31" s="442">
        <v>319</v>
      </c>
      <c r="E31" s="506">
        <v>300</v>
      </c>
      <c r="F31" s="506">
        <v>380</v>
      </c>
      <c r="G31" s="507">
        <v>94</v>
      </c>
      <c r="H31" s="630">
        <f t="shared" si="5"/>
        <v>169</v>
      </c>
      <c r="I31" s="631"/>
      <c r="J31" s="632"/>
      <c r="K31" s="510">
        <f t="shared" si="3"/>
        <v>263</v>
      </c>
      <c r="L31" s="511">
        <f t="shared" si="4"/>
        <v>69.21052631578948</v>
      </c>
      <c r="M31" s="581"/>
      <c r="N31" s="611">
        <v>263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4578</v>
      </c>
      <c r="E32" s="506">
        <v>4863</v>
      </c>
      <c r="F32" s="506">
        <v>4863</v>
      </c>
      <c r="G32" s="507">
        <v>1155</v>
      </c>
      <c r="H32" s="630">
        <f t="shared" si="5"/>
        <v>1200</v>
      </c>
      <c r="I32" s="631"/>
      <c r="J32" s="632"/>
      <c r="K32" s="510">
        <f t="shared" si="3"/>
        <v>2355</v>
      </c>
      <c r="L32" s="511">
        <f t="shared" si="4"/>
        <v>48.426896977174586</v>
      </c>
      <c r="M32" s="581"/>
      <c r="N32" s="611">
        <v>2355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1606</v>
      </c>
      <c r="E33" s="506">
        <v>1757</v>
      </c>
      <c r="F33" s="506">
        <v>1757</v>
      </c>
      <c r="G33" s="507">
        <v>417</v>
      </c>
      <c r="H33" s="630">
        <f t="shared" si="5"/>
        <v>429</v>
      </c>
      <c r="I33" s="631"/>
      <c r="J33" s="632"/>
      <c r="K33" s="510">
        <f t="shared" si="3"/>
        <v>846</v>
      </c>
      <c r="L33" s="511">
        <f t="shared" si="4"/>
        <v>48.150256118383609</v>
      </c>
      <c r="M33" s="581"/>
      <c r="N33" s="611">
        <v>846</v>
      </c>
      <c r="O33" s="512"/>
      <c r="P33" s="513"/>
    </row>
    <row r="34" spans="1:16" ht="15" x14ac:dyDescent="0.2">
      <c r="A34" s="449" t="s">
        <v>599</v>
      </c>
      <c r="B34" s="484" t="s">
        <v>600</v>
      </c>
      <c r="C34" s="531">
        <v>557</v>
      </c>
      <c r="D34" s="442">
        <v>0</v>
      </c>
      <c r="E34" s="506"/>
      <c r="F34" s="506"/>
      <c r="G34" s="507"/>
      <c r="H34" s="630">
        <f t="shared" si="5"/>
        <v>0</v>
      </c>
      <c r="I34" s="631"/>
      <c r="J34" s="632"/>
      <c r="K34" s="510">
        <f t="shared" si="3"/>
        <v>0</v>
      </c>
      <c r="L34" s="511" t="e">
        <f t="shared" si="4"/>
        <v>#DIV/0!</v>
      </c>
      <c r="M34" s="581"/>
      <c r="N34" s="611"/>
      <c r="O34" s="512"/>
      <c r="P34" s="513"/>
    </row>
    <row r="35" spans="1:16" ht="15" x14ac:dyDescent="0.2">
      <c r="A35" s="449" t="s">
        <v>601</v>
      </c>
      <c r="B35" s="484" t="s">
        <v>602</v>
      </c>
      <c r="C35" s="531">
        <v>551</v>
      </c>
      <c r="D35" s="442">
        <v>0</v>
      </c>
      <c r="E35" s="506"/>
      <c r="F35" s="506">
        <v>28</v>
      </c>
      <c r="G35" s="507"/>
      <c r="H35" s="630">
        <f t="shared" si="5"/>
        <v>0</v>
      </c>
      <c r="I35" s="631"/>
      <c r="J35" s="632"/>
      <c r="K35" s="510">
        <f t="shared" si="3"/>
        <v>0</v>
      </c>
      <c r="L35" s="511">
        <f t="shared" si="4"/>
        <v>0</v>
      </c>
      <c r="M35" s="581"/>
      <c r="N35" s="611"/>
      <c r="O35" s="512"/>
      <c r="P35" s="513"/>
    </row>
    <row r="36" spans="1:16" ht="15.75" thickBot="1" x14ac:dyDescent="0.25">
      <c r="A36" s="533" t="s">
        <v>603</v>
      </c>
      <c r="B36" s="458"/>
      <c r="C36" s="535" t="s">
        <v>604</v>
      </c>
      <c r="D36" s="536">
        <v>288</v>
      </c>
      <c r="E36" s="537">
        <v>300</v>
      </c>
      <c r="F36" s="537">
        <v>381</v>
      </c>
      <c r="G36" s="538">
        <v>8</v>
      </c>
      <c r="H36" s="630">
        <f t="shared" si="5"/>
        <v>169</v>
      </c>
      <c r="I36" s="636"/>
      <c r="J36" s="632"/>
      <c r="K36" s="522">
        <f t="shared" si="3"/>
        <v>177</v>
      </c>
      <c r="L36" s="523">
        <f t="shared" si="4"/>
        <v>46.45669291338583</v>
      </c>
      <c r="M36" s="581"/>
      <c r="N36" s="627">
        <v>177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8735</v>
      </c>
      <c r="E37" s="546">
        <f t="shared" ref="E37:J37" si="6">SUM(E27:E36)</f>
        <v>8553</v>
      </c>
      <c r="F37" s="546">
        <f t="shared" si="6"/>
        <v>9279</v>
      </c>
      <c r="G37" s="546">
        <f t="shared" si="6"/>
        <v>2038</v>
      </c>
      <c r="H37" s="546">
        <f t="shared" si="6"/>
        <v>2323</v>
      </c>
      <c r="I37" s="547">
        <f t="shared" si="6"/>
        <v>0</v>
      </c>
      <c r="J37" s="548">
        <f t="shared" si="6"/>
        <v>0</v>
      </c>
      <c r="K37" s="547">
        <f t="shared" si="3"/>
        <v>4361</v>
      </c>
      <c r="L37" s="549">
        <f t="shared" si="4"/>
        <v>46.998598986959799</v>
      </c>
      <c r="M37" s="581"/>
      <c r="N37" s="547">
        <f>SUM(N27:N36)</f>
        <v>4361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603" t="s">
        <v>608</v>
      </c>
      <c r="C38" s="526">
        <v>601</v>
      </c>
      <c r="D38" s="552"/>
      <c r="E38" s="527"/>
      <c r="F38" s="527"/>
      <c r="G38" s="497"/>
      <c r="H38" s="630">
        <f t="shared" si="5"/>
        <v>0</v>
      </c>
      <c r="I38" s="629"/>
      <c r="J38" s="632"/>
      <c r="K38" s="501">
        <f t="shared" si="3"/>
        <v>0</v>
      </c>
      <c r="L38" s="502" t="e">
        <f t="shared" si="4"/>
        <v>#DIV/0!</v>
      </c>
      <c r="M38" s="581"/>
      <c r="N38" s="620"/>
      <c r="O38" s="529"/>
      <c r="P38" s="530"/>
    </row>
    <row r="39" spans="1:16" ht="15" x14ac:dyDescent="0.2">
      <c r="A39" s="553" t="s">
        <v>609</v>
      </c>
      <c r="B39" s="484" t="s">
        <v>610</v>
      </c>
      <c r="C39" s="531">
        <v>602</v>
      </c>
      <c r="D39" s="442">
        <v>723</v>
      </c>
      <c r="E39" s="506"/>
      <c r="F39" s="506">
        <v>690</v>
      </c>
      <c r="G39" s="507">
        <v>187</v>
      </c>
      <c r="H39" s="630">
        <f t="shared" si="5"/>
        <v>168</v>
      </c>
      <c r="I39" s="631"/>
      <c r="J39" s="632"/>
      <c r="K39" s="510">
        <f t="shared" si="3"/>
        <v>355</v>
      </c>
      <c r="L39" s="511">
        <f t="shared" si="4"/>
        <v>51.449275362318836</v>
      </c>
      <c r="M39" s="581"/>
      <c r="N39" s="611">
        <v>355</v>
      </c>
      <c r="O39" s="512"/>
      <c r="P39" s="513"/>
    </row>
    <row r="40" spans="1:16" ht="15" x14ac:dyDescent="0.2">
      <c r="A40" s="553" t="s">
        <v>611</v>
      </c>
      <c r="B40" s="484" t="s">
        <v>612</v>
      </c>
      <c r="C40" s="531">
        <v>604</v>
      </c>
      <c r="D40" s="442"/>
      <c r="E40" s="506"/>
      <c r="F40" s="506"/>
      <c r="G40" s="507"/>
      <c r="H40" s="630">
        <f t="shared" si="5"/>
        <v>0</v>
      </c>
      <c r="I40" s="631"/>
      <c r="J40" s="632"/>
      <c r="K40" s="510">
        <f t="shared" si="3"/>
        <v>0</v>
      </c>
      <c r="L40" s="511" t="e">
        <f t="shared" si="4"/>
        <v>#DIV/0!</v>
      </c>
      <c r="M40" s="581"/>
      <c r="N40" s="611"/>
      <c r="O40" s="512"/>
      <c r="P40" s="513"/>
    </row>
    <row r="41" spans="1:16" ht="15" x14ac:dyDescent="0.2">
      <c r="A41" s="553" t="s">
        <v>613</v>
      </c>
      <c r="B41" s="484" t="s">
        <v>614</v>
      </c>
      <c r="C41" s="531" t="s">
        <v>615</v>
      </c>
      <c r="D41" s="442">
        <v>7810</v>
      </c>
      <c r="E41" s="506">
        <v>8553</v>
      </c>
      <c r="F41" s="506">
        <v>8553</v>
      </c>
      <c r="G41" s="507">
        <v>1992</v>
      </c>
      <c r="H41" s="630">
        <f t="shared" si="5"/>
        <v>2036</v>
      </c>
      <c r="I41" s="631"/>
      <c r="J41" s="632"/>
      <c r="K41" s="510">
        <f t="shared" si="3"/>
        <v>4028</v>
      </c>
      <c r="L41" s="511">
        <f t="shared" si="4"/>
        <v>47.094586694726999</v>
      </c>
      <c r="M41" s="581"/>
      <c r="N41" s="611">
        <v>4028</v>
      </c>
      <c r="O41" s="512"/>
      <c r="P41" s="513"/>
    </row>
    <row r="42" spans="1:16" ht="15.75" thickBot="1" x14ac:dyDescent="0.25">
      <c r="A42" s="554" t="s">
        <v>616</v>
      </c>
      <c r="B42" s="458"/>
      <c r="C42" s="535" t="s">
        <v>617</v>
      </c>
      <c r="D42" s="460">
        <v>202</v>
      </c>
      <c r="E42" s="537"/>
      <c r="F42" s="537">
        <v>36</v>
      </c>
      <c r="G42" s="538">
        <v>4</v>
      </c>
      <c r="H42" s="630">
        <f t="shared" si="5"/>
        <v>-25</v>
      </c>
      <c r="I42" s="636"/>
      <c r="J42" s="632"/>
      <c r="K42" s="522">
        <f t="shared" si="3"/>
        <v>-21</v>
      </c>
      <c r="L42" s="555">
        <f t="shared" si="4"/>
        <v>-58.333333333333336</v>
      </c>
      <c r="M42" s="581"/>
      <c r="N42" s="627">
        <v>-21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8735</v>
      </c>
      <c r="E43" s="546">
        <f t="shared" si="7"/>
        <v>8553</v>
      </c>
      <c r="F43" s="546">
        <f t="shared" si="7"/>
        <v>9279</v>
      </c>
      <c r="G43" s="547">
        <f t="shared" si="7"/>
        <v>2183</v>
      </c>
      <c r="H43" s="548">
        <f t="shared" si="7"/>
        <v>2179</v>
      </c>
      <c r="I43" s="547">
        <f t="shared" si="7"/>
        <v>0</v>
      </c>
      <c r="J43" s="556">
        <f t="shared" si="7"/>
        <v>0</v>
      </c>
      <c r="K43" s="547">
        <f t="shared" si="3"/>
        <v>4362</v>
      </c>
      <c r="L43" s="549">
        <f t="shared" si="4"/>
        <v>47.009376010345946</v>
      </c>
      <c r="M43" s="581"/>
      <c r="N43" s="547">
        <f>SUM(N38:N42)</f>
        <v>4362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637"/>
      <c r="C44" s="558"/>
      <c r="D44" s="559"/>
      <c r="E44" s="560"/>
      <c r="F44" s="560"/>
      <c r="G44" s="638"/>
      <c r="H44" s="639"/>
      <c r="I44" s="640"/>
      <c r="J44" s="639"/>
      <c r="K44" s="564"/>
      <c r="L44" s="502"/>
      <c r="M44" s="581"/>
      <c r="N44" s="641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925</v>
      </c>
      <c r="E45" s="545">
        <f t="shared" si="8"/>
        <v>0</v>
      </c>
      <c r="F45" s="545">
        <f t="shared" si="8"/>
        <v>726</v>
      </c>
      <c r="G45" s="547">
        <f t="shared" si="8"/>
        <v>191</v>
      </c>
      <c r="H45" s="548">
        <f t="shared" si="8"/>
        <v>143</v>
      </c>
      <c r="I45" s="547">
        <f t="shared" si="8"/>
        <v>0</v>
      </c>
      <c r="J45" s="550">
        <f t="shared" si="8"/>
        <v>0</v>
      </c>
      <c r="K45" s="564">
        <f t="shared" si="3"/>
        <v>334</v>
      </c>
      <c r="L45" s="502">
        <f t="shared" si="4"/>
        <v>46.005509641873275</v>
      </c>
      <c r="M45" s="581"/>
      <c r="N45" s="547">
        <f>N43-N41</f>
        <v>334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0</v>
      </c>
      <c r="E46" s="545">
        <f t="shared" si="9"/>
        <v>0</v>
      </c>
      <c r="F46" s="545">
        <f t="shared" si="9"/>
        <v>0</v>
      </c>
      <c r="G46" s="547">
        <f t="shared" si="9"/>
        <v>145</v>
      </c>
      <c r="H46" s="548">
        <f t="shared" si="9"/>
        <v>-144</v>
      </c>
      <c r="I46" s="547">
        <f t="shared" si="9"/>
        <v>0</v>
      </c>
      <c r="J46" s="550">
        <f t="shared" si="9"/>
        <v>0</v>
      </c>
      <c r="K46" s="564">
        <f t="shared" si="3"/>
        <v>1</v>
      </c>
      <c r="L46" s="502" t="e">
        <f t="shared" si="4"/>
        <v>#DIV/0!</v>
      </c>
      <c r="M46" s="581"/>
      <c r="N46" s="547">
        <f>N43-N37</f>
        <v>1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-7810</v>
      </c>
      <c r="E47" s="545">
        <f t="shared" si="10"/>
        <v>-8553</v>
      </c>
      <c r="F47" s="545">
        <f t="shared" si="10"/>
        <v>-8553</v>
      </c>
      <c r="G47" s="547">
        <f t="shared" si="10"/>
        <v>-1847</v>
      </c>
      <c r="H47" s="548">
        <f t="shared" si="10"/>
        <v>-2180</v>
      </c>
      <c r="I47" s="547">
        <f t="shared" si="10"/>
        <v>0</v>
      </c>
      <c r="J47" s="550">
        <f t="shared" si="10"/>
        <v>0</v>
      </c>
      <c r="K47" s="564">
        <f t="shared" si="3"/>
        <v>-4027</v>
      </c>
      <c r="L47" s="549">
        <f t="shared" si="4"/>
        <v>47.082894890681629</v>
      </c>
      <c r="M47" s="581"/>
      <c r="N47" s="547">
        <f>N46-N41</f>
        <v>-4027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ht="14.25" x14ac:dyDescent="0.2">
      <c r="A51" s="572" t="s">
        <v>625</v>
      </c>
    </row>
    <row r="52" spans="1:11" ht="14.25" x14ac:dyDescent="0.2">
      <c r="A52" s="575" t="s">
        <v>626</v>
      </c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580" t="s">
        <v>652</v>
      </c>
    </row>
    <row r="58" spans="1:11" x14ac:dyDescent="0.2">
      <c r="A58" s="580" t="s">
        <v>672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R39" sqref="R39"/>
    </sheetView>
  </sheetViews>
  <sheetFormatPr defaultColWidth="8.7109375" defaultRowHeight="12.75" x14ac:dyDescent="0.2"/>
  <cols>
    <col min="1" max="1" width="37.7109375" style="580" customWidth="1"/>
    <col min="2" max="2" width="13.5703125" style="370" hidden="1" customWidth="1"/>
    <col min="3" max="3" width="7.28515625" style="573" customWidth="1"/>
    <col min="4" max="5" width="11.5703125" style="370" customWidth="1"/>
    <col min="6" max="6" width="11.5703125" style="574" customWidth="1"/>
    <col min="7" max="7" width="11.42578125" style="574" customWidth="1"/>
    <col min="8" max="8" width="9.85546875" style="574" customWidth="1"/>
    <col min="9" max="9" width="9.140625" style="574" customWidth="1"/>
    <col min="10" max="10" width="9.28515625" style="574" customWidth="1"/>
    <col min="11" max="11" width="9.140625" style="574" customWidth="1"/>
    <col min="12" max="12" width="12" style="370" customWidth="1"/>
    <col min="13" max="13" width="8.7109375" style="370"/>
    <col min="14" max="14" width="11.85546875" style="370" customWidth="1"/>
    <col min="15" max="15" width="12.5703125" style="370" customWidth="1"/>
    <col min="16" max="16" width="11.85546875" style="370" customWidth="1"/>
    <col min="17" max="17" width="12" style="370" customWidth="1"/>
    <col min="18" max="16384" width="8.7109375" style="370"/>
  </cols>
  <sheetData>
    <row r="1" spans="1:17" ht="24" customHeight="1" x14ac:dyDescent="0.2">
      <c r="A1" s="364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581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80"/>
      <c r="C6" s="582"/>
      <c r="D6" s="380"/>
      <c r="G6" s="374"/>
      <c r="H6" s="374"/>
    </row>
    <row r="7" spans="1:17" ht="24.75" customHeight="1" thickBot="1" x14ac:dyDescent="0.25">
      <c r="A7" s="381" t="s">
        <v>528</v>
      </c>
      <c r="B7" s="382"/>
      <c r="C7" s="583"/>
      <c r="D7" s="645" t="s">
        <v>673</v>
      </c>
      <c r="E7" s="646"/>
      <c r="F7" s="646"/>
      <c r="G7" s="646"/>
      <c r="H7" s="647"/>
      <c r="I7" s="647"/>
      <c r="J7" s="647"/>
      <c r="K7" s="647"/>
      <c r="L7" s="648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586"/>
      <c r="C9" s="587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588"/>
      <c r="I9" s="588"/>
      <c r="J9" s="589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590"/>
      <c r="B10" s="591" t="s">
        <v>539</v>
      </c>
      <c r="C10" s="592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593"/>
      <c r="C11" s="594"/>
      <c r="D11" s="417">
        <v>40</v>
      </c>
      <c r="E11" s="418">
        <v>39</v>
      </c>
      <c r="F11" s="418">
        <v>39</v>
      </c>
      <c r="G11" s="595">
        <v>39</v>
      </c>
      <c r="H11" s="596">
        <f>N11</f>
        <v>39</v>
      </c>
      <c r="I11" s="596">
        <f>O11</f>
        <v>0</v>
      </c>
      <c r="J11" s="597">
        <f>P11</f>
        <v>0</v>
      </c>
      <c r="K11" s="422" t="s">
        <v>551</v>
      </c>
      <c r="L11" s="423" t="s">
        <v>551</v>
      </c>
      <c r="M11" s="581"/>
      <c r="N11" s="424">
        <v>39</v>
      </c>
      <c r="O11" s="425"/>
      <c r="P11" s="425"/>
    </row>
    <row r="12" spans="1:17" ht="13.5" thickBot="1" x14ac:dyDescent="0.25">
      <c r="A12" s="426" t="s">
        <v>552</v>
      </c>
      <c r="B12" s="598"/>
      <c r="C12" s="599"/>
      <c r="D12" s="429">
        <v>34</v>
      </c>
      <c r="E12" s="430">
        <v>33</v>
      </c>
      <c r="F12" s="430">
        <v>33</v>
      </c>
      <c r="G12" s="431">
        <v>33</v>
      </c>
      <c r="H12" s="600">
        <f t="shared" ref="H12:J23" si="0">N12</f>
        <v>33</v>
      </c>
      <c r="I12" s="601">
        <f t="shared" si="0"/>
        <v>0</v>
      </c>
      <c r="J12" s="602">
        <f t="shared" si="0"/>
        <v>0</v>
      </c>
      <c r="K12" s="435"/>
      <c r="L12" s="436" t="s">
        <v>551</v>
      </c>
      <c r="M12" s="581"/>
      <c r="N12" s="437">
        <v>33</v>
      </c>
      <c r="O12" s="438"/>
      <c r="P12" s="438"/>
    </row>
    <row r="13" spans="1:17" x14ac:dyDescent="0.2">
      <c r="A13" s="439" t="s">
        <v>553</v>
      </c>
      <c r="B13" s="603" t="s">
        <v>554</v>
      </c>
      <c r="C13" s="604" t="s">
        <v>555</v>
      </c>
      <c r="D13" s="442">
        <v>6243</v>
      </c>
      <c r="E13" s="443" t="s">
        <v>551</v>
      </c>
      <c r="F13" s="443" t="s">
        <v>551</v>
      </c>
      <c r="G13" s="444">
        <v>6374</v>
      </c>
      <c r="H13" s="605">
        <f t="shared" si="0"/>
        <v>6507</v>
      </c>
      <c r="I13" s="596">
        <f t="shared" si="0"/>
        <v>0</v>
      </c>
      <c r="J13" s="597">
        <f t="shared" si="0"/>
        <v>0</v>
      </c>
      <c r="K13" s="446" t="s">
        <v>551</v>
      </c>
      <c r="L13" s="446" t="s">
        <v>551</v>
      </c>
      <c r="M13" s="581"/>
      <c r="N13" s="606">
        <v>6507</v>
      </c>
      <c r="O13" s="448"/>
      <c r="P13" s="448"/>
    </row>
    <row r="14" spans="1:17" x14ac:dyDescent="0.2">
      <c r="A14" s="449" t="s">
        <v>556</v>
      </c>
      <c r="B14" s="484" t="s">
        <v>557</v>
      </c>
      <c r="C14" s="607" t="s">
        <v>558</v>
      </c>
      <c r="D14" s="442">
        <v>5931</v>
      </c>
      <c r="E14" s="452" t="s">
        <v>551</v>
      </c>
      <c r="F14" s="452" t="s">
        <v>551</v>
      </c>
      <c r="G14" s="444">
        <v>6075</v>
      </c>
      <c r="H14" s="608">
        <f t="shared" si="0"/>
        <v>6161</v>
      </c>
      <c r="I14" s="609">
        <f t="shared" si="0"/>
        <v>0</v>
      </c>
      <c r="J14" s="610">
        <f t="shared" si="0"/>
        <v>0</v>
      </c>
      <c r="K14" s="446" t="s">
        <v>551</v>
      </c>
      <c r="L14" s="446" t="s">
        <v>551</v>
      </c>
      <c r="M14" s="581"/>
      <c r="N14" s="611">
        <v>6161</v>
      </c>
      <c r="O14" s="448"/>
      <c r="P14" s="448"/>
    </row>
    <row r="15" spans="1:17" x14ac:dyDescent="0.2">
      <c r="A15" s="449" t="s">
        <v>559</v>
      </c>
      <c r="B15" s="484" t="s">
        <v>560</v>
      </c>
      <c r="C15" s="607" t="s">
        <v>561</v>
      </c>
      <c r="D15" s="442"/>
      <c r="E15" s="452" t="s">
        <v>551</v>
      </c>
      <c r="F15" s="452" t="s">
        <v>551</v>
      </c>
      <c r="G15" s="444"/>
      <c r="H15" s="608">
        <f t="shared" si="0"/>
        <v>0</v>
      </c>
      <c r="I15" s="609">
        <f t="shared" si="0"/>
        <v>0</v>
      </c>
      <c r="J15" s="610">
        <f t="shared" si="0"/>
        <v>0</v>
      </c>
      <c r="K15" s="446" t="s">
        <v>551</v>
      </c>
      <c r="L15" s="446" t="s">
        <v>551</v>
      </c>
      <c r="M15" s="581"/>
      <c r="N15" s="611"/>
      <c r="O15" s="448"/>
      <c r="P15" s="448"/>
    </row>
    <row r="16" spans="1:17" x14ac:dyDescent="0.2">
      <c r="A16" s="449" t="s">
        <v>562</v>
      </c>
      <c r="B16" s="484" t="s">
        <v>563</v>
      </c>
      <c r="C16" s="607" t="s">
        <v>551</v>
      </c>
      <c r="D16" s="442">
        <v>180</v>
      </c>
      <c r="E16" s="452" t="s">
        <v>551</v>
      </c>
      <c r="F16" s="452" t="s">
        <v>551</v>
      </c>
      <c r="G16" s="444">
        <v>437</v>
      </c>
      <c r="H16" s="608">
        <f t="shared" si="0"/>
        <v>325</v>
      </c>
      <c r="I16" s="609">
        <f t="shared" si="0"/>
        <v>0</v>
      </c>
      <c r="J16" s="610">
        <f t="shared" si="0"/>
        <v>0</v>
      </c>
      <c r="K16" s="446" t="s">
        <v>551</v>
      </c>
      <c r="L16" s="446" t="s">
        <v>551</v>
      </c>
      <c r="M16" s="581"/>
      <c r="N16" s="611">
        <v>325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612" t="s">
        <v>566</v>
      </c>
      <c r="D17" s="460">
        <v>2918</v>
      </c>
      <c r="E17" s="461" t="s">
        <v>551</v>
      </c>
      <c r="F17" s="461" t="s">
        <v>551</v>
      </c>
      <c r="G17" s="444">
        <v>3901</v>
      </c>
      <c r="H17" s="613">
        <f t="shared" si="0"/>
        <v>4965</v>
      </c>
      <c r="I17" s="600">
        <f t="shared" si="0"/>
        <v>0</v>
      </c>
      <c r="J17" s="614">
        <f t="shared" si="0"/>
        <v>0</v>
      </c>
      <c r="K17" s="423" t="s">
        <v>551</v>
      </c>
      <c r="L17" s="423" t="s">
        <v>551</v>
      </c>
      <c r="M17" s="581"/>
      <c r="N17" s="615">
        <v>4965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3410</v>
      </c>
      <c r="E18" s="470" t="s">
        <v>551</v>
      </c>
      <c r="F18" s="470" t="s">
        <v>551</v>
      </c>
      <c r="G18" s="471">
        <f>G13-G14+G15+G16+G17</f>
        <v>4637</v>
      </c>
      <c r="H18" s="471">
        <f>H13-H14+H15+H16+H17</f>
        <v>5636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581"/>
      <c r="N18" s="474">
        <f>N13-N14+N15+N16+N17</f>
        <v>5636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603" t="s">
        <v>569</v>
      </c>
      <c r="C19" s="616">
        <v>401</v>
      </c>
      <c r="D19" s="460">
        <v>312</v>
      </c>
      <c r="E19" s="443" t="s">
        <v>551</v>
      </c>
      <c r="F19" s="443" t="s">
        <v>551</v>
      </c>
      <c r="G19" s="476">
        <v>298</v>
      </c>
      <c r="H19" s="617">
        <f t="shared" si="0"/>
        <v>346</v>
      </c>
      <c r="I19" s="618">
        <f t="shared" si="0"/>
        <v>0</v>
      </c>
      <c r="J19" s="619">
        <f t="shared" si="0"/>
        <v>0</v>
      </c>
      <c r="K19" s="423" t="s">
        <v>551</v>
      </c>
      <c r="L19" s="423" t="s">
        <v>551</v>
      </c>
      <c r="M19" s="581"/>
      <c r="N19" s="620">
        <v>346</v>
      </c>
      <c r="O19" s="465"/>
      <c r="P19" s="465"/>
    </row>
    <row r="20" spans="1:16" x14ac:dyDescent="0.2">
      <c r="A20" s="449" t="s">
        <v>570</v>
      </c>
      <c r="B20" s="484" t="s">
        <v>571</v>
      </c>
      <c r="C20" s="607" t="s">
        <v>572</v>
      </c>
      <c r="D20" s="442">
        <v>279</v>
      </c>
      <c r="E20" s="452" t="s">
        <v>551</v>
      </c>
      <c r="F20" s="452" t="s">
        <v>551</v>
      </c>
      <c r="G20" s="481">
        <v>300</v>
      </c>
      <c r="H20" s="608">
        <f t="shared" si="0"/>
        <v>440</v>
      </c>
      <c r="I20" s="621">
        <f t="shared" si="0"/>
        <v>0</v>
      </c>
      <c r="J20" s="622">
        <f t="shared" si="0"/>
        <v>0</v>
      </c>
      <c r="K20" s="446" t="s">
        <v>551</v>
      </c>
      <c r="L20" s="446" t="s">
        <v>551</v>
      </c>
      <c r="M20" s="581"/>
      <c r="N20" s="611">
        <v>440</v>
      </c>
      <c r="O20" s="448"/>
      <c r="P20" s="448"/>
    </row>
    <row r="21" spans="1:16" x14ac:dyDescent="0.2">
      <c r="A21" s="449" t="s">
        <v>573</v>
      </c>
      <c r="B21" s="484" t="s">
        <v>574</v>
      </c>
      <c r="C21" s="607" t="s">
        <v>551</v>
      </c>
      <c r="D21" s="442"/>
      <c r="E21" s="452" t="s">
        <v>551</v>
      </c>
      <c r="F21" s="452" t="s">
        <v>551</v>
      </c>
      <c r="G21" s="481"/>
      <c r="H21" s="608">
        <f t="shared" si="0"/>
        <v>0</v>
      </c>
      <c r="I21" s="621">
        <f t="shared" si="0"/>
        <v>0</v>
      </c>
      <c r="J21" s="622">
        <f t="shared" si="0"/>
        <v>0</v>
      </c>
      <c r="K21" s="446" t="s">
        <v>551</v>
      </c>
      <c r="L21" s="446" t="s">
        <v>551</v>
      </c>
      <c r="M21" s="581"/>
      <c r="N21" s="611"/>
      <c r="O21" s="448"/>
      <c r="P21" s="448"/>
    </row>
    <row r="22" spans="1:16" x14ac:dyDescent="0.2">
      <c r="A22" s="449" t="s">
        <v>575</v>
      </c>
      <c r="B22" s="484" t="s">
        <v>576</v>
      </c>
      <c r="C22" s="607" t="s">
        <v>551</v>
      </c>
      <c r="D22" s="442">
        <v>2705</v>
      </c>
      <c r="E22" s="452" t="s">
        <v>551</v>
      </c>
      <c r="F22" s="452" t="s">
        <v>551</v>
      </c>
      <c r="G22" s="481">
        <v>3652</v>
      </c>
      <c r="H22" s="608">
        <f t="shared" si="0"/>
        <v>4437</v>
      </c>
      <c r="I22" s="621">
        <f t="shared" si="0"/>
        <v>0</v>
      </c>
      <c r="J22" s="622">
        <f t="shared" si="0"/>
        <v>0</v>
      </c>
      <c r="K22" s="446" t="s">
        <v>551</v>
      </c>
      <c r="L22" s="446" t="s">
        <v>551</v>
      </c>
      <c r="M22" s="581"/>
      <c r="N22" s="611">
        <v>4437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623" t="s">
        <v>551</v>
      </c>
      <c r="D23" s="442"/>
      <c r="E23" s="461" t="s">
        <v>551</v>
      </c>
      <c r="F23" s="461" t="s">
        <v>551</v>
      </c>
      <c r="G23" s="487"/>
      <c r="H23" s="624">
        <f t="shared" si="0"/>
        <v>0</v>
      </c>
      <c r="I23" s="625">
        <f t="shared" si="0"/>
        <v>0</v>
      </c>
      <c r="J23" s="626">
        <f t="shared" si="0"/>
        <v>0</v>
      </c>
      <c r="K23" s="491" t="s">
        <v>551</v>
      </c>
      <c r="L23" s="491" t="s">
        <v>551</v>
      </c>
      <c r="M23" s="581"/>
      <c r="N23" s="627"/>
      <c r="O23" s="493"/>
      <c r="P23" s="493"/>
    </row>
    <row r="24" spans="1:16" ht="15" x14ac:dyDescent="0.2">
      <c r="A24" s="439" t="s">
        <v>579</v>
      </c>
      <c r="B24" s="603" t="s">
        <v>580</v>
      </c>
      <c r="C24" s="494" t="s">
        <v>551</v>
      </c>
      <c r="D24" s="495">
        <v>14720</v>
      </c>
      <c r="E24" s="496">
        <v>15283</v>
      </c>
      <c r="F24" s="496">
        <v>15283</v>
      </c>
      <c r="G24" s="497">
        <v>3585</v>
      </c>
      <c r="H24" s="628">
        <f>N24-G24</f>
        <v>3607</v>
      </c>
      <c r="I24" s="629"/>
      <c r="J24" s="630"/>
      <c r="K24" s="501">
        <f t="shared" ref="K24:K47" si="3">SUM(G24:J24)</f>
        <v>7192</v>
      </c>
      <c r="L24" s="502">
        <f t="shared" ref="L24:L47" si="4">(K24/F24)*100</f>
        <v>47.058823529411761</v>
      </c>
      <c r="M24" s="581"/>
      <c r="N24" s="606">
        <v>7192</v>
      </c>
      <c r="O24" s="503"/>
      <c r="P24" s="504"/>
    </row>
    <row r="25" spans="1:16" ht="15" x14ac:dyDescent="0.2">
      <c r="A25" s="449" t="s">
        <v>581</v>
      </c>
      <c r="B25" s="484" t="s">
        <v>582</v>
      </c>
      <c r="C25" s="505" t="s">
        <v>551</v>
      </c>
      <c r="D25" s="442"/>
      <c r="E25" s="506">
        <v>50</v>
      </c>
      <c r="F25" s="506">
        <v>50</v>
      </c>
      <c r="G25" s="507">
        <v>50</v>
      </c>
      <c r="H25" s="629">
        <f t="shared" ref="H25:H42" si="5">N25-G25</f>
        <v>0</v>
      </c>
      <c r="I25" s="631"/>
      <c r="J25" s="632"/>
      <c r="K25" s="510">
        <f t="shared" si="3"/>
        <v>50</v>
      </c>
      <c r="L25" s="511">
        <f t="shared" si="4"/>
        <v>100</v>
      </c>
      <c r="M25" s="581"/>
      <c r="N25" s="611">
        <v>50</v>
      </c>
      <c r="O25" s="512"/>
      <c r="P25" s="513"/>
    </row>
    <row r="26" spans="1:16" ht="15.75" thickBot="1" x14ac:dyDescent="0.25">
      <c r="A26" s="426" t="s">
        <v>583</v>
      </c>
      <c r="B26" s="485" t="s">
        <v>582</v>
      </c>
      <c r="C26" s="515">
        <v>672</v>
      </c>
      <c r="D26" s="516">
        <v>600</v>
      </c>
      <c r="E26" s="517">
        <v>550</v>
      </c>
      <c r="F26" s="517">
        <v>550</v>
      </c>
      <c r="G26" s="518">
        <v>100</v>
      </c>
      <c r="H26" s="633">
        <f t="shared" si="5"/>
        <v>150</v>
      </c>
      <c r="I26" s="634"/>
      <c r="J26" s="635"/>
      <c r="K26" s="522">
        <f t="shared" si="3"/>
        <v>250</v>
      </c>
      <c r="L26" s="523">
        <f t="shared" si="4"/>
        <v>45.454545454545453</v>
      </c>
      <c r="M26" s="581"/>
      <c r="N26" s="615">
        <v>250</v>
      </c>
      <c r="O26" s="524"/>
      <c r="P26" s="525"/>
    </row>
    <row r="27" spans="1:16" ht="15" x14ac:dyDescent="0.2">
      <c r="A27" s="439" t="s">
        <v>584</v>
      </c>
      <c r="B27" s="603" t="s">
        <v>585</v>
      </c>
      <c r="C27" s="526">
        <v>501</v>
      </c>
      <c r="D27" s="442">
        <v>323</v>
      </c>
      <c r="E27" s="527"/>
      <c r="F27" s="527">
        <v>344</v>
      </c>
      <c r="G27" s="528">
        <v>47</v>
      </c>
      <c r="H27" s="630">
        <f t="shared" si="5"/>
        <v>115</v>
      </c>
      <c r="I27" s="629"/>
      <c r="J27" s="630"/>
      <c r="K27" s="501">
        <f t="shared" si="3"/>
        <v>162</v>
      </c>
      <c r="L27" s="502">
        <f t="shared" si="4"/>
        <v>47.093023255813954</v>
      </c>
      <c r="M27" s="581"/>
      <c r="N27" s="620">
        <v>162</v>
      </c>
      <c r="O27" s="529"/>
      <c r="P27" s="530"/>
    </row>
    <row r="28" spans="1:16" ht="15" x14ac:dyDescent="0.2">
      <c r="A28" s="449" t="s">
        <v>586</v>
      </c>
      <c r="B28" s="484" t="s">
        <v>587</v>
      </c>
      <c r="C28" s="531">
        <v>502</v>
      </c>
      <c r="D28" s="442">
        <v>379</v>
      </c>
      <c r="E28" s="506">
        <v>470</v>
      </c>
      <c r="F28" s="506">
        <v>430</v>
      </c>
      <c r="G28" s="507">
        <v>91</v>
      </c>
      <c r="H28" s="630">
        <f t="shared" si="5"/>
        <v>94</v>
      </c>
      <c r="I28" s="631"/>
      <c r="J28" s="632"/>
      <c r="K28" s="510">
        <f t="shared" si="3"/>
        <v>185</v>
      </c>
      <c r="L28" s="511">
        <f t="shared" si="4"/>
        <v>43.02325581395349</v>
      </c>
      <c r="M28" s="581"/>
      <c r="N28" s="611">
        <v>185</v>
      </c>
      <c r="O28" s="512"/>
      <c r="P28" s="513"/>
    </row>
    <row r="29" spans="1:16" ht="15" x14ac:dyDescent="0.2">
      <c r="A29" s="449" t="s">
        <v>588</v>
      </c>
      <c r="B29" s="484" t="s">
        <v>589</v>
      </c>
      <c r="C29" s="531">
        <v>504</v>
      </c>
      <c r="D29" s="442"/>
      <c r="E29" s="506"/>
      <c r="F29" s="506"/>
      <c r="G29" s="507"/>
      <c r="H29" s="630">
        <f t="shared" si="5"/>
        <v>0</v>
      </c>
      <c r="I29" s="631"/>
      <c r="J29" s="632"/>
      <c r="K29" s="510">
        <f t="shared" si="3"/>
        <v>0</v>
      </c>
      <c r="L29" s="511" t="e">
        <f t="shared" si="4"/>
        <v>#DIV/0!</v>
      </c>
      <c r="M29" s="581"/>
      <c r="N29" s="611"/>
      <c r="O29" s="512"/>
      <c r="P29" s="513"/>
    </row>
    <row r="30" spans="1:16" ht="15" x14ac:dyDescent="0.2">
      <c r="A30" s="449" t="s">
        <v>590</v>
      </c>
      <c r="B30" s="484" t="s">
        <v>591</v>
      </c>
      <c r="C30" s="531">
        <v>511</v>
      </c>
      <c r="D30" s="442">
        <v>337</v>
      </c>
      <c r="E30" s="506">
        <v>80</v>
      </c>
      <c r="F30" s="506">
        <v>450</v>
      </c>
      <c r="G30" s="507">
        <v>42</v>
      </c>
      <c r="H30" s="630">
        <f t="shared" si="5"/>
        <v>59</v>
      </c>
      <c r="I30" s="631"/>
      <c r="J30" s="632"/>
      <c r="K30" s="510">
        <f t="shared" si="3"/>
        <v>101</v>
      </c>
      <c r="L30" s="511">
        <f t="shared" si="4"/>
        <v>22.444444444444443</v>
      </c>
      <c r="M30" s="581"/>
      <c r="N30" s="611">
        <v>101</v>
      </c>
      <c r="O30" s="512"/>
      <c r="P30" s="513"/>
    </row>
    <row r="31" spans="1:16" ht="15" x14ac:dyDescent="0.2">
      <c r="A31" s="449" t="s">
        <v>592</v>
      </c>
      <c r="B31" s="484" t="s">
        <v>593</v>
      </c>
      <c r="C31" s="531">
        <v>518</v>
      </c>
      <c r="D31" s="442">
        <v>553</v>
      </c>
      <c r="E31" s="506"/>
      <c r="F31" s="506">
        <v>547</v>
      </c>
      <c r="G31" s="507">
        <v>117</v>
      </c>
      <c r="H31" s="630">
        <f t="shared" si="5"/>
        <v>179</v>
      </c>
      <c r="I31" s="631"/>
      <c r="J31" s="632"/>
      <c r="K31" s="510">
        <f t="shared" si="3"/>
        <v>296</v>
      </c>
      <c r="L31" s="511">
        <f t="shared" si="4"/>
        <v>54.113345521023767</v>
      </c>
      <c r="M31" s="581"/>
      <c r="N31" s="611">
        <v>296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10626</v>
      </c>
      <c r="E32" s="506">
        <v>10767</v>
      </c>
      <c r="F32" s="506">
        <v>10950</v>
      </c>
      <c r="G32" s="507">
        <v>2570</v>
      </c>
      <c r="H32" s="630">
        <f t="shared" si="5"/>
        <v>2594</v>
      </c>
      <c r="I32" s="631"/>
      <c r="J32" s="632"/>
      <c r="K32" s="510">
        <f t="shared" si="3"/>
        <v>5164</v>
      </c>
      <c r="L32" s="511">
        <f t="shared" si="4"/>
        <v>47.159817351598171</v>
      </c>
      <c r="M32" s="581"/>
      <c r="N32" s="611">
        <v>5164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3833</v>
      </c>
      <c r="E33" s="506">
        <v>3671</v>
      </c>
      <c r="F33" s="506">
        <v>3957</v>
      </c>
      <c r="G33" s="507">
        <v>930</v>
      </c>
      <c r="H33" s="630">
        <f t="shared" si="5"/>
        <v>949</v>
      </c>
      <c r="I33" s="631"/>
      <c r="J33" s="632"/>
      <c r="K33" s="510">
        <f t="shared" si="3"/>
        <v>1879</v>
      </c>
      <c r="L33" s="511">
        <f t="shared" si="4"/>
        <v>47.485468789486987</v>
      </c>
      <c r="M33" s="581"/>
      <c r="N33" s="611">
        <v>1879</v>
      </c>
      <c r="O33" s="512"/>
      <c r="P33" s="513"/>
    </row>
    <row r="34" spans="1:16" ht="15" x14ac:dyDescent="0.2">
      <c r="A34" s="449" t="s">
        <v>599</v>
      </c>
      <c r="B34" s="484" t="s">
        <v>600</v>
      </c>
      <c r="C34" s="531">
        <v>557</v>
      </c>
      <c r="D34" s="442"/>
      <c r="E34" s="506"/>
      <c r="F34" s="506"/>
      <c r="G34" s="507"/>
      <c r="H34" s="630">
        <f t="shared" si="5"/>
        <v>0</v>
      </c>
      <c r="I34" s="631"/>
      <c r="J34" s="632"/>
      <c r="K34" s="510">
        <f t="shared" si="3"/>
        <v>0</v>
      </c>
      <c r="L34" s="511" t="e">
        <f t="shared" si="4"/>
        <v>#DIV/0!</v>
      </c>
      <c r="M34" s="581"/>
      <c r="N34" s="611"/>
      <c r="O34" s="512"/>
      <c r="P34" s="513"/>
    </row>
    <row r="35" spans="1:16" ht="15" x14ac:dyDescent="0.2">
      <c r="A35" s="449" t="s">
        <v>601</v>
      </c>
      <c r="B35" s="484" t="s">
        <v>602</v>
      </c>
      <c r="C35" s="531">
        <v>551</v>
      </c>
      <c r="D35" s="442">
        <v>47</v>
      </c>
      <c r="E35" s="506"/>
      <c r="F35" s="506">
        <v>55</v>
      </c>
      <c r="G35" s="507">
        <v>14</v>
      </c>
      <c r="H35" s="630">
        <f t="shared" si="5"/>
        <v>14</v>
      </c>
      <c r="I35" s="631"/>
      <c r="J35" s="632"/>
      <c r="K35" s="510">
        <f t="shared" si="3"/>
        <v>28</v>
      </c>
      <c r="L35" s="511">
        <f t="shared" si="4"/>
        <v>50.909090909090907</v>
      </c>
      <c r="M35" s="581"/>
      <c r="N35" s="611">
        <v>28</v>
      </c>
      <c r="O35" s="512"/>
      <c r="P35" s="513"/>
    </row>
    <row r="36" spans="1:16" ht="15.75" thickBot="1" x14ac:dyDescent="0.25">
      <c r="A36" s="533" t="s">
        <v>603</v>
      </c>
      <c r="B36" s="458"/>
      <c r="C36" s="535" t="s">
        <v>604</v>
      </c>
      <c r="D36" s="536">
        <v>579</v>
      </c>
      <c r="E36" s="537">
        <v>245</v>
      </c>
      <c r="F36" s="537">
        <v>565</v>
      </c>
      <c r="G36" s="538">
        <v>142</v>
      </c>
      <c r="H36" s="630">
        <f t="shared" si="5"/>
        <v>83</v>
      </c>
      <c r="I36" s="636"/>
      <c r="J36" s="632"/>
      <c r="K36" s="522">
        <f t="shared" si="3"/>
        <v>225</v>
      </c>
      <c r="L36" s="523">
        <f t="shared" si="4"/>
        <v>39.823008849557525</v>
      </c>
      <c r="M36" s="581"/>
      <c r="N36" s="627">
        <v>225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16677</v>
      </c>
      <c r="E37" s="546">
        <f t="shared" ref="E37:J37" si="6">SUM(E27:E36)</f>
        <v>15233</v>
      </c>
      <c r="F37" s="546">
        <f t="shared" si="6"/>
        <v>17298</v>
      </c>
      <c r="G37" s="546">
        <f t="shared" si="6"/>
        <v>3953</v>
      </c>
      <c r="H37" s="546">
        <f t="shared" si="6"/>
        <v>4087</v>
      </c>
      <c r="I37" s="547">
        <f t="shared" si="6"/>
        <v>0</v>
      </c>
      <c r="J37" s="548">
        <f t="shared" si="6"/>
        <v>0</v>
      </c>
      <c r="K37" s="547">
        <f t="shared" si="3"/>
        <v>8040</v>
      </c>
      <c r="L37" s="549">
        <f t="shared" si="4"/>
        <v>46.479361775927849</v>
      </c>
      <c r="M37" s="581"/>
      <c r="N37" s="547">
        <f>SUM(N27:N36)</f>
        <v>8040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603" t="s">
        <v>608</v>
      </c>
      <c r="C38" s="526">
        <v>601</v>
      </c>
      <c r="D38" s="552"/>
      <c r="E38" s="527"/>
      <c r="F38" s="527"/>
      <c r="G38" s="497"/>
      <c r="H38" s="630">
        <f t="shared" si="5"/>
        <v>0</v>
      </c>
      <c r="I38" s="629"/>
      <c r="J38" s="632"/>
      <c r="K38" s="501">
        <f t="shared" si="3"/>
        <v>0</v>
      </c>
      <c r="L38" s="502" t="e">
        <f t="shared" si="4"/>
        <v>#DIV/0!</v>
      </c>
      <c r="M38" s="581"/>
      <c r="N38" s="620"/>
      <c r="O38" s="529"/>
      <c r="P38" s="530"/>
    </row>
    <row r="39" spans="1:16" ht="15" x14ac:dyDescent="0.2">
      <c r="A39" s="553" t="s">
        <v>609</v>
      </c>
      <c r="B39" s="484" t="s">
        <v>610</v>
      </c>
      <c r="C39" s="531">
        <v>602</v>
      </c>
      <c r="D39" s="442">
        <v>2018</v>
      </c>
      <c r="E39" s="506"/>
      <c r="F39" s="506">
        <v>2000</v>
      </c>
      <c r="G39" s="507">
        <v>601</v>
      </c>
      <c r="H39" s="630">
        <f t="shared" si="5"/>
        <v>604</v>
      </c>
      <c r="I39" s="631"/>
      <c r="J39" s="632"/>
      <c r="K39" s="510">
        <f t="shared" si="3"/>
        <v>1205</v>
      </c>
      <c r="L39" s="511">
        <f t="shared" si="4"/>
        <v>60.25</v>
      </c>
      <c r="M39" s="581"/>
      <c r="N39" s="611">
        <v>1205</v>
      </c>
      <c r="O39" s="512"/>
      <c r="P39" s="513"/>
    </row>
    <row r="40" spans="1:16" ht="15" x14ac:dyDescent="0.2">
      <c r="A40" s="553" t="s">
        <v>611</v>
      </c>
      <c r="B40" s="484" t="s">
        <v>612</v>
      </c>
      <c r="C40" s="531">
        <v>604</v>
      </c>
      <c r="D40" s="442"/>
      <c r="E40" s="506"/>
      <c r="F40" s="506"/>
      <c r="G40" s="507"/>
      <c r="H40" s="630">
        <f t="shared" si="5"/>
        <v>3</v>
      </c>
      <c r="I40" s="631"/>
      <c r="J40" s="632"/>
      <c r="K40" s="510">
        <f t="shared" si="3"/>
        <v>3</v>
      </c>
      <c r="L40" s="511" t="e">
        <f t="shared" si="4"/>
        <v>#DIV/0!</v>
      </c>
      <c r="M40" s="581"/>
      <c r="N40" s="611">
        <v>3</v>
      </c>
      <c r="O40" s="512"/>
      <c r="P40" s="513"/>
    </row>
    <row r="41" spans="1:16" ht="15" x14ac:dyDescent="0.2">
      <c r="A41" s="553" t="s">
        <v>613</v>
      </c>
      <c r="B41" s="484" t="s">
        <v>614</v>
      </c>
      <c r="C41" s="531" t="s">
        <v>615</v>
      </c>
      <c r="D41" s="442">
        <v>14720</v>
      </c>
      <c r="E41" s="506">
        <v>15233</v>
      </c>
      <c r="F41" s="506">
        <v>15233</v>
      </c>
      <c r="G41" s="507">
        <v>3585</v>
      </c>
      <c r="H41" s="630">
        <f t="shared" si="5"/>
        <v>3607</v>
      </c>
      <c r="I41" s="631"/>
      <c r="J41" s="632"/>
      <c r="K41" s="510">
        <f t="shared" si="3"/>
        <v>7192</v>
      </c>
      <c r="L41" s="511">
        <f t="shared" si="4"/>
        <v>47.213286942821512</v>
      </c>
      <c r="M41" s="581"/>
      <c r="N41" s="611">
        <v>7192</v>
      </c>
      <c r="O41" s="512"/>
      <c r="P41" s="513"/>
    </row>
    <row r="42" spans="1:16" ht="15.75" thickBot="1" x14ac:dyDescent="0.25">
      <c r="A42" s="554" t="s">
        <v>616</v>
      </c>
      <c r="B42" s="458"/>
      <c r="C42" s="535" t="s">
        <v>617</v>
      </c>
      <c r="D42" s="460">
        <v>52</v>
      </c>
      <c r="E42" s="537"/>
      <c r="F42" s="537">
        <v>65</v>
      </c>
      <c r="G42" s="538">
        <v>41</v>
      </c>
      <c r="H42" s="630">
        <f t="shared" si="5"/>
        <v>12</v>
      </c>
      <c r="I42" s="636"/>
      <c r="J42" s="632"/>
      <c r="K42" s="522">
        <f t="shared" si="3"/>
        <v>53</v>
      </c>
      <c r="L42" s="555">
        <f t="shared" si="4"/>
        <v>81.538461538461533</v>
      </c>
      <c r="M42" s="581"/>
      <c r="N42" s="627">
        <v>53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16790</v>
      </c>
      <c r="E43" s="546">
        <f t="shared" si="7"/>
        <v>15233</v>
      </c>
      <c r="F43" s="546">
        <f t="shared" si="7"/>
        <v>17298</v>
      </c>
      <c r="G43" s="547">
        <f t="shared" si="7"/>
        <v>4227</v>
      </c>
      <c r="H43" s="548">
        <f t="shared" si="7"/>
        <v>4226</v>
      </c>
      <c r="I43" s="547">
        <f t="shared" si="7"/>
        <v>0</v>
      </c>
      <c r="J43" s="556">
        <f t="shared" si="7"/>
        <v>0</v>
      </c>
      <c r="K43" s="547">
        <f t="shared" si="3"/>
        <v>8453</v>
      </c>
      <c r="L43" s="549">
        <f t="shared" si="4"/>
        <v>48.866921031333106</v>
      </c>
      <c r="M43" s="581"/>
      <c r="N43" s="547">
        <f>SUM(N38:N42)</f>
        <v>8453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637"/>
      <c r="C44" s="558"/>
      <c r="D44" s="559"/>
      <c r="E44" s="560"/>
      <c r="F44" s="560"/>
      <c r="G44" s="638"/>
      <c r="H44" s="639"/>
      <c r="I44" s="640"/>
      <c r="J44" s="639"/>
      <c r="K44" s="564"/>
      <c r="L44" s="502"/>
      <c r="M44" s="581"/>
      <c r="N44" s="641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2070</v>
      </c>
      <c r="E45" s="545">
        <f t="shared" si="8"/>
        <v>0</v>
      </c>
      <c r="F45" s="545">
        <f t="shared" si="8"/>
        <v>2065</v>
      </c>
      <c r="G45" s="547">
        <f t="shared" si="8"/>
        <v>642</v>
      </c>
      <c r="H45" s="548">
        <f t="shared" si="8"/>
        <v>619</v>
      </c>
      <c r="I45" s="547">
        <f t="shared" si="8"/>
        <v>0</v>
      </c>
      <c r="J45" s="550">
        <f t="shared" si="8"/>
        <v>0</v>
      </c>
      <c r="K45" s="564">
        <f t="shared" si="3"/>
        <v>1261</v>
      </c>
      <c r="L45" s="502">
        <f t="shared" si="4"/>
        <v>61.06537530266344</v>
      </c>
      <c r="M45" s="581"/>
      <c r="N45" s="547">
        <f>N43-N41</f>
        <v>1261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113</v>
      </c>
      <c r="E46" s="545">
        <f t="shared" si="9"/>
        <v>0</v>
      </c>
      <c r="F46" s="545">
        <f t="shared" si="9"/>
        <v>0</v>
      </c>
      <c r="G46" s="547">
        <f t="shared" si="9"/>
        <v>274</v>
      </c>
      <c r="H46" s="548">
        <f t="shared" si="9"/>
        <v>139</v>
      </c>
      <c r="I46" s="547">
        <f t="shared" si="9"/>
        <v>0</v>
      </c>
      <c r="J46" s="550">
        <f t="shared" si="9"/>
        <v>0</v>
      </c>
      <c r="K46" s="564">
        <f t="shared" si="3"/>
        <v>413</v>
      </c>
      <c r="L46" s="502" t="e">
        <f t="shared" si="4"/>
        <v>#DIV/0!</v>
      </c>
      <c r="M46" s="581"/>
      <c r="N46" s="547">
        <f>N43-N37</f>
        <v>413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-14607</v>
      </c>
      <c r="E47" s="545">
        <f t="shared" si="10"/>
        <v>-15233</v>
      </c>
      <c r="F47" s="545">
        <f t="shared" si="10"/>
        <v>-15233</v>
      </c>
      <c r="G47" s="547">
        <f t="shared" si="10"/>
        <v>-3311</v>
      </c>
      <c r="H47" s="548">
        <f t="shared" si="10"/>
        <v>-3468</v>
      </c>
      <c r="I47" s="547">
        <f t="shared" si="10"/>
        <v>0</v>
      </c>
      <c r="J47" s="550">
        <f t="shared" si="10"/>
        <v>0</v>
      </c>
      <c r="K47" s="564">
        <f t="shared" si="3"/>
        <v>-6779</v>
      </c>
      <c r="L47" s="549">
        <f t="shared" si="4"/>
        <v>44.502067878947024</v>
      </c>
      <c r="M47" s="581"/>
      <c r="N47" s="547">
        <f>N46-N41</f>
        <v>-6779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ht="14.25" x14ac:dyDescent="0.2">
      <c r="A51" s="572" t="s">
        <v>625</v>
      </c>
    </row>
    <row r="52" spans="1:11" ht="14.25" x14ac:dyDescent="0.2">
      <c r="A52" s="575" t="s">
        <v>626</v>
      </c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580" t="s">
        <v>674</v>
      </c>
    </row>
    <row r="58" spans="1:11" x14ac:dyDescent="0.2">
      <c r="A58" s="580" t="s">
        <v>675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05"/>
  <sheetViews>
    <sheetView view="pageBreakPreview" zoomScale="80" zoomScaleNormal="80" zoomScaleSheetLayoutView="80" workbookViewId="0">
      <selection activeCell="C227" sqref="C227"/>
    </sheetView>
  </sheetViews>
  <sheetFormatPr defaultRowHeight="12.75" x14ac:dyDescent="0.2"/>
  <cols>
    <col min="1" max="1" width="13.7109375" style="192" customWidth="1"/>
    <col min="2" max="2" width="12.7109375" style="192" customWidth="1"/>
    <col min="3" max="3" width="79.7109375" style="192" customWidth="1"/>
    <col min="4" max="4" width="15.7109375" style="192" customWidth="1"/>
    <col min="5" max="6" width="15.85546875" style="192" customWidth="1"/>
    <col min="7" max="7" width="13.28515625" style="192" customWidth="1"/>
    <col min="8" max="8" width="9.140625" style="192"/>
    <col min="9" max="9" width="10.140625" style="192" bestFit="1" customWidth="1"/>
    <col min="10" max="16384" width="9.140625" style="192"/>
  </cols>
  <sheetData>
    <row r="1" spans="1:7" ht="21" customHeight="1" x14ac:dyDescent="0.25">
      <c r="A1" s="187" t="s">
        <v>198</v>
      </c>
      <c r="B1" s="182"/>
      <c r="C1" s="189"/>
      <c r="D1" s="190"/>
      <c r="E1" s="191"/>
      <c r="F1" s="191"/>
      <c r="G1" s="191"/>
    </row>
    <row r="2" spans="1:7" ht="15.75" customHeight="1" x14ac:dyDescent="0.25">
      <c r="A2" s="187"/>
      <c r="B2" s="182"/>
      <c r="C2" s="193"/>
      <c r="E2" s="194"/>
    </row>
    <row r="3" spans="1:7" s="199" customFormat="1" ht="24" customHeight="1" x14ac:dyDescent="0.3">
      <c r="A3" s="195" t="s">
        <v>331</v>
      </c>
      <c r="B3" s="195"/>
      <c r="C3" s="195"/>
      <c r="D3" s="196"/>
      <c r="E3" s="197"/>
      <c r="F3" s="198"/>
      <c r="G3" s="198"/>
    </row>
    <row r="4" spans="1:7" s="43" customFormat="1" ht="9.9499999999999993" hidden="1" customHeight="1" x14ac:dyDescent="0.25">
      <c r="A4" s="47"/>
      <c r="B4" s="49"/>
      <c r="C4" s="200"/>
      <c r="D4" s="201"/>
      <c r="E4" s="201"/>
      <c r="F4" s="201"/>
      <c r="G4" s="201"/>
    </row>
    <row r="5" spans="1:7" s="43" customFormat="1" ht="9.9499999999999993" hidden="1" customHeight="1" x14ac:dyDescent="0.25">
      <c r="A5" s="47"/>
      <c r="B5" s="49"/>
      <c r="C5" s="200"/>
      <c r="D5" s="201"/>
      <c r="E5" s="201"/>
      <c r="F5" s="201"/>
      <c r="G5" s="201"/>
    </row>
    <row r="6" spans="1:7" s="43" customFormat="1" ht="15.75" customHeight="1" thickBot="1" x14ac:dyDescent="0.25">
      <c r="B6" s="202"/>
    </row>
    <row r="7" spans="1:7" s="43" customFormat="1" ht="15.75" x14ac:dyDescent="0.25">
      <c r="A7" s="203" t="s">
        <v>57</v>
      </c>
      <c r="B7" s="204" t="s">
        <v>56</v>
      </c>
      <c r="C7" s="203" t="s">
        <v>54</v>
      </c>
      <c r="D7" s="203" t="s">
        <v>53</v>
      </c>
      <c r="E7" s="203" t="s">
        <v>53</v>
      </c>
      <c r="F7" s="94" t="s">
        <v>7</v>
      </c>
      <c r="G7" s="203" t="s">
        <v>199</v>
      </c>
    </row>
    <row r="8" spans="1:7" s="43" customFormat="1" ht="15.75" customHeight="1" thickBot="1" x14ac:dyDescent="0.3">
      <c r="A8" s="205"/>
      <c r="B8" s="206"/>
      <c r="C8" s="207"/>
      <c r="D8" s="208" t="s">
        <v>51</v>
      </c>
      <c r="E8" s="208" t="s">
        <v>50</v>
      </c>
      <c r="F8" s="91" t="s">
        <v>332</v>
      </c>
      <c r="G8" s="208" t="s">
        <v>200</v>
      </c>
    </row>
    <row r="9" spans="1:7" s="43" customFormat="1" ht="16.5" customHeight="1" thickTop="1" x14ac:dyDescent="0.25">
      <c r="A9" s="209">
        <v>20</v>
      </c>
      <c r="B9" s="210"/>
      <c r="C9" s="115" t="s">
        <v>201</v>
      </c>
      <c r="D9" s="137"/>
      <c r="E9" s="136"/>
      <c r="F9" s="131"/>
      <c r="G9" s="137"/>
    </row>
    <row r="10" spans="1:7" s="43" customFormat="1" ht="16.5" customHeight="1" x14ac:dyDescent="0.25">
      <c r="A10" s="209"/>
      <c r="B10" s="210"/>
      <c r="C10" s="115"/>
      <c r="D10" s="137"/>
      <c r="E10" s="136"/>
      <c r="F10" s="131"/>
      <c r="G10" s="137"/>
    </row>
    <row r="11" spans="1:7" s="43" customFormat="1" ht="15" customHeight="1" x14ac:dyDescent="0.25">
      <c r="A11" s="146"/>
      <c r="B11" s="211"/>
      <c r="C11" s="115" t="s">
        <v>202</v>
      </c>
      <c r="D11" s="135"/>
      <c r="E11" s="134"/>
      <c r="F11" s="212"/>
      <c r="G11" s="135"/>
    </row>
    <row r="12" spans="1:7" s="43" customFormat="1" ht="15" x14ac:dyDescent="0.2">
      <c r="A12" s="141"/>
      <c r="B12" s="213">
        <v>2143</v>
      </c>
      <c r="C12" s="142" t="s">
        <v>203</v>
      </c>
      <c r="D12" s="124">
        <v>50</v>
      </c>
      <c r="E12" s="69">
        <v>50</v>
      </c>
      <c r="F12" s="68">
        <v>6.9</v>
      </c>
      <c r="G12" s="50">
        <f t="shared" ref="G12:G61" si="0">(F12/E12)*100</f>
        <v>13.8</v>
      </c>
    </row>
    <row r="13" spans="1:7" s="43" customFormat="1" ht="15" x14ac:dyDescent="0.2">
      <c r="A13" s="141"/>
      <c r="B13" s="213">
        <v>2212</v>
      </c>
      <c r="C13" s="142" t="s">
        <v>204</v>
      </c>
      <c r="D13" s="124">
        <v>34525</v>
      </c>
      <c r="E13" s="69">
        <v>39364.199999999997</v>
      </c>
      <c r="F13" s="68">
        <v>12452.7</v>
      </c>
      <c r="G13" s="50">
        <f t="shared" si="0"/>
        <v>31.634581675735824</v>
      </c>
    </row>
    <row r="14" spans="1:7" s="43" customFormat="1" ht="15" customHeight="1" x14ac:dyDescent="0.2">
      <c r="A14" s="141"/>
      <c r="B14" s="213">
        <v>2219</v>
      </c>
      <c r="C14" s="142" t="s">
        <v>205</v>
      </c>
      <c r="D14" s="124">
        <v>56140</v>
      </c>
      <c r="E14" s="69">
        <v>66790.7</v>
      </c>
      <c r="F14" s="68">
        <v>11930.2</v>
      </c>
      <c r="G14" s="50">
        <f t="shared" si="0"/>
        <v>17.862067623187063</v>
      </c>
    </row>
    <row r="15" spans="1:7" s="43" customFormat="1" ht="15" x14ac:dyDescent="0.2">
      <c r="A15" s="141"/>
      <c r="B15" s="213">
        <v>2221</v>
      </c>
      <c r="C15" s="142" t="s">
        <v>206</v>
      </c>
      <c r="D15" s="124">
        <v>400</v>
      </c>
      <c r="E15" s="69">
        <v>111.7</v>
      </c>
      <c r="F15" s="68">
        <v>33.9</v>
      </c>
      <c r="G15" s="50">
        <f t="shared" si="0"/>
        <v>30.349149507609667</v>
      </c>
    </row>
    <row r="16" spans="1:7" s="43" customFormat="1" ht="15" hidden="1" x14ac:dyDescent="0.2">
      <c r="A16" s="141"/>
      <c r="B16" s="213">
        <v>2229</v>
      </c>
      <c r="C16" s="142" t="s">
        <v>207</v>
      </c>
      <c r="D16" s="124"/>
      <c r="E16" s="69"/>
      <c r="F16" s="68">
        <v>0</v>
      </c>
      <c r="G16" s="50" t="e">
        <f t="shared" si="0"/>
        <v>#DIV/0!</v>
      </c>
    </row>
    <row r="17" spans="1:7" s="43" customFormat="1" ht="15" hidden="1" x14ac:dyDescent="0.2">
      <c r="A17" s="141"/>
      <c r="B17" s="213">
        <v>2241</v>
      </c>
      <c r="C17" s="142" t="s">
        <v>208</v>
      </c>
      <c r="D17" s="124"/>
      <c r="E17" s="69"/>
      <c r="F17" s="68">
        <v>0</v>
      </c>
      <c r="G17" s="50" t="e">
        <f t="shared" si="0"/>
        <v>#DIV/0!</v>
      </c>
    </row>
    <row r="18" spans="1:7" s="45" customFormat="1" ht="15.75" hidden="1" x14ac:dyDescent="0.25">
      <c r="A18" s="141"/>
      <c r="B18" s="213">
        <v>2249</v>
      </c>
      <c r="C18" s="142" t="s">
        <v>209</v>
      </c>
      <c r="D18" s="135"/>
      <c r="E18" s="134"/>
      <c r="F18" s="68">
        <v>0</v>
      </c>
      <c r="G18" s="50" t="e">
        <f t="shared" si="0"/>
        <v>#DIV/0!</v>
      </c>
    </row>
    <row r="19" spans="1:7" s="43" customFormat="1" ht="15" hidden="1" x14ac:dyDescent="0.2">
      <c r="A19" s="141"/>
      <c r="B19" s="213">
        <v>2310</v>
      </c>
      <c r="C19" s="142" t="s">
        <v>210</v>
      </c>
      <c r="D19" s="124"/>
      <c r="E19" s="69"/>
      <c r="F19" s="68">
        <v>0</v>
      </c>
      <c r="G19" s="50" t="e">
        <f t="shared" si="0"/>
        <v>#DIV/0!</v>
      </c>
    </row>
    <row r="20" spans="1:7" s="43" customFormat="1" ht="15" x14ac:dyDescent="0.2">
      <c r="A20" s="141"/>
      <c r="B20" s="213">
        <v>2321</v>
      </c>
      <c r="C20" s="142" t="s">
        <v>418</v>
      </c>
      <c r="D20" s="124">
        <v>2000</v>
      </c>
      <c r="E20" s="69">
        <v>2900.3</v>
      </c>
      <c r="F20" s="68">
        <v>2772.8</v>
      </c>
      <c r="G20" s="50">
        <f t="shared" si="0"/>
        <v>95.603903044512634</v>
      </c>
    </row>
    <row r="21" spans="1:7" s="45" customFormat="1" ht="15.75" hidden="1" x14ac:dyDescent="0.25">
      <c r="A21" s="141"/>
      <c r="B21" s="213">
        <v>2331</v>
      </c>
      <c r="C21" s="142" t="s">
        <v>211</v>
      </c>
      <c r="D21" s="135"/>
      <c r="E21" s="134"/>
      <c r="F21" s="68">
        <v>0</v>
      </c>
      <c r="G21" s="50" t="e">
        <f t="shared" si="0"/>
        <v>#DIV/0!</v>
      </c>
    </row>
    <row r="22" spans="1:7" s="43" customFormat="1" ht="15" x14ac:dyDescent="0.2">
      <c r="A22" s="141"/>
      <c r="B22" s="213">
        <v>3111</v>
      </c>
      <c r="C22" s="214" t="s">
        <v>212</v>
      </c>
      <c r="D22" s="124">
        <v>590</v>
      </c>
      <c r="E22" s="69">
        <v>821</v>
      </c>
      <c r="F22" s="68">
        <v>69.400000000000006</v>
      </c>
      <c r="G22" s="50">
        <f t="shared" si="0"/>
        <v>8.4531059683313039</v>
      </c>
    </row>
    <row r="23" spans="1:7" s="43" customFormat="1" ht="15" x14ac:dyDescent="0.2">
      <c r="A23" s="141"/>
      <c r="B23" s="213">
        <v>3113</v>
      </c>
      <c r="C23" s="214" t="s">
        <v>213</v>
      </c>
      <c r="D23" s="124">
        <v>4350</v>
      </c>
      <c r="E23" s="69">
        <v>8599.6</v>
      </c>
      <c r="F23" s="68">
        <v>1577.5</v>
      </c>
      <c r="G23" s="50">
        <f t="shared" si="0"/>
        <v>18.343876459370204</v>
      </c>
    </row>
    <row r="24" spans="1:7" s="45" customFormat="1" ht="15.75" x14ac:dyDescent="0.25">
      <c r="A24" s="141"/>
      <c r="B24" s="213">
        <v>3231</v>
      </c>
      <c r="C24" s="142" t="s">
        <v>214</v>
      </c>
      <c r="D24" s="135">
        <v>0</v>
      </c>
      <c r="E24" s="134">
        <v>6.1</v>
      </c>
      <c r="F24" s="68">
        <v>6</v>
      </c>
      <c r="G24" s="50">
        <f t="shared" si="0"/>
        <v>98.360655737704931</v>
      </c>
    </row>
    <row r="25" spans="1:7" s="45" customFormat="1" ht="15.75" x14ac:dyDescent="0.25">
      <c r="A25" s="141"/>
      <c r="B25" s="213">
        <v>3313</v>
      </c>
      <c r="C25" s="142" t="s">
        <v>215</v>
      </c>
      <c r="D25" s="135">
        <v>100</v>
      </c>
      <c r="E25" s="134">
        <v>165</v>
      </c>
      <c r="F25" s="68">
        <v>50.8</v>
      </c>
      <c r="G25" s="50">
        <f t="shared" si="0"/>
        <v>30.787878787878785</v>
      </c>
    </row>
    <row r="26" spans="1:7" s="43" customFormat="1" ht="15" x14ac:dyDescent="0.2">
      <c r="A26" s="179"/>
      <c r="B26" s="213">
        <v>3314</v>
      </c>
      <c r="C26" s="214" t="s">
        <v>216</v>
      </c>
      <c r="D26" s="140">
        <v>300</v>
      </c>
      <c r="E26" s="114">
        <v>234.8</v>
      </c>
      <c r="F26" s="68">
        <v>234.7</v>
      </c>
      <c r="G26" s="50">
        <f t="shared" si="0"/>
        <v>99.95741056218057</v>
      </c>
    </row>
    <row r="27" spans="1:7" s="45" customFormat="1" ht="15.75" hidden="1" x14ac:dyDescent="0.25">
      <c r="A27" s="141"/>
      <c r="B27" s="213">
        <v>3319</v>
      </c>
      <c r="C27" s="214" t="s">
        <v>217</v>
      </c>
      <c r="D27" s="135"/>
      <c r="E27" s="134"/>
      <c r="F27" s="68">
        <v>0</v>
      </c>
      <c r="G27" s="50" t="e">
        <f t="shared" si="0"/>
        <v>#DIV/0!</v>
      </c>
    </row>
    <row r="28" spans="1:7" s="43" customFormat="1" ht="15" x14ac:dyDescent="0.2">
      <c r="A28" s="141"/>
      <c r="B28" s="213">
        <v>3322</v>
      </c>
      <c r="C28" s="214" t="s">
        <v>218</v>
      </c>
      <c r="D28" s="124">
        <v>8250</v>
      </c>
      <c r="E28" s="69">
        <v>3401.7</v>
      </c>
      <c r="F28" s="68">
        <v>151.69999999999999</v>
      </c>
      <c r="G28" s="50">
        <f t="shared" si="0"/>
        <v>4.459534938413146</v>
      </c>
    </row>
    <row r="29" spans="1:7" s="43" customFormat="1" ht="15" x14ac:dyDescent="0.2">
      <c r="A29" s="141"/>
      <c r="B29" s="213">
        <v>3326</v>
      </c>
      <c r="C29" s="214" t="s">
        <v>219</v>
      </c>
      <c r="D29" s="124">
        <v>50</v>
      </c>
      <c r="E29" s="69">
        <v>48.6</v>
      </c>
      <c r="F29" s="68">
        <v>38.5</v>
      </c>
      <c r="G29" s="50">
        <f t="shared" si="0"/>
        <v>79.218106995884767</v>
      </c>
    </row>
    <row r="30" spans="1:7" s="45" customFormat="1" ht="15.75" x14ac:dyDescent="0.25">
      <c r="A30" s="141"/>
      <c r="B30" s="213">
        <v>3392</v>
      </c>
      <c r="C30" s="142" t="s">
        <v>419</v>
      </c>
      <c r="D30" s="135">
        <v>2000</v>
      </c>
      <c r="E30" s="134">
        <v>63.7</v>
      </c>
      <c r="F30" s="68">
        <v>48.4</v>
      </c>
      <c r="G30" s="50">
        <f t="shared" si="0"/>
        <v>75.981161695447412</v>
      </c>
    </row>
    <row r="31" spans="1:7" s="43" customFormat="1" ht="15" x14ac:dyDescent="0.2">
      <c r="A31" s="141"/>
      <c r="B31" s="213">
        <v>3412</v>
      </c>
      <c r="C31" s="214" t="s">
        <v>220</v>
      </c>
      <c r="D31" s="124">
        <v>6000</v>
      </c>
      <c r="E31" s="69">
        <v>5623.1</v>
      </c>
      <c r="F31" s="68">
        <v>629.9</v>
      </c>
      <c r="G31" s="50">
        <f t="shared" si="0"/>
        <v>11.202006010919243</v>
      </c>
    </row>
    <row r="32" spans="1:7" s="43" customFormat="1" ht="15" x14ac:dyDescent="0.2">
      <c r="A32" s="141"/>
      <c r="B32" s="213">
        <v>3421</v>
      </c>
      <c r="C32" s="214" t="s">
        <v>221</v>
      </c>
      <c r="D32" s="124">
        <v>491</v>
      </c>
      <c r="E32" s="69">
        <v>1895.3</v>
      </c>
      <c r="F32" s="68">
        <v>1528.5</v>
      </c>
      <c r="G32" s="50">
        <f t="shared" si="0"/>
        <v>80.646863293410021</v>
      </c>
    </row>
    <row r="33" spans="1:7" s="43" customFormat="1" ht="15" x14ac:dyDescent="0.2">
      <c r="A33" s="141"/>
      <c r="B33" s="213">
        <v>3612</v>
      </c>
      <c r="C33" s="214" t="s">
        <v>222</v>
      </c>
      <c r="D33" s="124">
        <v>150</v>
      </c>
      <c r="E33" s="69">
        <v>0</v>
      </c>
      <c r="F33" s="68">
        <v>0</v>
      </c>
      <c r="G33" s="50" t="e">
        <f t="shared" si="0"/>
        <v>#DIV/0!</v>
      </c>
    </row>
    <row r="34" spans="1:7" s="43" customFormat="1" ht="15" x14ac:dyDescent="0.2">
      <c r="A34" s="141"/>
      <c r="B34" s="213">
        <v>3613</v>
      </c>
      <c r="C34" s="214" t="s">
        <v>223</v>
      </c>
      <c r="D34" s="124">
        <v>0</v>
      </c>
      <c r="E34" s="69">
        <v>277.60000000000002</v>
      </c>
      <c r="F34" s="68">
        <v>157.19999999999999</v>
      </c>
      <c r="G34" s="50">
        <f t="shared" si="0"/>
        <v>56.628242074927947</v>
      </c>
    </row>
    <row r="35" spans="1:7" s="43" customFormat="1" ht="15" x14ac:dyDescent="0.2">
      <c r="A35" s="141"/>
      <c r="B35" s="213">
        <v>3631</v>
      </c>
      <c r="C35" s="214" t="s">
        <v>224</v>
      </c>
      <c r="D35" s="124">
        <v>11010</v>
      </c>
      <c r="E35" s="69">
        <v>12667.2</v>
      </c>
      <c r="F35" s="68">
        <v>3474.4</v>
      </c>
      <c r="G35" s="50">
        <f t="shared" si="0"/>
        <v>27.428318807629154</v>
      </c>
    </row>
    <row r="36" spans="1:7" s="45" customFormat="1" ht="15.75" x14ac:dyDescent="0.25">
      <c r="A36" s="141"/>
      <c r="B36" s="213">
        <v>3632</v>
      </c>
      <c r="C36" s="142" t="s">
        <v>225</v>
      </c>
      <c r="D36" s="135">
        <v>8100</v>
      </c>
      <c r="E36" s="134">
        <v>11069</v>
      </c>
      <c r="F36" s="68">
        <v>486.5</v>
      </c>
      <c r="G36" s="50">
        <f t="shared" si="0"/>
        <v>4.3951576474839635</v>
      </c>
    </row>
    <row r="37" spans="1:7" s="43" customFormat="1" ht="15" x14ac:dyDescent="0.2">
      <c r="A37" s="141"/>
      <c r="B37" s="213">
        <v>3635</v>
      </c>
      <c r="C37" s="214" t="s">
        <v>226</v>
      </c>
      <c r="D37" s="124">
        <v>3370</v>
      </c>
      <c r="E37" s="69">
        <v>3370</v>
      </c>
      <c r="F37" s="68">
        <v>90.2</v>
      </c>
      <c r="G37" s="50">
        <f t="shared" si="0"/>
        <v>2.6765578635014839</v>
      </c>
    </row>
    <row r="38" spans="1:7" s="45" customFormat="1" ht="15.75" hidden="1" x14ac:dyDescent="0.25">
      <c r="A38" s="141"/>
      <c r="B38" s="213">
        <v>3639</v>
      </c>
      <c r="C38" s="142" t="s">
        <v>227</v>
      </c>
      <c r="D38" s="135"/>
      <c r="E38" s="134"/>
      <c r="F38" s="68">
        <v>0</v>
      </c>
      <c r="G38" s="50" t="e">
        <f t="shared" si="0"/>
        <v>#DIV/0!</v>
      </c>
    </row>
    <row r="39" spans="1:7" s="43" customFormat="1" ht="15" x14ac:dyDescent="0.2">
      <c r="A39" s="141"/>
      <c r="B39" s="213">
        <v>3699</v>
      </c>
      <c r="C39" s="214" t="s">
        <v>228</v>
      </c>
      <c r="D39" s="140">
        <v>205</v>
      </c>
      <c r="E39" s="114">
        <v>431.3</v>
      </c>
      <c r="F39" s="68">
        <v>288.8</v>
      </c>
      <c r="G39" s="50">
        <f t="shared" si="0"/>
        <v>66.960352422907491</v>
      </c>
    </row>
    <row r="40" spans="1:7" s="43" customFormat="1" ht="15" x14ac:dyDescent="0.2">
      <c r="A40" s="141"/>
      <c r="B40" s="213">
        <v>3722</v>
      </c>
      <c r="C40" s="214" t="s">
        <v>229</v>
      </c>
      <c r="D40" s="124">
        <v>20470</v>
      </c>
      <c r="E40" s="69">
        <v>20470</v>
      </c>
      <c r="F40" s="68">
        <v>8774.9</v>
      </c>
      <c r="G40" s="50">
        <f t="shared" si="0"/>
        <v>42.867122618466048</v>
      </c>
    </row>
    <row r="41" spans="1:7" s="45" customFormat="1" ht="15.75" x14ac:dyDescent="0.25">
      <c r="A41" s="141"/>
      <c r="B41" s="213">
        <v>3725</v>
      </c>
      <c r="C41" s="142" t="s">
        <v>420</v>
      </c>
      <c r="D41" s="135">
        <v>500</v>
      </c>
      <c r="E41" s="134">
        <v>0</v>
      </c>
      <c r="F41" s="68">
        <v>0</v>
      </c>
      <c r="G41" s="50" t="e">
        <f t="shared" si="0"/>
        <v>#DIV/0!</v>
      </c>
    </row>
    <row r="42" spans="1:7" s="45" customFormat="1" ht="15.75" x14ac:dyDescent="0.25">
      <c r="A42" s="141"/>
      <c r="B42" s="213">
        <v>3726</v>
      </c>
      <c r="C42" s="142" t="s">
        <v>230</v>
      </c>
      <c r="D42" s="135">
        <v>230</v>
      </c>
      <c r="E42" s="134">
        <v>0</v>
      </c>
      <c r="F42" s="68">
        <v>0</v>
      </c>
      <c r="G42" s="50" t="e">
        <f t="shared" si="0"/>
        <v>#DIV/0!</v>
      </c>
    </row>
    <row r="43" spans="1:7" s="45" customFormat="1" ht="15.75" x14ac:dyDescent="0.25">
      <c r="A43" s="141"/>
      <c r="B43" s="213">
        <v>3733</v>
      </c>
      <c r="C43" s="142" t="s">
        <v>231</v>
      </c>
      <c r="D43" s="135">
        <v>40</v>
      </c>
      <c r="E43" s="134">
        <v>40</v>
      </c>
      <c r="F43" s="68">
        <v>30.8</v>
      </c>
      <c r="G43" s="50">
        <f t="shared" si="0"/>
        <v>77</v>
      </c>
    </row>
    <row r="44" spans="1:7" s="45" customFormat="1" ht="15.75" x14ac:dyDescent="0.25">
      <c r="A44" s="141"/>
      <c r="B44" s="213">
        <v>3744</v>
      </c>
      <c r="C44" s="142" t="s">
        <v>232</v>
      </c>
      <c r="D44" s="135">
        <v>4000</v>
      </c>
      <c r="E44" s="134">
        <v>9896.5</v>
      </c>
      <c r="F44" s="68">
        <v>105.3</v>
      </c>
      <c r="G44" s="50">
        <f t="shared" si="0"/>
        <v>1.0640125296822109</v>
      </c>
    </row>
    <row r="45" spans="1:7" s="45" customFormat="1" ht="15.75" x14ac:dyDescent="0.25">
      <c r="A45" s="141"/>
      <c r="B45" s="213">
        <v>3745</v>
      </c>
      <c r="C45" s="142" t="s">
        <v>233</v>
      </c>
      <c r="D45" s="215">
        <v>24947</v>
      </c>
      <c r="E45" s="134">
        <v>22402.2</v>
      </c>
      <c r="F45" s="68">
        <v>10742.4</v>
      </c>
      <c r="G45" s="50">
        <f t="shared" si="0"/>
        <v>47.952433243163618</v>
      </c>
    </row>
    <row r="46" spans="1:7" s="45" customFormat="1" ht="15.75" hidden="1" x14ac:dyDescent="0.25">
      <c r="A46" s="141"/>
      <c r="B46" s="213">
        <v>4349</v>
      </c>
      <c r="C46" s="142" t="s">
        <v>234</v>
      </c>
      <c r="D46" s="140"/>
      <c r="E46" s="114"/>
      <c r="F46" s="68">
        <v>0</v>
      </c>
      <c r="G46" s="50" t="e">
        <f t="shared" si="0"/>
        <v>#DIV/0!</v>
      </c>
    </row>
    <row r="47" spans="1:7" s="45" customFormat="1" ht="15.75" x14ac:dyDescent="0.25">
      <c r="A47" s="179"/>
      <c r="B47" s="213">
        <v>4351</v>
      </c>
      <c r="C47" s="214" t="s">
        <v>421</v>
      </c>
      <c r="D47" s="140">
        <v>1000</v>
      </c>
      <c r="E47" s="114">
        <v>0</v>
      </c>
      <c r="F47" s="68">
        <v>0</v>
      </c>
      <c r="G47" s="50" t="e">
        <f t="shared" si="0"/>
        <v>#DIV/0!</v>
      </c>
    </row>
    <row r="48" spans="1:7" s="45" customFormat="1" ht="15.75" x14ac:dyDescent="0.25">
      <c r="A48" s="179"/>
      <c r="B48" s="213">
        <v>4357</v>
      </c>
      <c r="C48" s="214" t="s">
        <v>235</v>
      </c>
      <c r="D48" s="140">
        <v>2950</v>
      </c>
      <c r="E48" s="114">
        <v>3533.9</v>
      </c>
      <c r="F48" s="68">
        <v>838.2</v>
      </c>
      <c r="G48" s="50">
        <f t="shared" si="0"/>
        <v>23.718837544922042</v>
      </c>
    </row>
    <row r="49" spans="1:7" s="45" customFormat="1" ht="15.75" x14ac:dyDescent="0.25">
      <c r="A49" s="141"/>
      <c r="B49" s="213">
        <v>4359</v>
      </c>
      <c r="C49" s="214" t="s">
        <v>450</v>
      </c>
      <c r="D49" s="135">
        <v>0</v>
      </c>
      <c r="E49" s="134">
        <v>768.7</v>
      </c>
      <c r="F49" s="68">
        <v>374.5</v>
      </c>
      <c r="G49" s="50">
        <f t="shared" si="0"/>
        <v>48.718615844932998</v>
      </c>
    </row>
    <row r="50" spans="1:7" s="45" customFormat="1" ht="15.75" x14ac:dyDescent="0.25">
      <c r="A50" s="179"/>
      <c r="B50" s="213">
        <v>4374</v>
      </c>
      <c r="C50" s="214" t="s">
        <v>236</v>
      </c>
      <c r="D50" s="140">
        <v>0</v>
      </c>
      <c r="E50" s="114">
        <v>220.6</v>
      </c>
      <c r="F50" s="68">
        <v>164.4</v>
      </c>
      <c r="G50" s="50">
        <f t="shared" si="0"/>
        <v>74.524025385312783</v>
      </c>
    </row>
    <row r="51" spans="1:7" s="43" customFormat="1" ht="15" x14ac:dyDescent="0.2">
      <c r="A51" s="179"/>
      <c r="B51" s="213">
        <v>5311</v>
      </c>
      <c r="C51" s="214" t="s">
        <v>237</v>
      </c>
      <c r="D51" s="140">
        <v>4500</v>
      </c>
      <c r="E51" s="114">
        <v>158.1</v>
      </c>
      <c r="F51" s="68">
        <v>123.4</v>
      </c>
      <c r="G51" s="50">
        <f t="shared" si="0"/>
        <v>78.051865907653394</v>
      </c>
    </row>
    <row r="52" spans="1:7" s="43" customFormat="1" ht="15" x14ac:dyDescent="0.2">
      <c r="A52" s="179"/>
      <c r="B52" s="213">
        <v>5512</v>
      </c>
      <c r="C52" s="214" t="s">
        <v>423</v>
      </c>
      <c r="D52" s="140">
        <v>500</v>
      </c>
      <c r="E52" s="114">
        <v>587</v>
      </c>
      <c r="F52" s="68">
        <v>0</v>
      </c>
      <c r="G52" s="50">
        <f t="shared" si="0"/>
        <v>0</v>
      </c>
    </row>
    <row r="53" spans="1:7" s="43" customFormat="1" ht="15" x14ac:dyDescent="0.2">
      <c r="A53" s="179"/>
      <c r="B53" s="213">
        <v>6171</v>
      </c>
      <c r="C53" s="214" t="s">
        <v>311</v>
      </c>
      <c r="D53" s="140">
        <v>3500</v>
      </c>
      <c r="E53" s="114">
        <v>1500</v>
      </c>
      <c r="F53" s="68">
        <v>0</v>
      </c>
      <c r="G53" s="50">
        <f t="shared" si="0"/>
        <v>0</v>
      </c>
    </row>
    <row r="54" spans="1:7" s="43" customFormat="1" ht="15" hidden="1" x14ac:dyDescent="0.2">
      <c r="A54" s="179"/>
      <c r="B54" s="213">
        <v>6399</v>
      </c>
      <c r="C54" s="214" t="s">
        <v>238</v>
      </c>
      <c r="D54" s="140"/>
      <c r="E54" s="114"/>
      <c r="F54" s="68">
        <v>0</v>
      </c>
      <c r="G54" s="50" t="e">
        <f t="shared" si="0"/>
        <v>#DIV/0!</v>
      </c>
    </row>
    <row r="55" spans="1:7" s="43" customFormat="1" ht="15" x14ac:dyDescent="0.2">
      <c r="A55" s="179"/>
      <c r="B55" s="213">
        <v>6402</v>
      </c>
      <c r="C55" s="214" t="s">
        <v>422</v>
      </c>
      <c r="D55" s="140">
        <v>3437</v>
      </c>
      <c r="E55" s="114">
        <v>3437</v>
      </c>
      <c r="F55" s="68">
        <v>0</v>
      </c>
      <c r="G55" s="50">
        <f t="shared" si="0"/>
        <v>0</v>
      </c>
    </row>
    <row r="56" spans="1:7" s="43" customFormat="1" ht="15" x14ac:dyDescent="0.2">
      <c r="A56" s="179">
        <v>6409</v>
      </c>
      <c r="B56" s="213">
        <v>6409</v>
      </c>
      <c r="C56" s="214" t="s">
        <v>239</v>
      </c>
      <c r="D56" s="140">
        <v>2400</v>
      </c>
      <c r="E56" s="114">
        <v>59.1</v>
      </c>
      <c r="F56" s="68">
        <v>0</v>
      </c>
      <c r="G56" s="50">
        <f t="shared" si="0"/>
        <v>0</v>
      </c>
    </row>
    <row r="57" spans="1:7" s="45" customFormat="1" ht="16.5" thickBot="1" x14ac:dyDescent="0.3">
      <c r="A57" s="141"/>
      <c r="B57" s="213"/>
      <c r="C57" s="142"/>
      <c r="D57" s="135"/>
      <c r="E57" s="134"/>
      <c r="F57" s="212"/>
      <c r="G57" s="50" t="e">
        <f t="shared" si="0"/>
        <v>#DIV/0!</v>
      </c>
    </row>
    <row r="58" spans="1:7" s="193" customFormat="1" ht="15.95" hidden="1" customHeight="1" x14ac:dyDescent="0.25">
      <c r="A58" s="127"/>
      <c r="B58" s="220"/>
      <c r="C58" s="143" t="s">
        <v>240</v>
      </c>
      <c r="D58" s="221" t="e">
        <f>SUM(#REF!+#REF!+#REF!+#REF!)</f>
        <v>#REF!</v>
      </c>
      <c r="E58" s="222" t="e">
        <f>SUM(#REF!+92+#REF!+#REF!)</f>
        <v>#REF!</v>
      </c>
      <c r="F58" s="223" t="e">
        <f>SUM(#REF!+#REF!+#REF!+#REF!)</f>
        <v>#REF!</v>
      </c>
      <c r="G58" s="50" t="e">
        <f t="shared" si="0"/>
        <v>#REF!</v>
      </c>
    </row>
    <row r="59" spans="1:7" s="45" customFormat="1" ht="15.95" hidden="1" customHeight="1" x14ac:dyDescent="0.25">
      <c r="A59" s="141"/>
      <c r="B59" s="213"/>
      <c r="C59" s="142"/>
      <c r="D59" s="135"/>
      <c r="E59" s="134"/>
      <c r="F59" s="212"/>
      <c r="G59" s="50" t="e">
        <f t="shared" si="0"/>
        <v>#DIV/0!</v>
      </c>
    </row>
    <row r="60" spans="1:7" s="45" customFormat="1" ht="15.95" hidden="1" customHeight="1" thickBot="1" x14ac:dyDescent="0.3">
      <c r="A60" s="224"/>
      <c r="B60" s="225"/>
      <c r="C60" s="226"/>
      <c r="D60" s="227"/>
      <c r="E60" s="228"/>
      <c r="F60" s="229"/>
      <c r="G60" s="50" t="e">
        <f t="shared" si="0"/>
        <v>#DIV/0!</v>
      </c>
    </row>
    <row r="61" spans="1:7" s="43" customFormat="1" ht="18.75" customHeight="1" thickTop="1" thickBot="1" x14ac:dyDescent="0.3">
      <c r="A61" s="230"/>
      <c r="B61" s="231"/>
      <c r="C61" s="232" t="s">
        <v>241</v>
      </c>
      <c r="D61" s="233">
        <f t="shared" ref="D61:F61" si="1">SUM(D12:D57)</f>
        <v>206555</v>
      </c>
      <c r="E61" s="234">
        <f t="shared" si="1"/>
        <v>220964.00000000006</v>
      </c>
      <c r="F61" s="235">
        <f t="shared" si="1"/>
        <v>57182.900000000016</v>
      </c>
      <c r="G61" s="50">
        <f t="shared" si="0"/>
        <v>25.878830940786735</v>
      </c>
    </row>
    <row r="62" spans="1:7" s="45" customFormat="1" ht="16.5" customHeight="1" x14ac:dyDescent="0.25">
      <c r="A62" s="200"/>
      <c r="B62" s="236"/>
      <c r="C62" s="200"/>
      <c r="D62" s="201"/>
      <c r="E62" s="237"/>
      <c r="F62" s="191"/>
      <c r="G62" s="191"/>
    </row>
    <row r="63" spans="1:7" s="43" customFormat="1" ht="9.9499999999999993" hidden="1" customHeight="1" x14ac:dyDescent="0.25">
      <c r="A63" s="47"/>
      <c r="B63" s="49"/>
      <c r="C63" s="200"/>
      <c r="D63" s="201"/>
      <c r="E63" s="201"/>
      <c r="F63" s="201"/>
      <c r="G63" s="201"/>
    </row>
    <row r="64" spans="1:7" s="43" customFormat="1" ht="9.9499999999999993" hidden="1" customHeight="1" x14ac:dyDescent="0.25">
      <c r="A64" s="47"/>
      <c r="B64" s="49"/>
      <c r="C64" s="200"/>
      <c r="D64" s="201"/>
      <c r="E64" s="201"/>
      <c r="F64" s="201"/>
      <c r="G64" s="201"/>
    </row>
    <row r="65" spans="1:7" s="43" customFormat="1" ht="9.9499999999999993" hidden="1" customHeight="1" x14ac:dyDescent="0.25">
      <c r="A65" s="47"/>
      <c r="B65" s="49"/>
      <c r="C65" s="200"/>
      <c r="D65" s="201"/>
      <c r="E65" s="201"/>
      <c r="F65" s="201"/>
      <c r="G65" s="201"/>
    </row>
    <row r="66" spans="1:7" s="43" customFormat="1" ht="9.9499999999999993" hidden="1" customHeight="1" x14ac:dyDescent="0.25">
      <c r="A66" s="47"/>
      <c r="B66" s="49"/>
      <c r="C66" s="200"/>
      <c r="D66" s="201"/>
      <c r="E66" s="201"/>
      <c r="F66" s="201"/>
      <c r="G66" s="201"/>
    </row>
    <row r="67" spans="1:7" s="43" customFormat="1" ht="9.9499999999999993" hidden="1" customHeight="1" x14ac:dyDescent="0.25">
      <c r="A67" s="47"/>
      <c r="B67" s="49"/>
      <c r="C67" s="200"/>
      <c r="D67" s="201"/>
      <c r="E67" s="201"/>
      <c r="F67" s="201"/>
      <c r="G67" s="201"/>
    </row>
    <row r="68" spans="1:7" s="43" customFormat="1" ht="9.9499999999999993" hidden="1" customHeight="1" x14ac:dyDescent="0.25">
      <c r="A68" s="47"/>
      <c r="B68" s="49"/>
      <c r="C68" s="200"/>
      <c r="D68" s="201"/>
      <c r="E68" s="201"/>
      <c r="F68" s="201"/>
      <c r="G68" s="201"/>
    </row>
    <row r="69" spans="1:7" s="43" customFormat="1" ht="15.75" customHeight="1" thickBot="1" x14ac:dyDescent="0.3">
      <c r="A69" s="47"/>
      <c r="B69" s="49"/>
      <c r="C69" s="200"/>
      <c r="D69" s="201"/>
      <c r="E69" s="198"/>
      <c r="F69" s="198"/>
      <c r="G69" s="198"/>
    </row>
    <row r="70" spans="1:7" s="43" customFormat="1" ht="15.75" x14ac:dyDescent="0.25">
      <c r="A70" s="203" t="s">
        <v>57</v>
      </c>
      <c r="B70" s="204" t="s">
        <v>56</v>
      </c>
      <c r="C70" s="203" t="s">
        <v>54</v>
      </c>
      <c r="D70" s="203" t="s">
        <v>53</v>
      </c>
      <c r="E70" s="203" t="s">
        <v>53</v>
      </c>
      <c r="F70" s="94" t="s">
        <v>7</v>
      </c>
      <c r="G70" s="203" t="s">
        <v>199</v>
      </c>
    </row>
    <row r="71" spans="1:7" s="43" customFormat="1" ht="15.75" customHeight="1" thickBot="1" x14ac:dyDescent="0.3">
      <c r="A71" s="205"/>
      <c r="B71" s="206"/>
      <c r="C71" s="207"/>
      <c r="D71" s="208" t="s">
        <v>51</v>
      </c>
      <c r="E71" s="208" t="s">
        <v>50</v>
      </c>
      <c r="F71" s="91" t="s">
        <v>332</v>
      </c>
      <c r="G71" s="208" t="s">
        <v>200</v>
      </c>
    </row>
    <row r="72" spans="1:7" s="43" customFormat="1" ht="16.5" customHeight="1" thickTop="1" x14ac:dyDescent="0.25">
      <c r="A72" s="209">
        <v>30</v>
      </c>
      <c r="B72" s="209"/>
      <c r="C72" s="127" t="s">
        <v>169</v>
      </c>
      <c r="D72" s="137"/>
      <c r="E72" s="136"/>
      <c r="F72" s="131"/>
      <c r="G72" s="137"/>
    </row>
    <row r="73" spans="1:7" s="43" customFormat="1" ht="16.5" customHeight="1" x14ac:dyDescent="0.25">
      <c r="A73" s="238">
        <v>31</v>
      </c>
      <c r="B73" s="238"/>
      <c r="C73" s="127"/>
      <c r="D73" s="135"/>
      <c r="E73" s="134"/>
      <c r="F73" s="212"/>
      <c r="G73" s="135"/>
    </row>
    <row r="74" spans="1:7" s="43" customFormat="1" ht="15" x14ac:dyDescent="0.2">
      <c r="A74" s="141"/>
      <c r="B74" s="217">
        <v>3341</v>
      </c>
      <c r="C74" s="47" t="s">
        <v>242</v>
      </c>
      <c r="D74" s="135">
        <v>30</v>
      </c>
      <c r="E74" s="134">
        <v>30</v>
      </c>
      <c r="F74" s="212">
        <v>0</v>
      </c>
      <c r="G74" s="50">
        <f t="shared" ref="G74:G90" si="2">(F74/E74)*100</f>
        <v>0</v>
      </c>
    </row>
    <row r="75" spans="1:7" s="43" customFormat="1" ht="15.75" customHeight="1" x14ac:dyDescent="0.2">
      <c r="A75" s="141"/>
      <c r="B75" s="217">
        <v>3349</v>
      </c>
      <c r="C75" s="142" t="s">
        <v>243</v>
      </c>
      <c r="D75" s="135">
        <v>720</v>
      </c>
      <c r="E75" s="134">
        <v>720</v>
      </c>
      <c r="F75" s="212">
        <v>376.9</v>
      </c>
      <c r="G75" s="50">
        <f t="shared" si="2"/>
        <v>52.347222222222221</v>
      </c>
    </row>
    <row r="76" spans="1:7" s="43" customFormat="1" ht="15.75" customHeight="1" x14ac:dyDescent="0.2">
      <c r="A76" s="141"/>
      <c r="B76" s="217">
        <v>5212</v>
      </c>
      <c r="C76" s="141" t="s">
        <v>244</v>
      </c>
      <c r="D76" s="239">
        <v>20</v>
      </c>
      <c r="E76" s="240">
        <v>20</v>
      </c>
      <c r="F76" s="212">
        <v>0</v>
      </c>
      <c r="G76" s="50">
        <f t="shared" si="2"/>
        <v>0</v>
      </c>
    </row>
    <row r="77" spans="1:7" s="43" customFormat="1" ht="15.75" customHeight="1" x14ac:dyDescent="0.2">
      <c r="A77" s="141"/>
      <c r="B77" s="217">
        <v>5272</v>
      </c>
      <c r="C77" s="141" t="s">
        <v>245</v>
      </c>
      <c r="D77" s="239">
        <v>50</v>
      </c>
      <c r="E77" s="240">
        <v>50</v>
      </c>
      <c r="F77" s="212">
        <v>0</v>
      </c>
      <c r="G77" s="50">
        <f t="shared" si="2"/>
        <v>0</v>
      </c>
    </row>
    <row r="78" spans="1:7" s="43" customFormat="1" ht="15.75" customHeight="1" x14ac:dyDescent="0.2">
      <c r="A78" s="141"/>
      <c r="B78" s="217">
        <v>5279</v>
      </c>
      <c r="C78" s="141" t="s">
        <v>246</v>
      </c>
      <c r="D78" s="239">
        <v>50</v>
      </c>
      <c r="E78" s="240">
        <v>50</v>
      </c>
      <c r="F78" s="212">
        <v>3.2</v>
      </c>
      <c r="G78" s="50">
        <f t="shared" si="2"/>
        <v>6.4</v>
      </c>
    </row>
    <row r="79" spans="1:7" s="43" customFormat="1" ht="15.75" customHeight="1" x14ac:dyDescent="0.2">
      <c r="A79" s="141"/>
      <c r="B79" s="217">
        <v>5311</v>
      </c>
      <c r="C79" s="141" t="s">
        <v>468</v>
      </c>
      <c r="D79" s="239">
        <v>0</v>
      </c>
      <c r="E79" s="240">
        <v>0</v>
      </c>
      <c r="F79" s="212">
        <v>0</v>
      </c>
      <c r="G79" s="50" t="e">
        <f t="shared" si="2"/>
        <v>#DIV/0!</v>
      </c>
    </row>
    <row r="80" spans="1:7" s="43" customFormat="1" ht="15" x14ac:dyDescent="0.2">
      <c r="A80" s="141"/>
      <c r="B80" s="217">
        <v>5512</v>
      </c>
      <c r="C80" s="47" t="s">
        <v>247</v>
      </c>
      <c r="D80" s="135">
        <v>1423</v>
      </c>
      <c r="E80" s="134">
        <v>1423</v>
      </c>
      <c r="F80" s="212">
        <v>316.10000000000002</v>
      </c>
      <c r="G80" s="50">
        <f t="shared" si="2"/>
        <v>22.213633169360509</v>
      </c>
    </row>
    <row r="81" spans="1:7" s="43" customFormat="1" ht="15.75" customHeight="1" x14ac:dyDescent="0.2">
      <c r="A81" s="141"/>
      <c r="B81" s="217">
        <v>6112</v>
      </c>
      <c r="C81" s="142" t="s">
        <v>248</v>
      </c>
      <c r="D81" s="135">
        <v>5535</v>
      </c>
      <c r="E81" s="134">
        <v>5631.8</v>
      </c>
      <c r="F81" s="212">
        <v>2835</v>
      </c>
      <c r="G81" s="50">
        <f t="shared" si="2"/>
        <v>50.339145566248803</v>
      </c>
    </row>
    <row r="82" spans="1:7" s="43" customFormat="1" ht="15.95" hidden="1" customHeight="1" x14ac:dyDescent="0.2">
      <c r="A82" s="141"/>
      <c r="B82" s="217">
        <v>6114</v>
      </c>
      <c r="C82" s="142" t="s">
        <v>249</v>
      </c>
      <c r="D82" s="135"/>
      <c r="E82" s="134"/>
      <c r="F82" s="212">
        <v>0</v>
      </c>
      <c r="G82" s="50" t="e">
        <f t="shared" si="2"/>
        <v>#DIV/0!</v>
      </c>
    </row>
    <row r="83" spans="1:7" s="43" customFormat="1" ht="15.95" hidden="1" customHeight="1" x14ac:dyDescent="0.2">
      <c r="A83" s="141"/>
      <c r="B83" s="217">
        <v>6115</v>
      </c>
      <c r="C83" s="142" t="s">
        <v>250</v>
      </c>
      <c r="D83" s="135"/>
      <c r="E83" s="134"/>
      <c r="F83" s="212">
        <v>0</v>
      </c>
      <c r="G83" s="50" t="e">
        <f t="shared" si="2"/>
        <v>#DIV/0!</v>
      </c>
    </row>
    <row r="84" spans="1:7" s="43" customFormat="1" ht="15.95" hidden="1" customHeight="1" x14ac:dyDescent="0.2">
      <c r="A84" s="141"/>
      <c r="B84" s="217">
        <v>6117</v>
      </c>
      <c r="C84" s="142" t="s">
        <v>251</v>
      </c>
      <c r="D84" s="135"/>
      <c r="E84" s="134"/>
      <c r="F84" s="212">
        <v>0</v>
      </c>
      <c r="G84" s="50" t="e">
        <f t="shared" si="2"/>
        <v>#DIV/0!</v>
      </c>
    </row>
    <row r="85" spans="1:7" s="43" customFormat="1" ht="15.95" hidden="1" customHeight="1" x14ac:dyDescent="0.2">
      <c r="A85" s="141"/>
      <c r="B85" s="217">
        <v>6118</v>
      </c>
      <c r="C85" s="142" t="s">
        <v>252</v>
      </c>
      <c r="D85" s="239"/>
      <c r="E85" s="240"/>
      <c r="F85" s="212">
        <v>0</v>
      </c>
      <c r="G85" s="50" t="e">
        <f t="shared" si="2"/>
        <v>#DIV/0!</v>
      </c>
    </row>
    <row r="86" spans="1:7" s="43" customFormat="1" ht="15.95" hidden="1" customHeight="1" x14ac:dyDescent="0.2">
      <c r="A86" s="141"/>
      <c r="B86" s="217">
        <v>6149</v>
      </c>
      <c r="C86" s="142" t="s">
        <v>253</v>
      </c>
      <c r="D86" s="239"/>
      <c r="E86" s="240"/>
      <c r="F86" s="212">
        <v>0</v>
      </c>
      <c r="G86" s="50" t="e">
        <f t="shared" si="2"/>
        <v>#DIV/0!</v>
      </c>
    </row>
    <row r="87" spans="1:7" s="43" customFormat="1" ht="17.25" customHeight="1" x14ac:dyDescent="0.2">
      <c r="A87" s="217" t="s">
        <v>254</v>
      </c>
      <c r="B87" s="217">
        <v>6171</v>
      </c>
      <c r="C87" s="142" t="s">
        <v>255</v>
      </c>
      <c r="D87" s="135">
        <v>110341</v>
      </c>
      <c r="E87" s="134">
        <v>117083.2</v>
      </c>
      <c r="F87" s="212">
        <v>49279.7</v>
      </c>
      <c r="G87" s="50">
        <f t="shared" si="2"/>
        <v>42.08947141861514</v>
      </c>
    </row>
    <row r="88" spans="1:7" s="43" customFormat="1" ht="17.25" customHeight="1" x14ac:dyDescent="0.2">
      <c r="A88" s="217"/>
      <c r="B88" s="217">
        <v>6402</v>
      </c>
      <c r="C88" s="142" t="s">
        <v>256</v>
      </c>
      <c r="D88" s="135">
        <v>0</v>
      </c>
      <c r="E88" s="134">
        <v>216.9</v>
      </c>
      <c r="F88" s="212">
        <v>216.9</v>
      </c>
      <c r="G88" s="50">
        <f t="shared" si="2"/>
        <v>100</v>
      </c>
    </row>
    <row r="89" spans="1:7" s="43" customFormat="1" ht="15.75" customHeight="1" thickBot="1" x14ac:dyDescent="0.3">
      <c r="A89" s="241"/>
      <c r="B89" s="242"/>
      <c r="C89" s="243"/>
      <c r="D89" s="239"/>
      <c r="E89" s="240"/>
      <c r="F89" s="244"/>
      <c r="G89" s="50" t="e">
        <f t="shared" si="2"/>
        <v>#DIV/0!</v>
      </c>
    </row>
    <row r="90" spans="1:7" s="43" customFormat="1" ht="18.75" customHeight="1" thickTop="1" thickBot="1" x14ac:dyDescent="0.3">
      <c r="A90" s="230"/>
      <c r="B90" s="245"/>
      <c r="C90" s="246" t="s">
        <v>257</v>
      </c>
      <c r="D90" s="233">
        <f t="shared" ref="D90:F90" si="3">SUM(D74:D89)</f>
        <v>118169</v>
      </c>
      <c r="E90" s="234">
        <f t="shared" si="3"/>
        <v>125224.9</v>
      </c>
      <c r="F90" s="235">
        <f t="shared" si="3"/>
        <v>53027.799999999996</v>
      </c>
      <c r="G90" s="50">
        <f t="shared" si="2"/>
        <v>42.346050985067663</v>
      </c>
    </row>
    <row r="91" spans="1:7" s="43" customFormat="1" ht="15.75" customHeight="1" x14ac:dyDescent="0.25">
      <c r="A91" s="47"/>
      <c r="B91" s="49"/>
      <c r="C91" s="200"/>
      <c r="D91" s="201"/>
      <c r="E91" s="247"/>
      <c r="F91" s="201"/>
      <c r="G91" s="201"/>
    </row>
    <row r="92" spans="1:7" s="43" customFormat="1" ht="9.9499999999999993" hidden="1" customHeight="1" x14ac:dyDescent="0.25">
      <c r="A92" s="47"/>
      <c r="B92" s="49"/>
      <c r="C92" s="200"/>
      <c r="D92" s="201"/>
      <c r="E92" s="201"/>
      <c r="F92" s="201"/>
      <c r="G92" s="201"/>
    </row>
    <row r="93" spans="1:7" s="43" customFormat="1" ht="9.9499999999999993" hidden="1" customHeight="1" x14ac:dyDescent="0.25">
      <c r="A93" s="47"/>
      <c r="B93" s="49"/>
      <c r="C93" s="200"/>
      <c r="D93" s="201"/>
      <c r="E93" s="201"/>
      <c r="F93" s="201"/>
      <c r="G93" s="201"/>
    </row>
    <row r="94" spans="1:7" s="43" customFormat="1" ht="9.9499999999999993" hidden="1" customHeight="1" x14ac:dyDescent="0.25">
      <c r="A94" s="47"/>
      <c r="B94" s="49"/>
      <c r="C94" s="200"/>
      <c r="D94" s="201"/>
      <c r="E94" s="201"/>
      <c r="F94" s="201"/>
      <c r="G94" s="201"/>
    </row>
    <row r="95" spans="1:7" s="43" customFormat="1" ht="9.9499999999999993" hidden="1" customHeight="1" x14ac:dyDescent="0.25">
      <c r="A95" s="47"/>
      <c r="B95" s="49"/>
      <c r="C95" s="200"/>
      <c r="D95" s="201"/>
      <c r="E95" s="201"/>
      <c r="F95" s="201"/>
      <c r="G95" s="201"/>
    </row>
    <row r="96" spans="1:7" s="43" customFormat="1" ht="15.75" customHeight="1" thickBot="1" x14ac:dyDescent="0.3">
      <c r="A96" s="47"/>
      <c r="B96" s="49"/>
      <c r="C96" s="200"/>
      <c r="D96" s="201"/>
      <c r="E96" s="201"/>
      <c r="F96" s="201"/>
      <c r="G96" s="201"/>
    </row>
    <row r="97" spans="1:7" s="43" customFormat="1" ht="15.75" x14ac:dyDescent="0.25">
      <c r="A97" s="203" t="s">
        <v>57</v>
      </c>
      <c r="B97" s="204" t="s">
        <v>56</v>
      </c>
      <c r="C97" s="203" t="s">
        <v>54</v>
      </c>
      <c r="D97" s="203" t="s">
        <v>53</v>
      </c>
      <c r="E97" s="203" t="s">
        <v>53</v>
      </c>
      <c r="F97" s="94" t="s">
        <v>7</v>
      </c>
      <c r="G97" s="203" t="s">
        <v>199</v>
      </c>
    </row>
    <row r="98" spans="1:7" s="43" customFormat="1" ht="15.75" customHeight="1" thickBot="1" x14ac:dyDescent="0.3">
      <c r="A98" s="205"/>
      <c r="B98" s="206"/>
      <c r="C98" s="207"/>
      <c r="D98" s="208" t="s">
        <v>51</v>
      </c>
      <c r="E98" s="208" t="s">
        <v>50</v>
      </c>
      <c r="F98" s="91" t="s">
        <v>332</v>
      </c>
      <c r="G98" s="208" t="s">
        <v>200</v>
      </c>
    </row>
    <row r="99" spans="1:7" s="43" customFormat="1" ht="16.5" thickTop="1" x14ac:dyDescent="0.25">
      <c r="A99" s="209">
        <v>50</v>
      </c>
      <c r="B99" s="210"/>
      <c r="C99" s="216" t="s">
        <v>146</v>
      </c>
      <c r="D99" s="137"/>
      <c r="E99" s="136"/>
      <c r="F99" s="131"/>
      <c r="G99" s="137"/>
    </row>
    <row r="100" spans="1:7" s="43" customFormat="1" ht="14.25" customHeight="1" x14ac:dyDescent="0.25">
      <c r="A100" s="209"/>
      <c r="B100" s="210"/>
      <c r="C100" s="216" t="s">
        <v>445</v>
      </c>
      <c r="D100" s="137"/>
      <c r="E100" s="136"/>
      <c r="F100" s="131"/>
      <c r="G100" s="137"/>
    </row>
    <row r="101" spans="1:7" s="43" customFormat="1" ht="15.75" x14ac:dyDescent="0.25">
      <c r="A101" s="141"/>
      <c r="B101" s="213">
        <v>2143</v>
      </c>
      <c r="C101" s="141" t="s">
        <v>446</v>
      </c>
      <c r="D101" s="124">
        <v>665</v>
      </c>
      <c r="E101" s="69">
        <v>890.5</v>
      </c>
      <c r="F101" s="68">
        <v>748.8</v>
      </c>
      <c r="G101" s="50">
        <f t="shared" ref="G101:G150" si="4">(F101/E101)*100</f>
        <v>84.087591240875909</v>
      </c>
    </row>
    <row r="102" spans="1:7" s="43" customFormat="1" ht="15" x14ac:dyDescent="0.2">
      <c r="A102" s="141"/>
      <c r="B102" s="213">
        <v>3111</v>
      </c>
      <c r="C102" s="141" t="s">
        <v>258</v>
      </c>
      <c r="D102" s="124">
        <v>8150</v>
      </c>
      <c r="E102" s="69">
        <v>9014.5</v>
      </c>
      <c r="F102" s="68">
        <v>5429</v>
      </c>
      <c r="G102" s="50">
        <f t="shared" si="4"/>
        <v>60.225192745021907</v>
      </c>
    </row>
    <row r="103" spans="1:7" s="43" customFormat="1" ht="15" x14ac:dyDescent="0.2">
      <c r="A103" s="141"/>
      <c r="B103" s="213">
        <v>3113</v>
      </c>
      <c r="C103" s="141" t="s">
        <v>259</v>
      </c>
      <c r="D103" s="124">
        <v>30850</v>
      </c>
      <c r="E103" s="69">
        <v>33356.199999999997</v>
      </c>
      <c r="F103" s="68">
        <v>20594.7</v>
      </c>
      <c r="G103" s="50">
        <f t="shared" si="4"/>
        <v>61.741745162818319</v>
      </c>
    </row>
    <row r="104" spans="1:7" s="43" customFormat="1" ht="15" hidden="1" x14ac:dyDescent="0.2">
      <c r="A104" s="141"/>
      <c r="B104" s="213">
        <v>3114</v>
      </c>
      <c r="C104" s="141" t="s">
        <v>260</v>
      </c>
      <c r="D104" s="124"/>
      <c r="E104" s="69"/>
      <c r="F104" s="68">
        <v>0</v>
      </c>
      <c r="G104" s="50" t="e">
        <f t="shared" si="4"/>
        <v>#DIV/0!</v>
      </c>
    </row>
    <row r="105" spans="1:7" s="43" customFormat="1" ht="15" hidden="1" x14ac:dyDescent="0.2">
      <c r="A105" s="141"/>
      <c r="B105" s="213">
        <v>3122</v>
      </c>
      <c r="C105" s="141" t="s">
        <v>261</v>
      </c>
      <c r="D105" s="124"/>
      <c r="E105" s="69"/>
      <c r="F105" s="68">
        <v>0</v>
      </c>
      <c r="G105" s="50" t="e">
        <f t="shared" si="4"/>
        <v>#DIV/0!</v>
      </c>
    </row>
    <row r="106" spans="1:7" s="43" customFormat="1" ht="15" x14ac:dyDescent="0.2">
      <c r="A106" s="141"/>
      <c r="B106" s="213">
        <v>3231</v>
      </c>
      <c r="C106" s="141" t="s">
        <v>262</v>
      </c>
      <c r="D106" s="124">
        <v>600</v>
      </c>
      <c r="E106" s="69">
        <v>600</v>
      </c>
      <c r="F106" s="68">
        <v>350</v>
      </c>
      <c r="G106" s="50">
        <f t="shared" si="4"/>
        <v>58.333333333333336</v>
      </c>
    </row>
    <row r="107" spans="1:7" s="43" customFormat="1" ht="15" x14ac:dyDescent="0.2">
      <c r="A107" s="141"/>
      <c r="B107" s="213">
        <v>3313</v>
      </c>
      <c r="C107" s="141" t="s">
        <v>263</v>
      </c>
      <c r="D107" s="124">
        <v>1200</v>
      </c>
      <c r="E107" s="69">
        <v>1200</v>
      </c>
      <c r="F107" s="68">
        <v>850</v>
      </c>
      <c r="G107" s="50">
        <f t="shared" si="4"/>
        <v>70.833333333333343</v>
      </c>
    </row>
    <row r="108" spans="1:7" s="43" customFormat="1" ht="15" x14ac:dyDescent="0.2">
      <c r="A108" s="141"/>
      <c r="B108" s="213">
        <v>3314</v>
      </c>
      <c r="C108" s="141" t="s">
        <v>264</v>
      </c>
      <c r="D108" s="124">
        <v>10259</v>
      </c>
      <c r="E108" s="69">
        <v>10274</v>
      </c>
      <c r="F108" s="68">
        <v>5975</v>
      </c>
      <c r="G108" s="50">
        <f t="shared" si="4"/>
        <v>58.156511582635787</v>
      </c>
    </row>
    <row r="109" spans="1:7" s="43" customFormat="1" ht="15" x14ac:dyDescent="0.2">
      <c r="A109" s="141"/>
      <c r="B109" s="213">
        <v>3315</v>
      </c>
      <c r="C109" s="141" t="s">
        <v>265</v>
      </c>
      <c r="D109" s="124">
        <v>15984</v>
      </c>
      <c r="E109" s="69">
        <v>16754</v>
      </c>
      <c r="F109" s="68">
        <v>9362</v>
      </c>
      <c r="G109" s="50">
        <f t="shared" si="4"/>
        <v>55.879193028530509</v>
      </c>
    </row>
    <row r="110" spans="1:7" s="43" customFormat="1" ht="15" x14ac:dyDescent="0.2">
      <c r="A110" s="141"/>
      <c r="B110" s="213">
        <v>3319</v>
      </c>
      <c r="C110" s="141" t="s">
        <v>266</v>
      </c>
      <c r="D110" s="124">
        <v>260</v>
      </c>
      <c r="E110" s="69">
        <v>623</v>
      </c>
      <c r="F110" s="68">
        <v>521.1</v>
      </c>
      <c r="G110" s="50">
        <f t="shared" si="4"/>
        <v>83.643659711075443</v>
      </c>
    </row>
    <row r="111" spans="1:7" s="43" customFormat="1" ht="15" x14ac:dyDescent="0.2">
      <c r="A111" s="141"/>
      <c r="B111" s="213">
        <v>3322</v>
      </c>
      <c r="C111" s="141" t="s">
        <v>267</v>
      </c>
      <c r="D111" s="124">
        <v>20</v>
      </c>
      <c r="E111" s="69">
        <v>15</v>
      </c>
      <c r="F111" s="68">
        <v>0</v>
      </c>
      <c r="G111" s="50">
        <f t="shared" si="4"/>
        <v>0</v>
      </c>
    </row>
    <row r="112" spans="1:7" s="43" customFormat="1" ht="15" x14ac:dyDescent="0.2">
      <c r="A112" s="141"/>
      <c r="B112" s="213">
        <v>3326</v>
      </c>
      <c r="C112" s="141" t="s">
        <v>268</v>
      </c>
      <c r="D112" s="124">
        <v>20</v>
      </c>
      <c r="E112" s="69">
        <v>20</v>
      </c>
      <c r="F112" s="68">
        <v>0</v>
      </c>
      <c r="G112" s="50">
        <f t="shared" si="4"/>
        <v>0</v>
      </c>
    </row>
    <row r="113" spans="1:7" s="43" customFormat="1" ht="15" x14ac:dyDescent="0.2">
      <c r="A113" s="141"/>
      <c r="B113" s="213">
        <v>3330</v>
      </c>
      <c r="C113" s="141" t="s">
        <v>269</v>
      </c>
      <c r="D113" s="124">
        <v>140</v>
      </c>
      <c r="E113" s="69">
        <v>140</v>
      </c>
      <c r="F113" s="68">
        <v>7</v>
      </c>
      <c r="G113" s="50">
        <f t="shared" si="4"/>
        <v>5</v>
      </c>
    </row>
    <row r="114" spans="1:7" s="43" customFormat="1" ht="15" x14ac:dyDescent="0.2">
      <c r="A114" s="141"/>
      <c r="B114" s="213">
        <v>3392</v>
      </c>
      <c r="C114" s="141" t="s">
        <v>270</v>
      </c>
      <c r="D114" s="124">
        <v>800</v>
      </c>
      <c r="E114" s="69">
        <v>803.2</v>
      </c>
      <c r="F114" s="68">
        <v>403.2</v>
      </c>
      <c r="G114" s="50">
        <f t="shared" si="4"/>
        <v>50.199203187250994</v>
      </c>
    </row>
    <row r="115" spans="1:7" s="43" customFormat="1" ht="15" x14ac:dyDescent="0.2">
      <c r="A115" s="141"/>
      <c r="B115" s="213">
        <v>3412</v>
      </c>
      <c r="C115" s="141" t="s">
        <v>434</v>
      </c>
      <c r="D115" s="124">
        <v>17853</v>
      </c>
      <c r="E115" s="69">
        <v>17853</v>
      </c>
      <c r="F115" s="68">
        <v>11126</v>
      </c>
      <c r="G115" s="50">
        <f t="shared" si="4"/>
        <v>62.320058253514823</v>
      </c>
    </row>
    <row r="116" spans="1:7" s="43" customFormat="1" ht="15" x14ac:dyDescent="0.2">
      <c r="A116" s="141"/>
      <c r="B116" s="213">
        <v>3412</v>
      </c>
      <c r="C116" s="141" t="s">
        <v>430</v>
      </c>
      <c r="D116" s="124">
        <f>18003-17853</f>
        <v>150</v>
      </c>
      <c r="E116" s="69">
        <f>18003-17853</f>
        <v>150</v>
      </c>
      <c r="F116" s="68">
        <v>41.2</v>
      </c>
      <c r="G116" s="50">
        <f t="shared" si="4"/>
        <v>27.466666666666669</v>
      </c>
    </row>
    <row r="117" spans="1:7" s="43" customFormat="1" ht="15" x14ac:dyDescent="0.2">
      <c r="A117" s="141"/>
      <c r="B117" s="213">
        <v>3419</v>
      </c>
      <c r="C117" s="141" t="s">
        <v>425</v>
      </c>
      <c r="D117" s="124">
        <v>6000</v>
      </c>
      <c r="E117" s="69">
        <v>1345</v>
      </c>
      <c r="F117" s="68">
        <v>439.8</v>
      </c>
      <c r="G117" s="50">
        <f t="shared" si="4"/>
        <v>32.698884758364308</v>
      </c>
    </row>
    <row r="118" spans="1:7" s="43" customFormat="1" ht="15" x14ac:dyDescent="0.2">
      <c r="A118" s="141"/>
      <c r="B118" s="213">
        <v>3421</v>
      </c>
      <c r="C118" s="141" t="s">
        <v>424</v>
      </c>
      <c r="D118" s="124">
        <v>9000</v>
      </c>
      <c r="E118" s="69">
        <v>13603</v>
      </c>
      <c r="F118" s="68">
        <v>10977.3</v>
      </c>
      <c r="G118" s="50">
        <f t="shared" si="4"/>
        <v>80.697640226420646</v>
      </c>
    </row>
    <row r="119" spans="1:7" s="43" customFormat="1" ht="15" x14ac:dyDescent="0.2">
      <c r="A119" s="141"/>
      <c r="B119" s="213">
        <v>3429</v>
      </c>
      <c r="C119" s="141" t="s">
        <v>271</v>
      </c>
      <c r="D119" s="124">
        <v>2000</v>
      </c>
      <c r="E119" s="69">
        <v>2248.8000000000002</v>
      </c>
      <c r="F119" s="68">
        <v>2004.5</v>
      </c>
      <c r="G119" s="50">
        <f t="shared" si="4"/>
        <v>89.136428317324786</v>
      </c>
    </row>
    <row r="120" spans="1:7" s="43" customFormat="1" ht="15" x14ac:dyDescent="0.2">
      <c r="A120" s="141"/>
      <c r="B120" s="213">
        <v>3541</v>
      </c>
      <c r="C120" s="141" t="s">
        <v>272</v>
      </c>
      <c r="D120" s="124">
        <v>198</v>
      </c>
      <c r="E120" s="69">
        <v>198</v>
      </c>
      <c r="F120" s="68">
        <v>197</v>
      </c>
      <c r="G120" s="50">
        <f t="shared" si="4"/>
        <v>99.494949494949495</v>
      </c>
    </row>
    <row r="121" spans="1:7" s="43" customFormat="1" ht="15" x14ac:dyDescent="0.2">
      <c r="A121" s="141"/>
      <c r="B121" s="213">
        <v>3599</v>
      </c>
      <c r="C121" s="141" t="s">
        <v>273</v>
      </c>
      <c r="D121" s="124">
        <v>5</v>
      </c>
      <c r="E121" s="69">
        <v>5</v>
      </c>
      <c r="F121" s="68">
        <v>0</v>
      </c>
      <c r="G121" s="50">
        <f t="shared" si="4"/>
        <v>0</v>
      </c>
    </row>
    <row r="122" spans="1:7" s="43" customFormat="1" ht="15" x14ac:dyDescent="0.2">
      <c r="A122" s="141"/>
      <c r="B122" s="213">
        <v>3639</v>
      </c>
      <c r="C122" s="141" t="s">
        <v>426</v>
      </c>
      <c r="D122" s="124">
        <v>8047</v>
      </c>
      <c r="E122" s="69">
        <v>8047</v>
      </c>
      <c r="F122" s="68">
        <v>4690</v>
      </c>
      <c r="G122" s="50">
        <f t="shared" si="4"/>
        <v>58.282589785013052</v>
      </c>
    </row>
    <row r="123" spans="1:7" s="43" customFormat="1" ht="15" hidden="1" x14ac:dyDescent="0.2">
      <c r="A123" s="141"/>
      <c r="B123" s="213">
        <v>4193</v>
      </c>
      <c r="C123" s="141" t="s">
        <v>274</v>
      </c>
      <c r="D123" s="124"/>
      <c r="E123" s="69"/>
      <c r="F123" s="68">
        <v>0</v>
      </c>
      <c r="G123" s="50" t="e">
        <f t="shared" si="4"/>
        <v>#DIV/0!</v>
      </c>
    </row>
    <row r="124" spans="1:7" s="43" customFormat="1" ht="15" x14ac:dyDescent="0.2">
      <c r="A124" s="248"/>
      <c r="B124" s="213">
        <v>4312</v>
      </c>
      <c r="C124" s="141" t="s">
        <v>427</v>
      </c>
      <c r="D124" s="124">
        <v>520</v>
      </c>
      <c r="E124" s="69">
        <v>1092.4000000000001</v>
      </c>
      <c r="F124" s="68">
        <v>219.7</v>
      </c>
      <c r="G124" s="50">
        <f t="shared" si="4"/>
        <v>20.111680703039177</v>
      </c>
    </row>
    <row r="125" spans="1:7" s="43" customFormat="1" ht="15" x14ac:dyDescent="0.2">
      <c r="A125" s="248"/>
      <c r="B125" s="213">
        <v>4329</v>
      </c>
      <c r="C125" s="141" t="s">
        <v>275</v>
      </c>
      <c r="D125" s="124">
        <v>40</v>
      </c>
      <c r="E125" s="69">
        <v>40</v>
      </c>
      <c r="F125" s="68">
        <v>40</v>
      </c>
      <c r="G125" s="50">
        <f t="shared" si="4"/>
        <v>100</v>
      </c>
    </row>
    <row r="126" spans="1:7" s="43" customFormat="1" ht="15" hidden="1" x14ac:dyDescent="0.2">
      <c r="A126" s="141"/>
      <c r="B126" s="213">
        <v>4333</v>
      </c>
      <c r="C126" s="141" t="s">
        <v>276</v>
      </c>
      <c r="D126" s="124"/>
      <c r="E126" s="69"/>
      <c r="F126" s="68">
        <v>0</v>
      </c>
      <c r="G126" s="50" t="e">
        <f t="shared" si="4"/>
        <v>#DIV/0!</v>
      </c>
    </row>
    <row r="127" spans="1:7" s="43" customFormat="1" ht="9.9499999999999993" hidden="1" customHeight="1" x14ac:dyDescent="0.2">
      <c r="A127" s="141"/>
      <c r="B127" s="213">
        <v>4339</v>
      </c>
      <c r="C127" s="141" t="s">
        <v>277</v>
      </c>
      <c r="D127" s="124"/>
      <c r="E127" s="69"/>
      <c r="F127" s="68">
        <v>0</v>
      </c>
      <c r="G127" s="50" t="e">
        <f t="shared" si="4"/>
        <v>#DIV/0!</v>
      </c>
    </row>
    <row r="128" spans="1:7" s="43" customFormat="1" ht="15" x14ac:dyDescent="0.2">
      <c r="A128" s="141"/>
      <c r="B128" s="213">
        <v>4342</v>
      </c>
      <c r="C128" s="141" t="s">
        <v>278</v>
      </c>
      <c r="D128" s="124">
        <v>20</v>
      </c>
      <c r="E128" s="69">
        <v>20</v>
      </c>
      <c r="F128" s="68">
        <v>0</v>
      </c>
      <c r="G128" s="50">
        <f t="shared" si="4"/>
        <v>0</v>
      </c>
    </row>
    <row r="129" spans="1:7" s="43" customFormat="1" ht="15" x14ac:dyDescent="0.2">
      <c r="A129" s="141"/>
      <c r="B129" s="213">
        <v>4343</v>
      </c>
      <c r="C129" s="141" t="s">
        <v>279</v>
      </c>
      <c r="D129" s="124">
        <v>50</v>
      </c>
      <c r="E129" s="69">
        <v>50</v>
      </c>
      <c r="F129" s="68">
        <v>0</v>
      </c>
      <c r="G129" s="50">
        <f t="shared" si="4"/>
        <v>0</v>
      </c>
    </row>
    <row r="130" spans="1:7" s="43" customFormat="1" ht="15" x14ac:dyDescent="0.2">
      <c r="A130" s="141"/>
      <c r="B130" s="213">
        <v>4344</v>
      </c>
      <c r="C130" s="141" t="s">
        <v>451</v>
      </c>
      <c r="D130" s="124">
        <v>0</v>
      </c>
      <c r="E130" s="69">
        <v>11</v>
      </c>
      <c r="F130" s="68">
        <v>11</v>
      </c>
      <c r="G130" s="50">
        <f t="shared" si="4"/>
        <v>100</v>
      </c>
    </row>
    <row r="131" spans="1:7" s="43" customFormat="1" ht="15" x14ac:dyDescent="0.2">
      <c r="A131" s="141"/>
      <c r="B131" s="213">
        <v>4349</v>
      </c>
      <c r="C131" s="141" t="s">
        <v>280</v>
      </c>
      <c r="D131" s="124">
        <v>7500</v>
      </c>
      <c r="E131" s="69">
        <v>7552.9</v>
      </c>
      <c r="F131" s="68">
        <v>1824.6</v>
      </c>
      <c r="G131" s="50">
        <f t="shared" si="4"/>
        <v>24.157608335870989</v>
      </c>
    </row>
    <row r="132" spans="1:7" s="43" customFormat="1" ht="15" x14ac:dyDescent="0.2">
      <c r="A132" s="248"/>
      <c r="B132" s="249">
        <v>4351</v>
      </c>
      <c r="C132" s="248" t="s">
        <v>281</v>
      </c>
      <c r="D132" s="124">
        <v>2552</v>
      </c>
      <c r="E132" s="69">
        <v>2555</v>
      </c>
      <c r="F132" s="68">
        <v>924.1</v>
      </c>
      <c r="G132" s="50">
        <f t="shared" si="4"/>
        <v>36.168297455968691</v>
      </c>
    </row>
    <row r="133" spans="1:7" s="43" customFormat="1" ht="15" x14ac:dyDescent="0.2">
      <c r="A133" s="248"/>
      <c r="B133" s="249">
        <v>4356</v>
      </c>
      <c r="C133" s="248" t="s">
        <v>428</v>
      </c>
      <c r="D133" s="124">
        <v>1201</v>
      </c>
      <c r="E133" s="69">
        <v>2229</v>
      </c>
      <c r="F133" s="68">
        <v>1245.5</v>
      </c>
      <c r="G133" s="50">
        <f t="shared" si="4"/>
        <v>55.877074921489452</v>
      </c>
    </row>
    <row r="134" spans="1:7" s="43" customFormat="1" ht="15" x14ac:dyDescent="0.2">
      <c r="A134" s="248"/>
      <c r="B134" s="249">
        <v>4357</v>
      </c>
      <c r="C134" s="248" t="s">
        <v>429</v>
      </c>
      <c r="D134" s="124">
        <v>16536</v>
      </c>
      <c r="E134" s="69">
        <v>40198.199999999997</v>
      </c>
      <c r="F134" s="68">
        <v>32225.5</v>
      </c>
      <c r="G134" s="50">
        <f t="shared" si="4"/>
        <v>80.166524869272763</v>
      </c>
    </row>
    <row r="135" spans="1:7" s="43" customFormat="1" ht="15" x14ac:dyDescent="0.2">
      <c r="A135" s="248"/>
      <c r="B135" s="249">
        <v>4358</v>
      </c>
      <c r="C135" s="248" t="s">
        <v>432</v>
      </c>
      <c r="D135" s="124">
        <v>298</v>
      </c>
      <c r="E135" s="69">
        <v>298</v>
      </c>
      <c r="F135" s="68">
        <v>297.10000000000002</v>
      </c>
      <c r="G135" s="50">
        <f t="shared" si="4"/>
        <v>99.697986577181226</v>
      </c>
    </row>
    <row r="136" spans="1:7" s="43" customFormat="1" ht="15" x14ac:dyDescent="0.2">
      <c r="A136" s="248"/>
      <c r="B136" s="249">
        <v>4359</v>
      </c>
      <c r="C136" s="250" t="s">
        <v>431</v>
      </c>
      <c r="D136" s="124">
        <v>485</v>
      </c>
      <c r="E136" s="69">
        <v>503.2</v>
      </c>
      <c r="F136" s="68">
        <v>54.6</v>
      </c>
      <c r="G136" s="50">
        <f t="shared" si="4"/>
        <v>10.850556438791733</v>
      </c>
    </row>
    <row r="137" spans="1:7" s="43" customFormat="1" ht="15" hidden="1" x14ac:dyDescent="0.2">
      <c r="A137" s="141"/>
      <c r="B137" s="213">
        <v>4371</v>
      </c>
      <c r="C137" s="252" t="s">
        <v>282</v>
      </c>
      <c r="D137" s="124"/>
      <c r="E137" s="69"/>
      <c r="F137" s="68">
        <v>0</v>
      </c>
      <c r="G137" s="50" t="e">
        <f t="shared" si="4"/>
        <v>#DIV/0!</v>
      </c>
    </row>
    <row r="138" spans="1:7" s="43" customFormat="1" ht="15" hidden="1" x14ac:dyDescent="0.2">
      <c r="A138" s="141"/>
      <c r="B138" s="213">
        <v>4374</v>
      </c>
      <c r="C138" s="141" t="s">
        <v>283</v>
      </c>
      <c r="D138" s="124"/>
      <c r="E138" s="69"/>
      <c r="F138" s="68">
        <v>0</v>
      </c>
      <c r="G138" s="50" t="e">
        <f t="shared" si="4"/>
        <v>#DIV/0!</v>
      </c>
    </row>
    <row r="139" spans="1:7" s="43" customFormat="1" ht="15" x14ac:dyDescent="0.2">
      <c r="A139" s="141"/>
      <c r="B139" s="249">
        <v>4371</v>
      </c>
      <c r="C139" s="248" t="s">
        <v>282</v>
      </c>
      <c r="D139" s="124">
        <v>0</v>
      </c>
      <c r="E139" s="69">
        <v>186</v>
      </c>
      <c r="F139" s="68">
        <v>186</v>
      </c>
      <c r="G139" s="50">
        <f t="shared" si="4"/>
        <v>100</v>
      </c>
    </row>
    <row r="140" spans="1:7" s="43" customFormat="1" ht="15" x14ac:dyDescent="0.2">
      <c r="A140" s="141"/>
      <c r="B140" s="249">
        <v>4372</v>
      </c>
      <c r="C140" s="248" t="s">
        <v>452</v>
      </c>
      <c r="D140" s="124">
        <v>0</v>
      </c>
      <c r="E140" s="69">
        <v>35</v>
      </c>
      <c r="F140" s="68">
        <v>32.6</v>
      </c>
      <c r="G140" s="50">
        <f t="shared" si="4"/>
        <v>93.142857142857153</v>
      </c>
    </row>
    <row r="141" spans="1:7" s="43" customFormat="1" ht="15" x14ac:dyDescent="0.2">
      <c r="A141" s="141"/>
      <c r="B141" s="249">
        <v>4374</v>
      </c>
      <c r="C141" s="248" t="s">
        <v>453</v>
      </c>
      <c r="D141" s="124">
        <v>0</v>
      </c>
      <c r="E141" s="69">
        <v>12</v>
      </c>
      <c r="F141" s="68">
        <v>12</v>
      </c>
      <c r="G141" s="50">
        <f t="shared" si="4"/>
        <v>100</v>
      </c>
    </row>
    <row r="142" spans="1:7" s="43" customFormat="1" ht="15" x14ac:dyDescent="0.2">
      <c r="A142" s="141"/>
      <c r="B142" s="249">
        <v>4378</v>
      </c>
      <c r="C142" s="248" t="s">
        <v>454</v>
      </c>
      <c r="D142" s="124">
        <v>0</v>
      </c>
      <c r="E142" s="69">
        <v>50</v>
      </c>
      <c r="F142" s="68">
        <v>50</v>
      </c>
      <c r="G142" s="50">
        <f t="shared" si="4"/>
        <v>100</v>
      </c>
    </row>
    <row r="143" spans="1:7" s="43" customFormat="1" ht="15" x14ac:dyDescent="0.2">
      <c r="A143" s="248"/>
      <c r="B143" s="249">
        <v>4379</v>
      </c>
      <c r="C143" s="248" t="s">
        <v>433</v>
      </c>
      <c r="D143" s="251">
        <v>248</v>
      </c>
      <c r="E143" s="80">
        <v>248</v>
      </c>
      <c r="F143" s="68">
        <v>161.4</v>
      </c>
      <c r="G143" s="50">
        <f t="shared" si="4"/>
        <v>65.080645161290334</v>
      </c>
    </row>
    <row r="144" spans="1:7" s="43" customFormat="1" ht="15" x14ac:dyDescent="0.2">
      <c r="A144" s="248"/>
      <c r="B144" s="249">
        <v>4399</v>
      </c>
      <c r="C144" s="248" t="s">
        <v>284</v>
      </c>
      <c r="D144" s="251">
        <v>55</v>
      </c>
      <c r="E144" s="80">
        <v>55</v>
      </c>
      <c r="F144" s="68">
        <v>43.1</v>
      </c>
      <c r="G144" s="50">
        <f t="shared" si="4"/>
        <v>78.363636363636374</v>
      </c>
    </row>
    <row r="145" spans="1:7" s="43" customFormat="1" ht="15" hidden="1" x14ac:dyDescent="0.2">
      <c r="A145" s="248"/>
      <c r="B145" s="249">
        <v>6402</v>
      </c>
      <c r="C145" s="248" t="s">
        <v>285</v>
      </c>
      <c r="D145" s="239"/>
      <c r="E145" s="240"/>
      <c r="F145" s="68">
        <v>0</v>
      </c>
      <c r="G145" s="50" t="e">
        <f t="shared" si="4"/>
        <v>#DIV/0!</v>
      </c>
    </row>
    <row r="146" spans="1:7" s="43" customFormat="1" ht="9.9499999999999993" hidden="1" customHeight="1" x14ac:dyDescent="0.2">
      <c r="A146" s="248"/>
      <c r="B146" s="249">
        <v>6409</v>
      </c>
      <c r="C146" s="248" t="s">
        <v>286</v>
      </c>
      <c r="D146" s="239"/>
      <c r="E146" s="240"/>
      <c r="F146" s="68">
        <v>0</v>
      </c>
      <c r="G146" s="50" t="e">
        <f t="shared" si="4"/>
        <v>#DIV/0!</v>
      </c>
    </row>
    <row r="147" spans="1:7" s="43" customFormat="1" ht="15" x14ac:dyDescent="0.2">
      <c r="A147" s="141"/>
      <c r="B147" s="213">
        <v>6223</v>
      </c>
      <c r="C147" s="141" t="s">
        <v>287</v>
      </c>
      <c r="D147" s="124">
        <v>70</v>
      </c>
      <c r="E147" s="69">
        <v>70</v>
      </c>
      <c r="F147" s="68">
        <v>2</v>
      </c>
      <c r="G147" s="50">
        <f t="shared" si="4"/>
        <v>2.8571428571428572</v>
      </c>
    </row>
    <row r="148" spans="1:7" s="43" customFormat="1" ht="15" hidden="1" x14ac:dyDescent="0.2">
      <c r="A148" s="141"/>
      <c r="B148" s="213">
        <v>6409</v>
      </c>
      <c r="C148" s="141" t="s">
        <v>288</v>
      </c>
      <c r="D148" s="124"/>
      <c r="E148" s="69"/>
      <c r="F148" s="68">
        <v>0</v>
      </c>
      <c r="G148" s="50" t="e">
        <f t="shared" si="4"/>
        <v>#DIV/0!</v>
      </c>
    </row>
    <row r="149" spans="1:7" s="43" customFormat="1" ht="15" customHeight="1" thickBot="1" x14ac:dyDescent="0.25">
      <c r="A149" s="248"/>
      <c r="B149" s="249"/>
      <c r="C149" s="248"/>
      <c r="D149" s="239"/>
      <c r="E149" s="240"/>
      <c r="F149" s="244"/>
      <c r="G149" s="50" t="e">
        <f t="shared" si="4"/>
        <v>#DIV/0!</v>
      </c>
    </row>
    <row r="150" spans="1:7" s="43" customFormat="1" ht="18.75" customHeight="1" thickTop="1" thickBot="1" x14ac:dyDescent="0.3">
      <c r="A150" s="230"/>
      <c r="B150" s="231"/>
      <c r="C150" s="253" t="s">
        <v>289</v>
      </c>
      <c r="D150" s="233">
        <f t="shared" ref="D150:F150" si="5">SUM(D101:D149)</f>
        <v>141776</v>
      </c>
      <c r="E150" s="234">
        <f t="shared" si="5"/>
        <v>172345.9</v>
      </c>
      <c r="F150" s="235">
        <f t="shared" si="5"/>
        <v>111045.80000000002</v>
      </c>
      <c r="G150" s="50">
        <f t="shared" si="4"/>
        <v>64.431936007761152</v>
      </c>
    </row>
    <row r="151" spans="1:7" s="43" customFormat="1" ht="18.75" customHeight="1" x14ac:dyDescent="0.25">
      <c r="A151" s="47"/>
      <c r="B151" s="49"/>
      <c r="C151" s="200"/>
      <c r="D151" s="201"/>
      <c r="E151" s="283"/>
      <c r="F151" s="284"/>
      <c r="G151" s="109"/>
    </row>
    <row r="152" spans="1:7" s="43" customFormat="1" ht="13.5" customHeight="1" x14ac:dyDescent="0.25">
      <c r="A152" s="47"/>
      <c r="B152" s="49"/>
      <c r="C152" s="200"/>
      <c r="D152" s="201"/>
      <c r="E152" s="283"/>
      <c r="F152" s="284"/>
      <c r="G152" s="109"/>
    </row>
    <row r="153" spans="1:7" s="43" customFormat="1" ht="9.9499999999999993" hidden="1" customHeight="1" x14ac:dyDescent="0.25">
      <c r="A153" s="47"/>
      <c r="B153" s="49"/>
      <c r="C153" s="200"/>
      <c r="D153" s="201"/>
      <c r="E153" s="201"/>
      <c r="F153" s="201"/>
      <c r="G153" s="201"/>
    </row>
    <row r="154" spans="1:7" s="43" customFormat="1" ht="9.9499999999999993" hidden="1" customHeight="1" x14ac:dyDescent="0.25">
      <c r="A154" s="47"/>
      <c r="B154" s="49"/>
      <c r="C154" s="200"/>
      <c r="D154" s="201"/>
      <c r="E154" s="201"/>
      <c r="F154" s="201"/>
      <c r="G154" s="201"/>
    </row>
    <row r="155" spans="1:7" s="43" customFormat="1" ht="9.9499999999999993" hidden="1" customHeight="1" x14ac:dyDescent="0.25">
      <c r="A155" s="47"/>
      <c r="B155" s="49"/>
      <c r="C155" s="200"/>
      <c r="D155" s="201"/>
      <c r="E155" s="201"/>
      <c r="F155" s="201"/>
      <c r="G155" s="201"/>
    </row>
    <row r="156" spans="1:7" s="43" customFormat="1" ht="9.9499999999999993" hidden="1" customHeight="1" x14ac:dyDescent="0.25">
      <c r="A156" s="47"/>
      <c r="B156" s="49"/>
      <c r="C156" s="200"/>
      <c r="D156" s="201"/>
      <c r="E156" s="201"/>
      <c r="F156" s="201"/>
      <c r="G156" s="201"/>
    </row>
    <row r="157" spans="1:7" s="43" customFormat="1" ht="9.9499999999999993" hidden="1" customHeight="1" x14ac:dyDescent="0.25">
      <c r="A157" s="47"/>
      <c r="B157" s="49"/>
      <c r="C157" s="200"/>
      <c r="D157" s="201"/>
      <c r="E157" s="191"/>
      <c r="F157" s="191"/>
      <c r="G157" s="191"/>
    </row>
    <row r="158" spans="1:7" s="43" customFormat="1" ht="9.9499999999999993" hidden="1" customHeight="1" x14ac:dyDescent="0.25">
      <c r="A158" s="47"/>
      <c r="B158" s="49"/>
      <c r="C158" s="200"/>
      <c r="D158" s="201"/>
      <c r="E158" s="201"/>
      <c r="F158" s="201"/>
      <c r="G158" s="201"/>
    </row>
    <row r="159" spans="1:7" s="43" customFormat="1" ht="9.9499999999999993" hidden="1" customHeight="1" x14ac:dyDescent="0.25">
      <c r="A159" s="47"/>
      <c r="B159" s="49"/>
      <c r="C159" s="200"/>
      <c r="D159" s="201"/>
      <c r="E159" s="201"/>
      <c r="F159" s="201"/>
      <c r="G159" s="201"/>
    </row>
    <row r="160" spans="1:7" s="43" customFormat="1" ht="9.9499999999999993" hidden="1" customHeight="1" x14ac:dyDescent="0.25">
      <c r="A160" s="47"/>
      <c r="B160" s="49"/>
      <c r="C160" s="200"/>
      <c r="D160" s="201"/>
      <c r="E160" s="191"/>
      <c r="F160" s="191"/>
      <c r="G160" s="191"/>
    </row>
    <row r="161" spans="1:7" s="43" customFormat="1" ht="15.75" customHeight="1" thickBot="1" x14ac:dyDescent="0.3">
      <c r="A161" s="47"/>
      <c r="B161" s="49"/>
      <c r="C161" s="200"/>
      <c r="D161" s="201"/>
      <c r="E161" s="198"/>
      <c r="F161" s="198"/>
      <c r="G161" s="198"/>
    </row>
    <row r="162" spans="1:7" s="43" customFormat="1" ht="15.75" x14ac:dyDescent="0.25">
      <c r="A162" s="203" t="s">
        <v>57</v>
      </c>
      <c r="B162" s="204" t="s">
        <v>56</v>
      </c>
      <c r="C162" s="203" t="s">
        <v>54</v>
      </c>
      <c r="D162" s="203" t="s">
        <v>53</v>
      </c>
      <c r="E162" s="203" t="s">
        <v>53</v>
      </c>
      <c r="F162" s="94" t="s">
        <v>7</v>
      </c>
      <c r="G162" s="203" t="s">
        <v>199</v>
      </c>
    </row>
    <row r="163" spans="1:7" s="43" customFormat="1" ht="15.75" customHeight="1" thickBot="1" x14ac:dyDescent="0.3">
      <c r="A163" s="205"/>
      <c r="B163" s="206"/>
      <c r="C163" s="207"/>
      <c r="D163" s="208" t="s">
        <v>51</v>
      </c>
      <c r="E163" s="208" t="s">
        <v>50</v>
      </c>
      <c r="F163" s="91" t="s">
        <v>332</v>
      </c>
      <c r="G163" s="208" t="s">
        <v>200</v>
      </c>
    </row>
    <row r="164" spans="1:7" s="43" customFormat="1" ht="16.5" thickTop="1" x14ac:dyDescent="0.25">
      <c r="A164" s="209">
        <v>60</v>
      </c>
      <c r="B164" s="210"/>
      <c r="C164" s="216" t="s">
        <v>122</v>
      </c>
      <c r="D164" s="137"/>
      <c r="E164" s="136"/>
      <c r="F164" s="131"/>
      <c r="G164" s="137"/>
    </row>
    <row r="165" spans="1:7" s="43" customFormat="1" ht="15.75" x14ac:dyDescent="0.25">
      <c r="A165" s="146"/>
      <c r="B165" s="211"/>
      <c r="C165" s="146"/>
      <c r="D165" s="135"/>
      <c r="E165" s="134"/>
      <c r="F165" s="212"/>
      <c r="G165" s="135"/>
    </row>
    <row r="166" spans="1:7" s="43" customFormat="1" ht="15" x14ac:dyDescent="0.2">
      <c r="A166" s="141"/>
      <c r="B166" s="213">
        <v>1014</v>
      </c>
      <c r="C166" s="141" t="s">
        <v>290</v>
      </c>
      <c r="D166" s="50">
        <v>625</v>
      </c>
      <c r="E166" s="69">
        <v>625</v>
      </c>
      <c r="F166" s="68">
        <v>211.6</v>
      </c>
      <c r="G166" s="50">
        <f t="shared" ref="G166:G180" si="6">(F166/E166)*100</f>
        <v>33.855999999999995</v>
      </c>
    </row>
    <row r="167" spans="1:7" s="43" customFormat="1" ht="9.9499999999999993" hidden="1" customHeight="1" x14ac:dyDescent="0.2">
      <c r="A167" s="248"/>
      <c r="B167" s="249">
        <v>1031</v>
      </c>
      <c r="C167" s="248" t="s">
        <v>291</v>
      </c>
      <c r="D167" s="72"/>
      <c r="E167" s="80"/>
      <c r="F167" s="79"/>
      <c r="G167" s="50" t="e">
        <f t="shared" si="6"/>
        <v>#DIV/0!</v>
      </c>
    </row>
    <row r="168" spans="1:7" s="43" customFormat="1" ht="15" hidden="1" x14ac:dyDescent="0.2">
      <c r="A168" s="141"/>
      <c r="B168" s="213">
        <v>1036</v>
      </c>
      <c r="C168" s="141" t="s">
        <v>292</v>
      </c>
      <c r="D168" s="50"/>
      <c r="E168" s="69"/>
      <c r="F168" s="68">
        <v>0</v>
      </c>
      <c r="G168" s="50" t="e">
        <f t="shared" si="6"/>
        <v>#DIV/0!</v>
      </c>
    </row>
    <row r="169" spans="1:7" s="43" customFormat="1" ht="9.9499999999999993" hidden="1" customHeight="1" x14ac:dyDescent="0.2">
      <c r="A169" s="248"/>
      <c r="B169" s="249">
        <v>1037</v>
      </c>
      <c r="C169" s="248" t="s">
        <v>293</v>
      </c>
      <c r="D169" s="72"/>
      <c r="E169" s="80"/>
      <c r="F169" s="68">
        <v>0</v>
      </c>
      <c r="G169" s="50" t="e">
        <f t="shared" si="6"/>
        <v>#DIV/0!</v>
      </c>
    </row>
    <row r="170" spans="1:7" s="43" customFormat="1" ht="15" hidden="1" x14ac:dyDescent="0.2">
      <c r="A170" s="248"/>
      <c r="B170" s="249">
        <v>1039</v>
      </c>
      <c r="C170" s="248" t="s">
        <v>294</v>
      </c>
      <c r="D170" s="72"/>
      <c r="E170" s="80"/>
      <c r="F170" s="68">
        <v>0</v>
      </c>
      <c r="G170" s="50" t="e">
        <f t="shared" si="6"/>
        <v>#DIV/0!</v>
      </c>
    </row>
    <row r="171" spans="1:7" s="43" customFormat="1" ht="15" x14ac:dyDescent="0.2">
      <c r="A171" s="141"/>
      <c r="B171" s="213">
        <v>1036</v>
      </c>
      <c r="C171" s="248" t="s">
        <v>292</v>
      </c>
      <c r="D171" s="50">
        <v>0</v>
      </c>
      <c r="E171" s="69">
        <v>25.4</v>
      </c>
      <c r="F171" s="68">
        <v>25.4</v>
      </c>
      <c r="G171" s="50">
        <f t="shared" si="6"/>
        <v>100</v>
      </c>
    </row>
    <row r="172" spans="1:7" s="43" customFormat="1" ht="15" x14ac:dyDescent="0.2">
      <c r="A172" s="248"/>
      <c r="B172" s="249">
        <v>1070</v>
      </c>
      <c r="C172" s="248" t="s">
        <v>295</v>
      </c>
      <c r="D172" s="72">
        <v>7</v>
      </c>
      <c r="E172" s="80">
        <v>7</v>
      </c>
      <c r="F172" s="68">
        <v>7</v>
      </c>
      <c r="G172" s="50">
        <f t="shared" si="6"/>
        <v>100</v>
      </c>
    </row>
    <row r="173" spans="1:7" s="43" customFormat="1" ht="15" hidden="1" x14ac:dyDescent="0.2">
      <c r="A173" s="248"/>
      <c r="B173" s="249">
        <v>2331</v>
      </c>
      <c r="C173" s="248" t="s">
        <v>296</v>
      </c>
      <c r="D173" s="72"/>
      <c r="E173" s="80"/>
      <c r="F173" s="68">
        <v>0</v>
      </c>
      <c r="G173" s="50" t="e">
        <f t="shared" si="6"/>
        <v>#DIV/0!</v>
      </c>
    </row>
    <row r="174" spans="1:7" s="43" customFormat="1" ht="15" x14ac:dyDescent="0.2">
      <c r="A174" s="141"/>
      <c r="B174" s="217">
        <v>3322</v>
      </c>
      <c r="C174" s="141" t="s">
        <v>435</v>
      </c>
      <c r="D174" s="133">
        <v>30</v>
      </c>
      <c r="E174" s="69">
        <v>30</v>
      </c>
      <c r="F174" s="68">
        <v>0</v>
      </c>
      <c r="G174" s="50">
        <f t="shared" si="6"/>
        <v>0</v>
      </c>
    </row>
    <row r="175" spans="1:7" s="43" customFormat="1" ht="15" x14ac:dyDescent="0.2">
      <c r="A175" s="248"/>
      <c r="B175" s="249">
        <v>3739</v>
      </c>
      <c r="C175" s="248" t="s">
        <v>297</v>
      </c>
      <c r="D175" s="50">
        <v>50</v>
      </c>
      <c r="E175" s="69">
        <v>50</v>
      </c>
      <c r="F175" s="68">
        <v>0</v>
      </c>
      <c r="G175" s="50">
        <f t="shared" si="6"/>
        <v>0</v>
      </c>
    </row>
    <row r="176" spans="1:7" s="43" customFormat="1" ht="15" x14ac:dyDescent="0.2">
      <c r="A176" s="141"/>
      <c r="B176" s="213">
        <v>3749</v>
      </c>
      <c r="C176" s="141" t="s">
        <v>298</v>
      </c>
      <c r="D176" s="50">
        <v>70</v>
      </c>
      <c r="E176" s="69">
        <v>70</v>
      </c>
      <c r="F176" s="68">
        <v>5</v>
      </c>
      <c r="G176" s="50">
        <f t="shared" si="6"/>
        <v>7.1428571428571423</v>
      </c>
    </row>
    <row r="177" spans="1:82" s="43" customFormat="1" ht="15" hidden="1" x14ac:dyDescent="0.2">
      <c r="A177" s="141"/>
      <c r="B177" s="213">
        <v>5272</v>
      </c>
      <c r="C177" s="141" t="s">
        <v>299</v>
      </c>
      <c r="D177" s="50"/>
      <c r="E177" s="69"/>
      <c r="F177" s="68">
        <v>0</v>
      </c>
      <c r="G177" s="50" t="e">
        <f t="shared" si="6"/>
        <v>#DIV/0!</v>
      </c>
    </row>
    <row r="178" spans="1:82" s="43" customFormat="1" ht="15" x14ac:dyDescent="0.2">
      <c r="A178" s="141"/>
      <c r="B178" s="213">
        <v>6171</v>
      </c>
      <c r="C178" s="141" t="s">
        <v>300</v>
      </c>
      <c r="D178" s="50">
        <v>10</v>
      </c>
      <c r="E178" s="69">
        <v>10</v>
      </c>
      <c r="F178" s="68">
        <v>1.3</v>
      </c>
      <c r="G178" s="50">
        <f t="shared" si="6"/>
        <v>13</v>
      </c>
    </row>
    <row r="179" spans="1:82" s="43" customFormat="1" ht="15.75" thickBot="1" x14ac:dyDescent="0.25">
      <c r="A179" s="254"/>
      <c r="B179" s="255"/>
      <c r="C179" s="254"/>
      <c r="D179" s="239"/>
      <c r="E179" s="240"/>
      <c r="F179" s="244"/>
      <c r="G179" s="50" t="e">
        <f t="shared" si="6"/>
        <v>#DIV/0!</v>
      </c>
    </row>
    <row r="180" spans="1:82" s="43" customFormat="1" ht="18.75" customHeight="1" thickTop="1" thickBot="1" x14ac:dyDescent="0.3">
      <c r="A180" s="256"/>
      <c r="B180" s="257"/>
      <c r="C180" s="258" t="s">
        <v>301</v>
      </c>
      <c r="D180" s="233">
        <f>SUM(D164:D179)</f>
        <v>792</v>
      </c>
      <c r="E180" s="234">
        <f>SUM(E165:E179)</f>
        <v>817.4</v>
      </c>
      <c r="F180" s="235">
        <f t="shared" ref="F180" si="7">SUM(F164:F179)</f>
        <v>250.3</v>
      </c>
      <c r="G180" s="50">
        <f t="shared" si="6"/>
        <v>30.62148275018351</v>
      </c>
    </row>
    <row r="181" spans="1:82" s="43" customFormat="1" ht="18.75" customHeight="1" x14ac:dyDescent="0.25">
      <c r="A181" s="47"/>
      <c r="B181" s="49"/>
      <c r="C181" s="200"/>
      <c r="D181" s="201"/>
      <c r="E181" s="283"/>
      <c r="F181" s="284"/>
      <c r="G181" s="109"/>
    </row>
    <row r="182" spans="1:82" s="43" customFormat="1" ht="18.75" customHeight="1" x14ac:dyDescent="0.25">
      <c r="A182" s="47"/>
      <c r="B182" s="49"/>
      <c r="C182" s="200"/>
      <c r="D182" s="201"/>
      <c r="E182" s="283"/>
      <c r="F182" s="284"/>
      <c r="G182" s="109"/>
    </row>
    <row r="183" spans="1:82" s="43" customFormat="1" ht="15" customHeight="1" x14ac:dyDescent="0.25">
      <c r="A183" s="47"/>
      <c r="B183" s="49"/>
      <c r="C183" s="200"/>
      <c r="D183" s="201"/>
      <c r="E183" s="201"/>
      <c r="F183" s="201"/>
      <c r="G183" s="201"/>
    </row>
    <row r="184" spans="1:82" s="43" customFormat="1" ht="15" customHeight="1" thickBot="1" x14ac:dyDescent="0.25">
      <c r="B184" s="202"/>
    </row>
    <row r="185" spans="1:82" s="43" customFormat="1" ht="15.75" x14ac:dyDescent="0.25">
      <c r="A185" s="203" t="s">
        <v>57</v>
      </c>
      <c r="B185" s="204" t="s">
        <v>56</v>
      </c>
      <c r="C185" s="203" t="s">
        <v>54</v>
      </c>
      <c r="D185" s="203" t="s">
        <v>53</v>
      </c>
      <c r="E185" s="203" t="s">
        <v>53</v>
      </c>
      <c r="F185" s="94" t="s">
        <v>7</v>
      </c>
      <c r="G185" s="203" t="s">
        <v>199</v>
      </c>
    </row>
    <row r="186" spans="1:82" s="43" customFormat="1" ht="15.75" customHeight="1" thickBot="1" x14ac:dyDescent="0.3">
      <c r="A186" s="205"/>
      <c r="B186" s="206"/>
      <c r="C186" s="207"/>
      <c r="D186" s="208" t="s">
        <v>51</v>
      </c>
      <c r="E186" s="208" t="s">
        <v>50</v>
      </c>
      <c r="F186" s="91" t="s">
        <v>332</v>
      </c>
      <c r="G186" s="208" t="s">
        <v>200</v>
      </c>
    </row>
    <row r="187" spans="1:82" s="43" customFormat="1" ht="16.5" thickTop="1" x14ac:dyDescent="0.25">
      <c r="A187" s="209">
        <v>80</v>
      </c>
      <c r="B187" s="209"/>
      <c r="C187" s="216" t="s">
        <v>115</v>
      </c>
      <c r="D187" s="137"/>
      <c r="E187" s="136"/>
      <c r="F187" s="131"/>
      <c r="G187" s="137"/>
    </row>
    <row r="188" spans="1:82" s="43" customFormat="1" ht="15.75" x14ac:dyDescent="0.25">
      <c r="A188" s="146"/>
      <c r="B188" s="238"/>
      <c r="C188" s="146"/>
      <c r="D188" s="135"/>
      <c r="E188" s="134"/>
      <c r="F188" s="212"/>
      <c r="G188" s="135"/>
    </row>
    <row r="189" spans="1:82" s="43" customFormat="1" ht="15" x14ac:dyDescent="0.2">
      <c r="A189" s="141"/>
      <c r="B189" s="217">
        <v>2219</v>
      </c>
      <c r="C189" s="141" t="s">
        <v>302</v>
      </c>
      <c r="D189" s="133">
        <v>400</v>
      </c>
      <c r="E189" s="69">
        <v>405</v>
      </c>
      <c r="F189" s="68">
        <v>112.9</v>
      </c>
      <c r="G189" s="50">
        <f t="shared" ref="G189:G198" si="8">(F189/E189)*100</f>
        <v>27.876543209876541</v>
      </c>
    </row>
    <row r="190" spans="1:82" s="47" customFormat="1" ht="15" x14ac:dyDescent="0.2">
      <c r="A190" s="141"/>
      <c r="B190" s="217">
        <v>2229</v>
      </c>
      <c r="C190" s="141" t="s">
        <v>303</v>
      </c>
      <c r="D190" s="133">
        <v>0</v>
      </c>
      <c r="E190" s="69">
        <v>146</v>
      </c>
      <c r="F190" s="68">
        <v>145.1</v>
      </c>
      <c r="G190" s="50">
        <f t="shared" si="8"/>
        <v>99.38356164383562</v>
      </c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  <c r="BX190" s="43"/>
      <c r="BY190" s="43"/>
      <c r="BZ190" s="43"/>
      <c r="CA190" s="43"/>
      <c r="CB190" s="43"/>
      <c r="CC190" s="43"/>
      <c r="CD190" s="43"/>
    </row>
    <row r="191" spans="1:82" s="47" customFormat="1" ht="15" x14ac:dyDescent="0.2">
      <c r="A191" s="141"/>
      <c r="B191" s="217">
        <v>2292</v>
      </c>
      <c r="C191" s="141" t="s">
        <v>436</v>
      </c>
      <c r="D191" s="50">
        <v>23873</v>
      </c>
      <c r="E191" s="69">
        <v>23823</v>
      </c>
      <c r="F191" s="68">
        <v>11711.5</v>
      </c>
      <c r="G191" s="50">
        <f t="shared" si="8"/>
        <v>49.160475171053186</v>
      </c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  <c r="BX191" s="43"/>
      <c r="BY191" s="43"/>
      <c r="BZ191" s="43"/>
      <c r="CA191" s="43"/>
      <c r="CB191" s="43"/>
      <c r="CC191" s="43"/>
      <c r="CD191" s="43"/>
    </row>
    <row r="192" spans="1:82" s="47" customFormat="1" ht="15" hidden="1" x14ac:dyDescent="0.2">
      <c r="A192" s="141"/>
      <c r="B192" s="217">
        <v>2299</v>
      </c>
      <c r="C192" s="141" t="s">
        <v>303</v>
      </c>
      <c r="D192" s="50"/>
      <c r="E192" s="69"/>
      <c r="F192" s="68">
        <v>0</v>
      </c>
      <c r="G192" s="50" t="e">
        <f t="shared" si="8"/>
        <v>#DIV/0!</v>
      </c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  <c r="BX192" s="43"/>
      <c r="BY192" s="43"/>
      <c r="BZ192" s="43"/>
      <c r="CA192" s="43"/>
      <c r="CB192" s="43"/>
      <c r="CC192" s="43"/>
      <c r="CD192" s="43"/>
    </row>
    <row r="193" spans="1:82" s="47" customFormat="1" ht="15" x14ac:dyDescent="0.2">
      <c r="A193" s="248"/>
      <c r="B193" s="259">
        <v>3399</v>
      </c>
      <c r="C193" s="248" t="s">
        <v>304</v>
      </c>
      <c r="D193" s="135">
        <v>150</v>
      </c>
      <c r="E193" s="134">
        <v>150</v>
      </c>
      <c r="F193" s="68">
        <v>83.6</v>
      </c>
      <c r="G193" s="50">
        <f t="shared" si="8"/>
        <v>55.733333333333334</v>
      </c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  <c r="BX193" s="43"/>
      <c r="BY193" s="43"/>
      <c r="BZ193" s="43"/>
      <c r="CA193" s="43"/>
      <c r="CB193" s="43"/>
      <c r="CC193" s="43"/>
      <c r="CD193" s="43"/>
    </row>
    <row r="194" spans="1:82" s="47" customFormat="1" ht="15" x14ac:dyDescent="0.2">
      <c r="A194" s="248"/>
      <c r="B194" s="259">
        <v>6171</v>
      </c>
      <c r="C194" s="248" t="s">
        <v>437</v>
      </c>
      <c r="D194" s="135">
        <v>0</v>
      </c>
      <c r="E194" s="134">
        <v>1</v>
      </c>
      <c r="F194" s="68">
        <v>29.5</v>
      </c>
      <c r="G194" s="50">
        <f t="shared" si="8"/>
        <v>2950</v>
      </c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  <c r="BX194" s="43"/>
      <c r="BY194" s="43"/>
      <c r="BZ194" s="43"/>
      <c r="CA194" s="43"/>
      <c r="CB194" s="43"/>
      <c r="CC194" s="43"/>
      <c r="CD194" s="43"/>
    </row>
    <row r="195" spans="1:82" s="47" customFormat="1" ht="15" hidden="1" x14ac:dyDescent="0.2">
      <c r="A195" s="248"/>
      <c r="B195" s="259">
        <v>6402</v>
      </c>
      <c r="C195" s="248" t="s">
        <v>305</v>
      </c>
      <c r="D195" s="135"/>
      <c r="E195" s="134"/>
      <c r="F195" s="68">
        <v>0</v>
      </c>
      <c r="G195" s="50" t="e">
        <f t="shared" si="8"/>
        <v>#DIV/0!</v>
      </c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  <c r="BX195" s="43"/>
      <c r="BY195" s="43"/>
      <c r="BZ195" s="43"/>
      <c r="CA195" s="43"/>
      <c r="CB195" s="43"/>
      <c r="CC195" s="43"/>
      <c r="CD195" s="43"/>
    </row>
    <row r="196" spans="1:82" s="47" customFormat="1" ht="15" hidden="1" x14ac:dyDescent="0.2">
      <c r="A196" s="248"/>
      <c r="B196" s="259">
        <v>6409</v>
      </c>
      <c r="C196" s="248" t="s">
        <v>306</v>
      </c>
      <c r="D196" s="135">
        <v>0</v>
      </c>
      <c r="E196" s="134"/>
      <c r="F196" s="212"/>
      <c r="G196" s="50" t="e">
        <f t="shared" si="8"/>
        <v>#DIV/0!</v>
      </c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  <c r="BX196" s="43"/>
      <c r="BY196" s="43"/>
      <c r="BZ196" s="43"/>
      <c r="CA196" s="43"/>
      <c r="CB196" s="43"/>
      <c r="CC196" s="43"/>
      <c r="CD196" s="43"/>
    </row>
    <row r="197" spans="1:82" s="47" customFormat="1" ht="15.75" thickBot="1" x14ac:dyDescent="0.25">
      <c r="A197" s="243"/>
      <c r="B197" s="242"/>
      <c r="C197" s="243"/>
      <c r="D197" s="260"/>
      <c r="E197" s="261"/>
      <c r="F197" s="262"/>
      <c r="G197" s="50" t="e">
        <f t="shared" si="8"/>
        <v>#DIV/0!</v>
      </c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  <c r="BX197" s="43"/>
      <c r="BY197" s="43"/>
      <c r="BZ197" s="43"/>
      <c r="CA197" s="43"/>
      <c r="CB197" s="43"/>
      <c r="CC197" s="43"/>
      <c r="CD197" s="43"/>
    </row>
    <row r="198" spans="1:82" s="47" customFormat="1" ht="18.75" customHeight="1" thickTop="1" thickBot="1" x14ac:dyDescent="0.3">
      <c r="A198" s="256"/>
      <c r="B198" s="263"/>
      <c r="C198" s="258" t="s">
        <v>307</v>
      </c>
      <c r="D198" s="233">
        <f t="shared" ref="D198:F198" si="9">SUM(D189:D196)</f>
        <v>24423</v>
      </c>
      <c r="E198" s="234">
        <f t="shared" si="9"/>
        <v>24525</v>
      </c>
      <c r="F198" s="235">
        <f t="shared" si="9"/>
        <v>12082.6</v>
      </c>
      <c r="G198" s="50">
        <f t="shared" si="8"/>
        <v>49.2664627930683</v>
      </c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</row>
    <row r="199" spans="1:82" s="47" customFormat="1" ht="18.75" customHeight="1" x14ac:dyDescent="0.25">
      <c r="B199" s="49"/>
      <c r="C199" s="200"/>
      <c r="D199" s="201"/>
      <c r="E199" s="283"/>
      <c r="F199" s="284"/>
      <c r="G199" s="109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  <c r="CC199" s="43"/>
      <c r="CD199" s="43"/>
    </row>
    <row r="200" spans="1:82" s="47" customFormat="1" ht="18.75" customHeight="1" x14ac:dyDescent="0.25">
      <c r="B200" s="49"/>
      <c r="C200" s="200"/>
      <c r="D200" s="201"/>
      <c r="E200" s="283"/>
      <c r="F200" s="284"/>
      <c r="G200" s="109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</row>
    <row r="201" spans="1:82" s="47" customFormat="1" ht="15.75" customHeight="1" thickBot="1" x14ac:dyDescent="0.3">
      <c r="B201" s="49"/>
      <c r="C201" s="200"/>
      <c r="D201" s="201"/>
      <c r="E201" s="201"/>
      <c r="F201" s="201"/>
      <c r="G201" s="201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</row>
    <row r="202" spans="1:82" s="47" customFormat="1" ht="9.9499999999999993" hidden="1" customHeight="1" x14ac:dyDescent="0.25">
      <c r="B202" s="49"/>
      <c r="C202" s="200"/>
      <c r="D202" s="201"/>
      <c r="E202" s="201"/>
      <c r="F202" s="201"/>
      <c r="G202" s="201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</row>
    <row r="203" spans="1:82" s="47" customFormat="1" ht="9.9499999999999993" hidden="1" customHeight="1" x14ac:dyDescent="0.25">
      <c r="B203" s="49"/>
      <c r="C203" s="200"/>
      <c r="D203" s="201"/>
      <c r="E203" s="201"/>
      <c r="F203" s="201"/>
      <c r="G203" s="201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B203" s="43"/>
      <c r="CC203" s="43"/>
      <c r="CD203" s="43"/>
    </row>
    <row r="204" spans="1:82" s="47" customFormat="1" ht="9.9499999999999993" hidden="1" customHeight="1" x14ac:dyDescent="0.25">
      <c r="B204" s="49"/>
      <c r="C204" s="200"/>
      <c r="D204" s="201"/>
      <c r="E204" s="201"/>
      <c r="F204" s="201"/>
      <c r="G204" s="201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43"/>
      <c r="BY204" s="43"/>
      <c r="BZ204" s="43"/>
      <c r="CA204" s="43"/>
      <c r="CB204" s="43"/>
      <c r="CC204" s="43"/>
      <c r="CD204" s="43"/>
    </row>
    <row r="205" spans="1:82" s="47" customFormat="1" ht="9.9499999999999993" hidden="1" customHeight="1" x14ac:dyDescent="0.25">
      <c r="B205" s="49"/>
      <c r="C205" s="200"/>
      <c r="D205" s="201"/>
      <c r="E205" s="201"/>
      <c r="F205" s="201"/>
      <c r="G205" s="201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  <c r="CC205" s="43"/>
      <c r="CD205" s="43"/>
    </row>
    <row r="206" spans="1:82" s="47" customFormat="1" ht="9.9499999999999993" hidden="1" customHeight="1" x14ac:dyDescent="0.25">
      <c r="B206" s="49"/>
      <c r="C206" s="200"/>
      <c r="D206" s="201"/>
      <c r="E206" s="201"/>
      <c r="F206" s="201"/>
      <c r="G206" s="201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  <c r="CA206" s="43"/>
      <c r="CB206" s="43"/>
      <c r="CC206" s="43"/>
      <c r="CD206" s="43"/>
    </row>
    <row r="207" spans="1:82" s="47" customFormat="1" ht="9.9499999999999993" hidden="1" customHeight="1" x14ac:dyDescent="0.25">
      <c r="B207" s="49"/>
      <c r="C207" s="200"/>
      <c r="D207" s="201"/>
      <c r="E207" s="201"/>
      <c r="F207" s="201"/>
      <c r="G207" s="201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  <c r="BY207" s="43"/>
      <c r="BZ207" s="43"/>
      <c r="CA207" s="43"/>
      <c r="CB207" s="43"/>
      <c r="CC207" s="43"/>
      <c r="CD207" s="43"/>
    </row>
    <row r="208" spans="1:82" s="47" customFormat="1" ht="9.9499999999999993" hidden="1" customHeight="1" x14ac:dyDescent="0.25">
      <c r="B208" s="49"/>
      <c r="C208" s="200"/>
      <c r="D208" s="201"/>
      <c r="E208" s="201"/>
      <c r="F208" s="201"/>
      <c r="G208" s="201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  <c r="BY208" s="43"/>
      <c r="BZ208" s="43"/>
      <c r="CA208" s="43"/>
      <c r="CB208" s="43"/>
      <c r="CC208" s="43"/>
      <c r="CD208" s="43"/>
    </row>
    <row r="209" spans="1:82" s="47" customFormat="1" ht="15.75" hidden="1" customHeight="1" thickBot="1" x14ac:dyDescent="0.3">
      <c r="B209" s="49"/>
      <c r="C209" s="200"/>
      <c r="D209" s="201"/>
      <c r="E209" s="198"/>
      <c r="F209" s="198"/>
      <c r="G209" s="198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/>
      <c r="CA209" s="43"/>
      <c r="CB209" s="43"/>
      <c r="CC209" s="43"/>
      <c r="CD209" s="43"/>
    </row>
    <row r="210" spans="1:82" s="47" customFormat="1" ht="15.75" customHeight="1" x14ac:dyDescent="0.25">
      <c r="A210" s="203" t="s">
        <v>57</v>
      </c>
      <c r="B210" s="204" t="s">
        <v>56</v>
      </c>
      <c r="C210" s="203" t="s">
        <v>54</v>
      </c>
      <c r="D210" s="203" t="s">
        <v>53</v>
      </c>
      <c r="E210" s="203" t="s">
        <v>53</v>
      </c>
      <c r="F210" s="94" t="s">
        <v>7</v>
      </c>
      <c r="G210" s="203" t="s">
        <v>199</v>
      </c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/>
      <c r="CA210" s="43"/>
      <c r="CB210" s="43"/>
      <c r="CC210" s="43"/>
      <c r="CD210" s="43"/>
    </row>
    <row r="211" spans="1:82" s="43" customFormat="1" ht="15.75" customHeight="1" thickBot="1" x14ac:dyDescent="0.3">
      <c r="A211" s="205"/>
      <c r="B211" s="206"/>
      <c r="C211" s="207"/>
      <c r="D211" s="208" t="s">
        <v>51</v>
      </c>
      <c r="E211" s="208" t="s">
        <v>50</v>
      </c>
      <c r="F211" s="91" t="s">
        <v>332</v>
      </c>
      <c r="G211" s="208" t="s">
        <v>200</v>
      </c>
    </row>
    <row r="212" spans="1:82" s="43" customFormat="1" ht="16.5" thickTop="1" x14ac:dyDescent="0.25">
      <c r="A212" s="209">
        <v>90</v>
      </c>
      <c r="B212" s="209"/>
      <c r="C212" s="216" t="s">
        <v>108</v>
      </c>
      <c r="D212" s="137"/>
      <c r="E212" s="136"/>
      <c r="F212" s="131"/>
      <c r="G212" s="137"/>
    </row>
    <row r="213" spans="1:82" s="43" customFormat="1" ht="15.75" x14ac:dyDescent="0.25">
      <c r="A213" s="146"/>
      <c r="B213" s="238"/>
      <c r="C213" s="146"/>
      <c r="D213" s="135"/>
      <c r="E213" s="134"/>
      <c r="F213" s="212"/>
      <c r="G213" s="135"/>
    </row>
    <row r="214" spans="1:82" s="43" customFormat="1" ht="15" x14ac:dyDescent="0.2">
      <c r="A214" s="141"/>
      <c r="B214" s="217">
        <v>2219</v>
      </c>
      <c r="C214" s="141" t="s">
        <v>205</v>
      </c>
      <c r="D214" s="135">
        <v>2574</v>
      </c>
      <c r="E214" s="134">
        <v>2574</v>
      </c>
      <c r="F214" s="212">
        <v>999.5</v>
      </c>
      <c r="G214" s="50">
        <f t="shared" ref="G214:G220" si="10">(F214/E214)*100</f>
        <v>38.830613830613828</v>
      </c>
    </row>
    <row r="215" spans="1:82" s="43" customFormat="1" ht="15" x14ac:dyDescent="0.2">
      <c r="A215" s="141"/>
      <c r="B215" s="217">
        <v>3421</v>
      </c>
      <c r="C215" s="141" t="s">
        <v>463</v>
      </c>
      <c r="D215" s="135">
        <v>0</v>
      </c>
      <c r="E215" s="134">
        <v>856</v>
      </c>
      <c r="F215" s="212">
        <v>240.9</v>
      </c>
      <c r="G215" s="50">
        <f t="shared" si="10"/>
        <v>28.142523364485982</v>
      </c>
    </row>
    <row r="216" spans="1:82" s="43" customFormat="1" ht="15" x14ac:dyDescent="0.2">
      <c r="A216" s="141"/>
      <c r="B216" s="217">
        <v>4349</v>
      </c>
      <c r="C216" s="141" t="s">
        <v>438</v>
      </c>
      <c r="D216" s="135">
        <v>2092</v>
      </c>
      <c r="E216" s="134">
        <v>3309.9</v>
      </c>
      <c r="F216" s="212">
        <v>772.7</v>
      </c>
      <c r="G216" s="50">
        <f t="shared" si="10"/>
        <v>23.345116166651561</v>
      </c>
    </row>
    <row r="217" spans="1:82" s="43" customFormat="1" ht="15" x14ac:dyDescent="0.2">
      <c r="A217" s="141"/>
      <c r="B217" s="217">
        <v>5311</v>
      </c>
      <c r="C217" s="141" t="s">
        <v>308</v>
      </c>
      <c r="D217" s="135">
        <v>23645</v>
      </c>
      <c r="E217" s="134">
        <v>23640</v>
      </c>
      <c r="F217" s="212">
        <v>11958.8</v>
      </c>
      <c r="G217" s="50">
        <f t="shared" si="10"/>
        <v>50.587140439932313</v>
      </c>
    </row>
    <row r="218" spans="1:82" s="43" customFormat="1" ht="15.75" x14ac:dyDescent="0.25">
      <c r="A218" s="238"/>
      <c r="B218" s="218">
        <v>6402</v>
      </c>
      <c r="C218" s="219" t="s">
        <v>305</v>
      </c>
      <c r="D218" s="124">
        <v>0</v>
      </c>
      <c r="E218" s="69">
        <v>0.1</v>
      </c>
      <c r="F218" s="212">
        <v>0.1</v>
      </c>
      <c r="G218" s="50">
        <f t="shared" si="10"/>
        <v>100</v>
      </c>
    </row>
    <row r="219" spans="1:82" s="43" customFormat="1" ht="16.5" thickBot="1" x14ac:dyDescent="0.3">
      <c r="A219" s="241"/>
      <c r="B219" s="241"/>
      <c r="C219" s="264"/>
      <c r="D219" s="265"/>
      <c r="E219" s="266"/>
      <c r="F219" s="267"/>
      <c r="G219" s="50" t="e">
        <f t="shared" si="10"/>
        <v>#DIV/0!</v>
      </c>
    </row>
    <row r="220" spans="1:82" s="43" customFormat="1" ht="18.75" customHeight="1" thickTop="1" thickBot="1" x14ac:dyDescent="0.3">
      <c r="A220" s="256"/>
      <c r="B220" s="263"/>
      <c r="C220" s="258" t="s">
        <v>309</v>
      </c>
      <c r="D220" s="233">
        <f t="shared" ref="D220:F220" si="11">SUM(D212:D219)</f>
        <v>28311</v>
      </c>
      <c r="E220" s="234">
        <f t="shared" si="11"/>
        <v>30380</v>
      </c>
      <c r="F220" s="235">
        <f t="shared" si="11"/>
        <v>13972</v>
      </c>
      <c r="G220" s="50">
        <f t="shared" si="10"/>
        <v>45.990783410138249</v>
      </c>
    </row>
    <row r="221" spans="1:82" s="43" customFormat="1" ht="18.75" customHeight="1" x14ac:dyDescent="0.25">
      <c r="A221" s="47"/>
      <c r="B221" s="49"/>
      <c r="C221" s="200"/>
      <c r="D221" s="201"/>
      <c r="E221" s="283"/>
      <c r="F221" s="284"/>
      <c r="G221" s="109"/>
    </row>
    <row r="222" spans="1:82" s="43" customFormat="1" ht="18.75" customHeight="1" x14ac:dyDescent="0.25">
      <c r="A222" s="47"/>
      <c r="B222" s="49"/>
      <c r="C222" s="200"/>
      <c r="D222" s="201"/>
      <c r="E222" s="283"/>
      <c r="F222" s="284"/>
      <c r="G222" s="109"/>
    </row>
    <row r="223" spans="1:82" s="43" customFormat="1" ht="18.75" customHeight="1" x14ac:dyDescent="0.25">
      <c r="A223" s="47"/>
      <c r="B223" s="49"/>
      <c r="C223" s="200"/>
      <c r="D223" s="201"/>
      <c r="E223" s="283"/>
      <c r="F223" s="284"/>
      <c r="G223" s="109"/>
    </row>
    <row r="224" spans="1:82" s="43" customFormat="1" ht="17.25" customHeight="1" thickBot="1" x14ac:dyDescent="0.3">
      <c r="A224" s="47"/>
      <c r="B224" s="49"/>
      <c r="C224" s="200"/>
      <c r="D224" s="201"/>
      <c r="E224" s="283"/>
      <c r="F224" s="284"/>
      <c r="G224" s="109"/>
    </row>
    <row r="225" spans="1:82" s="47" customFormat="1" ht="15.75" customHeight="1" x14ac:dyDescent="0.25">
      <c r="A225" s="203" t="s">
        <v>57</v>
      </c>
      <c r="B225" s="204" t="s">
        <v>56</v>
      </c>
      <c r="C225" s="203" t="s">
        <v>54</v>
      </c>
      <c r="D225" s="203" t="s">
        <v>53</v>
      </c>
      <c r="E225" s="203" t="s">
        <v>53</v>
      </c>
      <c r="F225" s="94" t="s">
        <v>7</v>
      </c>
      <c r="G225" s="203" t="s">
        <v>199</v>
      </c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  <c r="BX225" s="43"/>
      <c r="BY225" s="43"/>
      <c r="BZ225" s="43"/>
      <c r="CA225" s="43"/>
      <c r="CB225" s="43"/>
      <c r="CC225" s="43"/>
      <c r="CD225" s="43"/>
    </row>
    <row r="226" spans="1:82" s="43" customFormat="1" ht="15.75" customHeight="1" thickBot="1" x14ac:dyDescent="0.3">
      <c r="A226" s="205"/>
      <c r="B226" s="206"/>
      <c r="C226" s="207"/>
      <c r="D226" s="208" t="s">
        <v>51</v>
      </c>
      <c r="E226" s="208" t="s">
        <v>50</v>
      </c>
      <c r="F226" s="91" t="s">
        <v>332</v>
      </c>
      <c r="G226" s="208" t="s">
        <v>200</v>
      </c>
    </row>
    <row r="227" spans="1:82" s="43" customFormat="1" ht="16.5" thickTop="1" x14ac:dyDescent="0.25">
      <c r="A227" s="209">
        <v>100</v>
      </c>
      <c r="B227" s="209"/>
      <c r="C227" s="146" t="s">
        <v>99</v>
      </c>
      <c r="D227" s="137"/>
      <c r="E227" s="136"/>
      <c r="F227" s="131"/>
      <c r="G227" s="137"/>
    </row>
    <row r="228" spans="1:82" s="43" customFormat="1" ht="15.75" x14ac:dyDescent="0.25">
      <c r="A228" s="146"/>
      <c r="B228" s="238"/>
      <c r="C228" s="146"/>
      <c r="D228" s="135"/>
      <c r="E228" s="134"/>
      <c r="F228" s="212"/>
      <c r="G228" s="135"/>
    </row>
    <row r="229" spans="1:82" s="43" customFormat="1" ht="15.75" x14ac:dyDescent="0.25">
      <c r="A229" s="238"/>
      <c r="B229" s="218">
        <v>2169</v>
      </c>
      <c r="C229" s="219" t="s">
        <v>310</v>
      </c>
      <c r="D229" s="124">
        <v>300</v>
      </c>
      <c r="E229" s="69">
        <v>300</v>
      </c>
      <c r="F229" s="68">
        <v>1</v>
      </c>
      <c r="G229" s="50">
        <f t="shared" ref="G229:G232" si="12">(F229/E229)*100</f>
        <v>0.33333333333333337</v>
      </c>
    </row>
    <row r="230" spans="1:82" s="43" customFormat="1" ht="15.75" hidden="1" x14ac:dyDescent="0.25">
      <c r="A230" s="238"/>
      <c r="B230" s="218">
        <v>6171</v>
      </c>
      <c r="C230" s="219" t="s">
        <v>311</v>
      </c>
      <c r="D230" s="124"/>
      <c r="E230" s="69"/>
      <c r="F230" s="68">
        <v>0</v>
      </c>
      <c r="G230" s="50" t="e">
        <f t="shared" si="12"/>
        <v>#DIV/0!</v>
      </c>
    </row>
    <row r="231" spans="1:82" s="43" customFormat="1" ht="16.5" thickBot="1" x14ac:dyDescent="0.3">
      <c r="A231" s="285"/>
      <c r="B231" s="286"/>
      <c r="C231" s="287"/>
      <c r="D231" s="145"/>
      <c r="E231" s="74"/>
      <c r="F231" s="73"/>
      <c r="G231" s="50"/>
    </row>
    <row r="232" spans="1:82" s="43" customFormat="1" ht="18.75" customHeight="1" thickTop="1" thickBot="1" x14ac:dyDescent="0.3">
      <c r="A232" s="256"/>
      <c r="B232" s="263"/>
      <c r="C232" s="258" t="s">
        <v>312</v>
      </c>
      <c r="D232" s="233">
        <f>SUM(D227:D230)</f>
        <v>300</v>
      </c>
      <c r="E232" s="234">
        <f>SUM(E227:E230)</f>
        <v>300</v>
      </c>
      <c r="F232" s="235">
        <f>SUM(F227:F230)</f>
        <v>1</v>
      </c>
      <c r="G232" s="50">
        <f t="shared" si="12"/>
        <v>0.33333333333333337</v>
      </c>
    </row>
    <row r="233" spans="1:82" s="43" customFormat="1" ht="15.75" customHeight="1" x14ac:dyDescent="0.25">
      <c r="A233" s="47"/>
      <c r="B233" s="49"/>
      <c r="C233" s="200"/>
      <c r="D233" s="201"/>
      <c r="E233" s="201"/>
      <c r="F233" s="201"/>
      <c r="G233" s="201"/>
    </row>
    <row r="234" spans="1:82" s="43" customFormat="1" ht="15.75" customHeight="1" x14ac:dyDescent="0.25">
      <c r="A234" s="47"/>
      <c r="B234" s="49"/>
      <c r="C234" s="200"/>
      <c r="D234" s="201"/>
      <c r="E234" s="201"/>
      <c r="F234" s="201"/>
      <c r="G234" s="201"/>
    </row>
    <row r="235" spans="1:82" s="43" customFormat="1" ht="15.75" customHeight="1" x14ac:dyDescent="0.25">
      <c r="A235" s="47"/>
      <c r="B235" s="49"/>
      <c r="C235" s="200"/>
      <c r="D235" s="201"/>
      <c r="E235" s="201"/>
      <c r="F235" s="201"/>
      <c r="G235" s="201"/>
    </row>
    <row r="236" spans="1:82" s="43" customFormat="1" ht="15.75" customHeight="1" thickBot="1" x14ac:dyDescent="0.25">
      <c r="B236" s="202"/>
    </row>
    <row r="237" spans="1:82" s="43" customFormat="1" ht="15.75" x14ac:dyDescent="0.25">
      <c r="A237" s="203" t="s">
        <v>57</v>
      </c>
      <c r="B237" s="204" t="s">
        <v>56</v>
      </c>
      <c r="C237" s="203" t="s">
        <v>54</v>
      </c>
      <c r="D237" s="203" t="s">
        <v>53</v>
      </c>
      <c r="E237" s="203" t="s">
        <v>53</v>
      </c>
      <c r="F237" s="94" t="s">
        <v>7</v>
      </c>
      <c r="G237" s="203" t="s">
        <v>199</v>
      </c>
    </row>
    <row r="238" spans="1:82" s="43" customFormat="1" ht="15.75" customHeight="1" thickBot="1" x14ac:dyDescent="0.3">
      <c r="A238" s="205"/>
      <c r="B238" s="206"/>
      <c r="C238" s="207"/>
      <c r="D238" s="208" t="s">
        <v>51</v>
      </c>
      <c r="E238" s="208" t="s">
        <v>50</v>
      </c>
      <c r="F238" s="91" t="s">
        <v>332</v>
      </c>
      <c r="G238" s="208" t="s">
        <v>200</v>
      </c>
    </row>
    <row r="239" spans="1:82" s="43" customFormat="1" ht="16.5" thickTop="1" x14ac:dyDescent="0.25">
      <c r="A239" s="209">
        <v>110</v>
      </c>
      <c r="B239" s="209"/>
      <c r="C239" s="216" t="s">
        <v>95</v>
      </c>
      <c r="D239" s="137"/>
      <c r="E239" s="136"/>
      <c r="F239" s="131"/>
      <c r="G239" s="137"/>
    </row>
    <row r="240" spans="1:82" s="43" customFormat="1" ht="15" customHeight="1" x14ac:dyDescent="0.25">
      <c r="A240" s="146"/>
      <c r="B240" s="238"/>
      <c r="C240" s="146"/>
      <c r="D240" s="135"/>
      <c r="E240" s="134"/>
      <c r="F240" s="212"/>
      <c r="G240" s="135"/>
    </row>
    <row r="241" spans="1:7" s="43" customFormat="1" ht="15" customHeight="1" x14ac:dyDescent="0.2">
      <c r="A241" s="141"/>
      <c r="B241" s="217">
        <v>6171</v>
      </c>
      <c r="C241" s="141" t="s">
        <v>439</v>
      </c>
      <c r="D241" s="135">
        <v>5</v>
      </c>
      <c r="E241" s="134">
        <v>5</v>
      </c>
      <c r="F241" s="212">
        <v>22.5</v>
      </c>
      <c r="G241" s="50">
        <f t="shared" ref="G241:G248" si="13">(F241/E241)*100</f>
        <v>450</v>
      </c>
    </row>
    <row r="242" spans="1:7" s="43" customFormat="1" ht="15" x14ac:dyDescent="0.2">
      <c r="A242" s="141"/>
      <c r="B242" s="217">
        <v>6310</v>
      </c>
      <c r="C242" s="141" t="s">
        <v>313</v>
      </c>
      <c r="D242" s="135">
        <v>760</v>
      </c>
      <c r="E242" s="134">
        <v>1066.3</v>
      </c>
      <c r="F242" s="212">
        <v>587.6</v>
      </c>
      <c r="G242" s="50">
        <f t="shared" si="13"/>
        <v>55.106442839726157</v>
      </c>
    </row>
    <row r="243" spans="1:7" s="43" customFormat="1" ht="15" x14ac:dyDescent="0.2">
      <c r="A243" s="141"/>
      <c r="B243" s="217">
        <v>6399</v>
      </c>
      <c r="C243" s="141" t="s">
        <v>314</v>
      </c>
      <c r="D243" s="135">
        <v>12311</v>
      </c>
      <c r="E243" s="134">
        <v>11958.9</v>
      </c>
      <c r="F243" s="212">
        <v>11295.9</v>
      </c>
      <c r="G243" s="50">
        <f t="shared" si="13"/>
        <v>94.456011840553899</v>
      </c>
    </row>
    <row r="244" spans="1:7" s="43" customFormat="1" ht="15" hidden="1" x14ac:dyDescent="0.2">
      <c r="A244" s="141"/>
      <c r="B244" s="217">
        <v>6402</v>
      </c>
      <c r="C244" s="141" t="s">
        <v>315</v>
      </c>
      <c r="D244" s="135"/>
      <c r="E244" s="134"/>
      <c r="F244" s="212"/>
      <c r="G244" s="50" t="e">
        <f t="shared" si="13"/>
        <v>#DIV/0!</v>
      </c>
    </row>
    <row r="245" spans="1:7" s="43" customFormat="1" ht="15" x14ac:dyDescent="0.2">
      <c r="A245" s="141"/>
      <c r="B245" s="217">
        <v>6409</v>
      </c>
      <c r="C245" s="141" t="s">
        <v>316</v>
      </c>
      <c r="D245" s="135">
        <v>0</v>
      </c>
      <c r="E245" s="134">
        <v>0</v>
      </c>
      <c r="F245" s="212">
        <v>1</v>
      </c>
      <c r="G245" s="50" t="e">
        <f t="shared" si="13"/>
        <v>#DIV/0!</v>
      </c>
    </row>
    <row r="246" spans="1:7" s="45" customFormat="1" ht="15.75" customHeight="1" x14ac:dyDescent="0.25">
      <c r="A246" s="216"/>
      <c r="B246" s="209">
        <v>6409</v>
      </c>
      <c r="C246" s="216" t="s">
        <v>317</v>
      </c>
      <c r="D246" s="268">
        <v>5000</v>
      </c>
      <c r="E246" s="269">
        <v>17622.3</v>
      </c>
      <c r="F246" s="131">
        <v>0</v>
      </c>
      <c r="G246" s="50">
        <f t="shared" si="13"/>
        <v>0</v>
      </c>
    </row>
    <row r="247" spans="1:7" s="43" customFormat="1" ht="15.75" thickBot="1" x14ac:dyDescent="0.25">
      <c r="A247" s="243"/>
      <c r="B247" s="242"/>
      <c r="C247" s="243"/>
      <c r="D247" s="270"/>
      <c r="E247" s="271"/>
      <c r="F247" s="272"/>
      <c r="G247" s="50" t="e">
        <f t="shared" si="13"/>
        <v>#DIV/0!</v>
      </c>
    </row>
    <row r="248" spans="1:7" s="43" customFormat="1" ht="18.75" customHeight="1" thickTop="1" thickBot="1" x14ac:dyDescent="0.3">
      <c r="A248" s="256"/>
      <c r="B248" s="263"/>
      <c r="C248" s="258" t="s">
        <v>318</v>
      </c>
      <c r="D248" s="273">
        <f t="shared" ref="D248:F248" si="14">SUM(D240:D246)</f>
        <v>18076</v>
      </c>
      <c r="E248" s="274">
        <f t="shared" si="14"/>
        <v>30652.5</v>
      </c>
      <c r="F248" s="275">
        <f t="shared" si="14"/>
        <v>11907</v>
      </c>
      <c r="G248" s="50">
        <f t="shared" si="13"/>
        <v>38.845118668950327</v>
      </c>
    </row>
    <row r="249" spans="1:7" s="43" customFormat="1" ht="18.75" customHeight="1" x14ac:dyDescent="0.25">
      <c r="A249" s="47"/>
      <c r="B249" s="49"/>
      <c r="C249" s="200"/>
      <c r="D249" s="201"/>
      <c r="E249" s="201"/>
      <c r="F249" s="201"/>
      <c r="G249" s="201"/>
    </row>
    <row r="250" spans="1:7" s="43" customFormat="1" ht="9.9499999999999993" hidden="1" customHeight="1" x14ac:dyDescent="0.25">
      <c r="A250" s="47"/>
      <c r="B250" s="49"/>
      <c r="C250" s="200"/>
      <c r="D250" s="201"/>
      <c r="E250" s="201"/>
      <c r="F250" s="201"/>
      <c r="G250" s="201"/>
    </row>
    <row r="251" spans="1:7" s="43" customFormat="1" ht="9.9499999999999993" hidden="1" customHeight="1" x14ac:dyDescent="0.25">
      <c r="A251" s="47"/>
      <c r="B251" s="49"/>
      <c r="C251" s="200"/>
      <c r="D251" s="201"/>
      <c r="E251" s="201"/>
      <c r="F251" s="201"/>
      <c r="G251" s="201"/>
    </row>
    <row r="252" spans="1:7" s="43" customFormat="1" ht="9.9499999999999993" hidden="1" customHeight="1" x14ac:dyDescent="0.25">
      <c r="A252" s="47"/>
      <c r="B252" s="49"/>
      <c r="C252" s="200"/>
      <c r="D252" s="201"/>
      <c r="E252" s="201"/>
      <c r="F252" s="201"/>
      <c r="G252" s="201"/>
    </row>
    <row r="253" spans="1:7" s="43" customFormat="1" ht="9.9499999999999993" hidden="1" customHeight="1" x14ac:dyDescent="0.25">
      <c r="A253" s="47"/>
      <c r="B253" s="49"/>
      <c r="C253" s="200"/>
      <c r="D253" s="201"/>
      <c r="E253" s="201"/>
      <c r="F253" s="201"/>
      <c r="G253" s="201"/>
    </row>
    <row r="254" spans="1:7" s="43" customFormat="1" ht="9.9499999999999993" hidden="1" customHeight="1" x14ac:dyDescent="0.25">
      <c r="A254" s="47"/>
      <c r="B254" s="49"/>
      <c r="C254" s="200"/>
      <c r="D254" s="201"/>
      <c r="E254" s="201"/>
      <c r="F254" s="201"/>
      <c r="G254" s="201"/>
    </row>
    <row r="255" spans="1:7" s="43" customFormat="1" ht="16.5" customHeight="1" x14ac:dyDescent="0.25">
      <c r="A255" s="47"/>
      <c r="B255" s="49"/>
      <c r="C255" s="200"/>
      <c r="D255" s="201"/>
      <c r="E255" s="201"/>
      <c r="F255" s="201"/>
      <c r="G255" s="201"/>
    </row>
    <row r="256" spans="1:7" s="43" customFormat="1" ht="15.75" customHeight="1" thickBot="1" x14ac:dyDescent="0.3">
      <c r="A256" s="47"/>
      <c r="B256" s="49"/>
      <c r="C256" s="200"/>
      <c r="D256" s="201"/>
      <c r="E256" s="201"/>
      <c r="F256" s="201"/>
      <c r="G256" s="201"/>
    </row>
    <row r="257" spans="1:7" s="43" customFormat="1" ht="15.75" x14ac:dyDescent="0.25">
      <c r="A257" s="203" t="s">
        <v>57</v>
      </c>
      <c r="B257" s="204" t="s">
        <v>56</v>
      </c>
      <c r="C257" s="203" t="s">
        <v>54</v>
      </c>
      <c r="D257" s="203" t="s">
        <v>53</v>
      </c>
      <c r="E257" s="203" t="s">
        <v>53</v>
      </c>
      <c r="F257" s="94" t="s">
        <v>7</v>
      </c>
      <c r="G257" s="203" t="s">
        <v>199</v>
      </c>
    </row>
    <row r="258" spans="1:7" s="43" customFormat="1" ht="15.75" customHeight="1" thickBot="1" x14ac:dyDescent="0.3">
      <c r="A258" s="205"/>
      <c r="B258" s="206"/>
      <c r="C258" s="207"/>
      <c r="D258" s="208" t="s">
        <v>51</v>
      </c>
      <c r="E258" s="208" t="s">
        <v>50</v>
      </c>
      <c r="F258" s="91" t="s">
        <v>332</v>
      </c>
      <c r="G258" s="208" t="s">
        <v>200</v>
      </c>
    </row>
    <row r="259" spans="1:7" s="43" customFormat="1" ht="16.5" thickTop="1" x14ac:dyDescent="0.25">
      <c r="A259" s="209">
        <v>120</v>
      </c>
      <c r="B259" s="209"/>
      <c r="C259" s="127" t="s">
        <v>76</v>
      </c>
      <c r="D259" s="137"/>
      <c r="E259" s="136"/>
      <c r="F259" s="131"/>
      <c r="G259" s="137"/>
    </row>
    <row r="260" spans="1:7" s="43" customFormat="1" ht="15" customHeight="1" x14ac:dyDescent="0.25">
      <c r="A260" s="146"/>
      <c r="B260" s="238"/>
      <c r="C260" s="127"/>
      <c r="D260" s="135"/>
      <c r="E260" s="134"/>
      <c r="F260" s="212"/>
      <c r="G260" s="135"/>
    </row>
    <row r="261" spans="1:7" s="43" customFormat="1" ht="15" customHeight="1" x14ac:dyDescent="0.25">
      <c r="A261" s="146"/>
      <c r="B261" s="238"/>
      <c r="C261" s="127"/>
      <c r="D261" s="239"/>
      <c r="E261" s="240"/>
      <c r="F261" s="244"/>
      <c r="G261" s="135"/>
    </row>
    <row r="262" spans="1:7" s="43" customFormat="1" ht="15.75" x14ac:dyDescent="0.25">
      <c r="A262" s="146"/>
      <c r="B262" s="217">
        <v>1014</v>
      </c>
      <c r="C262" s="141" t="s">
        <v>440</v>
      </c>
      <c r="D262" s="239">
        <v>120</v>
      </c>
      <c r="E262" s="240">
        <v>130</v>
      </c>
      <c r="F262" s="244">
        <v>3</v>
      </c>
      <c r="G262" s="50">
        <f t="shared" ref="G262:G278" si="15">(F262/E262)*100</f>
        <v>2.3076923076923079</v>
      </c>
    </row>
    <row r="263" spans="1:7" s="43" customFormat="1" ht="15.75" x14ac:dyDescent="0.25">
      <c r="A263" s="146"/>
      <c r="B263" s="217">
        <v>2310</v>
      </c>
      <c r="C263" s="141" t="s">
        <v>319</v>
      </c>
      <c r="D263" s="239">
        <v>20</v>
      </c>
      <c r="E263" s="240">
        <v>20</v>
      </c>
      <c r="F263" s="244">
        <v>0</v>
      </c>
      <c r="G263" s="50">
        <f t="shared" si="15"/>
        <v>0</v>
      </c>
    </row>
    <row r="264" spans="1:7" s="43" customFormat="1" ht="15" x14ac:dyDescent="0.2">
      <c r="A264" s="141"/>
      <c r="B264" s="217">
        <v>3313</v>
      </c>
      <c r="C264" s="141" t="s">
        <v>441</v>
      </c>
      <c r="D264" s="135">
        <v>95</v>
      </c>
      <c r="E264" s="134">
        <v>95</v>
      </c>
      <c r="F264" s="244">
        <v>16.5</v>
      </c>
      <c r="G264" s="50">
        <f t="shared" si="15"/>
        <v>17.368421052631579</v>
      </c>
    </row>
    <row r="265" spans="1:7" s="43" customFormat="1" ht="15" x14ac:dyDescent="0.2">
      <c r="A265" s="141"/>
      <c r="B265" s="217">
        <v>3412</v>
      </c>
      <c r="C265" s="141" t="s">
        <v>220</v>
      </c>
      <c r="D265" s="135">
        <v>9</v>
      </c>
      <c r="E265" s="134">
        <v>99.5</v>
      </c>
      <c r="F265" s="244">
        <v>77.5</v>
      </c>
      <c r="G265" s="50">
        <f t="shared" si="15"/>
        <v>77.889447236180914</v>
      </c>
    </row>
    <row r="266" spans="1:7" s="43" customFormat="1" ht="15" x14ac:dyDescent="0.2">
      <c r="A266" s="141"/>
      <c r="B266" s="217">
        <v>3612</v>
      </c>
      <c r="C266" s="141" t="s">
        <v>320</v>
      </c>
      <c r="D266" s="135">
        <v>8730</v>
      </c>
      <c r="E266" s="134">
        <v>8665</v>
      </c>
      <c r="F266" s="244">
        <v>2909.3</v>
      </c>
      <c r="G266" s="50">
        <f t="shared" si="15"/>
        <v>33.575302942873634</v>
      </c>
    </row>
    <row r="267" spans="1:7" s="43" customFormat="1" ht="15" x14ac:dyDescent="0.2">
      <c r="A267" s="141"/>
      <c r="B267" s="217">
        <v>3613</v>
      </c>
      <c r="C267" s="141" t="s">
        <v>321</v>
      </c>
      <c r="D267" s="135">
        <v>7549</v>
      </c>
      <c r="E267" s="134">
        <v>8346.5</v>
      </c>
      <c r="F267" s="244">
        <v>4128.7</v>
      </c>
      <c r="G267" s="50">
        <f t="shared" si="15"/>
        <v>49.46624333552986</v>
      </c>
    </row>
    <row r="268" spans="1:7" s="43" customFormat="1" ht="15" x14ac:dyDescent="0.2">
      <c r="A268" s="141"/>
      <c r="B268" s="217">
        <v>3632</v>
      </c>
      <c r="C268" s="141" t="s">
        <v>225</v>
      </c>
      <c r="D268" s="135">
        <v>1618</v>
      </c>
      <c r="E268" s="134">
        <v>1698</v>
      </c>
      <c r="F268" s="244">
        <v>824.1</v>
      </c>
      <c r="G268" s="50">
        <f t="shared" si="15"/>
        <v>48.533568904593643</v>
      </c>
    </row>
    <row r="269" spans="1:7" s="43" customFormat="1" ht="15" x14ac:dyDescent="0.2">
      <c r="A269" s="141"/>
      <c r="B269" s="217">
        <v>3634</v>
      </c>
      <c r="C269" s="141" t="s">
        <v>322</v>
      </c>
      <c r="D269" s="135">
        <v>1000</v>
      </c>
      <c r="E269" s="134">
        <v>1955.9</v>
      </c>
      <c r="F269" s="244">
        <v>705</v>
      </c>
      <c r="G269" s="50">
        <f t="shared" si="15"/>
        <v>36.044787565826468</v>
      </c>
    </row>
    <row r="270" spans="1:7" s="43" customFormat="1" ht="15" x14ac:dyDescent="0.2">
      <c r="A270" s="141"/>
      <c r="B270" s="217">
        <v>3639</v>
      </c>
      <c r="C270" s="141" t="s">
        <v>323</v>
      </c>
      <c r="D270" s="135">
        <f>14518-11920</f>
        <v>2598</v>
      </c>
      <c r="E270" s="134">
        <v>3560.7</v>
      </c>
      <c r="F270" s="244">
        <v>1069.5</v>
      </c>
      <c r="G270" s="50">
        <f t="shared" si="15"/>
        <v>30.036228831409556</v>
      </c>
    </row>
    <row r="271" spans="1:7" s="43" customFormat="1" ht="9.9499999999999993" hidden="1" customHeight="1" x14ac:dyDescent="0.2">
      <c r="A271" s="141"/>
      <c r="B271" s="217">
        <v>3639</v>
      </c>
      <c r="C271" s="141" t="s">
        <v>324</v>
      </c>
      <c r="D271" s="135"/>
      <c r="E271" s="134"/>
      <c r="F271" s="244">
        <v>0</v>
      </c>
      <c r="G271" s="50" t="e">
        <f t="shared" si="15"/>
        <v>#DIV/0!</v>
      </c>
    </row>
    <row r="272" spans="1:7" s="43" customFormat="1" ht="15" x14ac:dyDescent="0.2">
      <c r="A272" s="141"/>
      <c r="B272" s="217">
        <v>3639</v>
      </c>
      <c r="C272" s="141" t="s">
        <v>325</v>
      </c>
      <c r="D272" s="135">
        <v>11920</v>
      </c>
      <c r="E272" s="134">
        <v>11105.4</v>
      </c>
      <c r="F272" s="244">
        <v>1680.2</v>
      </c>
      <c r="G272" s="50">
        <f t="shared" si="15"/>
        <v>15.129576602373621</v>
      </c>
    </row>
    <row r="273" spans="1:7" s="43" customFormat="1" ht="15" x14ac:dyDescent="0.2">
      <c r="A273" s="141"/>
      <c r="B273" s="217">
        <v>3729</v>
      </c>
      <c r="C273" s="141" t="s">
        <v>326</v>
      </c>
      <c r="D273" s="135">
        <v>1</v>
      </c>
      <c r="E273" s="134">
        <v>1</v>
      </c>
      <c r="F273" s="244">
        <v>0.5</v>
      </c>
      <c r="G273" s="50">
        <f t="shared" si="15"/>
        <v>50</v>
      </c>
    </row>
    <row r="274" spans="1:7" s="43" customFormat="1" ht="15" x14ac:dyDescent="0.2">
      <c r="A274" s="248"/>
      <c r="B274" s="259">
        <v>4349</v>
      </c>
      <c r="C274" s="248" t="s">
        <v>327</v>
      </c>
      <c r="D274" s="239">
        <v>8</v>
      </c>
      <c r="E274" s="240">
        <v>8</v>
      </c>
      <c r="F274" s="244">
        <v>3.6</v>
      </c>
      <c r="G274" s="50">
        <f t="shared" si="15"/>
        <v>45</v>
      </c>
    </row>
    <row r="275" spans="1:7" s="43" customFormat="1" ht="15" x14ac:dyDescent="0.2">
      <c r="A275" s="248"/>
      <c r="B275" s="259">
        <v>5512</v>
      </c>
      <c r="C275" s="248" t="s">
        <v>423</v>
      </c>
      <c r="D275" s="239">
        <v>466</v>
      </c>
      <c r="E275" s="240">
        <v>480</v>
      </c>
      <c r="F275" s="244">
        <v>103.6</v>
      </c>
      <c r="G275" s="50">
        <f t="shared" si="15"/>
        <v>21.583333333333332</v>
      </c>
    </row>
    <row r="276" spans="1:7" s="43" customFormat="1" ht="15" hidden="1" x14ac:dyDescent="0.2">
      <c r="A276" s="248"/>
      <c r="B276" s="259">
        <v>6409</v>
      </c>
      <c r="C276" s="248" t="s">
        <v>328</v>
      </c>
      <c r="D276" s="239"/>
      <c r="E276" s="240"/>
      <c r="F276" s="244">
        <v>0</v>
      </c>
      <c r="G276" s="50" t="e">
        <f t="shared" si="15"/>
        <v>#DIV/0!</v>
      </c>
    </row>
    <row r="277" spans="1:7" s="43" customFormat="1" ht="15" customHeight="1" thickBot="1" x14ac:dyDescent="0.3">
      <c r="A277" s="241"/>
      <c r="B277" s="241"/>
      <c r="C277" s="264"/>
      <c r="D277" s="270"/>
      <c r="E277" s="271"/>
      <c r="F277" s="272"/>
      <c r="G277" s="50" t="e">
        <f t="shared" si="15"/>
        <v>#DIV/0!</v>
      </c>
    </row>
    <row r="278" spans="1:7" s="43" customFormat="1" ht="18.75" customHeight="1" thickTop="1" thickBot="1" x14ac:dyDescent="0.3">
      <c r="A278" s="230"/>
      <c r="B278" s="263"/>
      <c r="C278" s="258" t="s">
        <v>329</v>
      </c>
      <c r="D278" s="273">
        <f t="shared" ref="D278:F278" si="16">SUM(D262:D276)</f>
        <v>34134</v>
      </c>
      <c r="E278" s="274">
        <f t="shared" si="16"/>
        <v>36165</v>
      </c>
      <c r="F278" s="275">
        <f t="shared" si="16"/>
        <v>11521.500000000002</v>
      </c>
      <c r="G278" s="50">
        <f t="shared" si="15"/>
        <v>31.858150145167986</v>
      </c>
    </row>
    <row r="279" spans="1:7" s="43" customFormat="1" ht="15.75" customHeight="1" x14ac:dyDescent="0.25">
      <c r="A279" s="47"/>
      <c r="B279" s="49"/>
      <c r="C279" s="200"/>
      <c r="D279" s="201"/>
      <c r="E279" s="201"/>
      <c r="F279" s="201"/>
      <c r="G279" s="201"/>
    </row>
    <row r="280" spans="1:7" s="43" customFormat="1" ht="15.75" customHeight="1" x14ac:dyDescent="0.25">
      <c r="A280" s="47"/>
      <c r="B280" s="49"/>
      <c r="C280" s="200"/>
      <c r="D280" s="201"/>
      <c r="E280" s="201"/>
      <c r="F280" s="201"/>
      <c r="G280" s="201"/>
    </row>
    <row r="281" spans="1:7" s="43" customFormat="1" ht="15.75" customHeight="1" thickBot="1" x14ac:dyDescent="0.25"/>
    <row r="282" spans="1:7" s="43" customFormat="1" ht="15.75" x14ac:dyDescent="0.25">
      <c r="A282" s="203" t="s">
        <v>57</v>
      </c>
      <c r="B282" s="204" t="s">
        <v>56</v>
      </c>
      <c r="C282" s="203" t="s">
        <v>54</v>
      </c>
      <c r="D282" s="203" t="s">
        <v>53</v>
      </c>
      <c r="E282" s="203" t="s">
        <v>53</v>
      </c>
      <c r="F282" s="94" t="s">
        <v>7</v>
      </c>
      <c r="G282" s="203" t="s">
        <v>199</v>
      </c>
    </row>
    <row r="283" spans="1:7" s="43" customFormat="1" ht="15.75" customHeight="1" thickBot="1" x14ac:dyDescent="0.3">
      <c r="A283" s="205"/>
      <c r="B283" s="206"/>
      <c r="C283" s="207"/>
      <c r="D283" s="208" t="s">
        <v>51</v>
      </c>
      <c r="E283" s="208" t="s">
        <v>50</v>
      </c>
      <c r="F283" s="91" t="s">
        <v>332</v>
      </c>
      <c r="G283" s="208" t="s">
        <v>200</v>
      </c>
    </row>
    <row r="284" spans="1:7" s="43" customFormat="1" ht="38.25" customHeight="1" thickTop="1" thickBot="1" x14ac:dyDescent="0.3">
      <c r="A284" s="258"/>
      <c r="B284" s="276"/>
      <c r="C284" s="277" t="s">
        <v>330</v>
      </c>
      <c r="D284" s="278">
        <f>SUM(D61,D90,D150,D180,D198,D220,D232,D248,D278,)</f>
        <v>572536</v>
      </c>
      <c r="E284" s="279">
        <f>SUM(E61,E90,E150,E180,E198,E220,E232,E248,E278)</f>
        <v>641374.70000000007</v>
      </c>
      <c r="F284" s="280">
        <f>SUM(F61,F90,F150,F180,F198,F220,F232,F248,F278,)</f>
        <v>270990.90000000002</v>
      </c>
      <c r="G284" s="50">
        <f t="shared" ref="G284" si="17">(F284/E284)*100</f>
        <v>42.251573066414998</v>
      </c>
    </row>
    <row r="285" spans="1:7" ht="15" x14ac:dyDescent="0.2">
      <c r="A285" s="52"/>
      <c r="B285" s="52"/>
      <c r="C285" s="52"/>
      <c r="D285" s="52"/>
      <c r="E285" s="52"/>
      <c r="F285" s="52"/>
      <c r="G285" s="52"/>
    </row>
    <row r="286" spans="1:7" ht="15" customHeight="1" x14ac:dyDescent="0.2">
      <c r="A286" s="52"/>
      <c r="B286" s="52"/>
      <c r="C286" s="52"/>
      <c r="D286" s="52"/>
      <c r="E286" s="52"/>
      <c r="F286" s="52"/>
      <c r="G286" s="52"/>
    </row>
    <row r="287" spans="1:7" ht="15" customHeight="1" x14ac:dyDescent="0.2">
      <c r="A287" s="52"/>
      <c r="B287" s="52"/>
      <c r="C287" s="52"/>
      <c r="D287" s="52"/>
      <c r="E287" s="52"/>
      <c r="F287" s="52"/>
      <c r="G287" s="52"/>
    </row>
    <row r="288" spans="1:7" ht="15" customHeight="1" x14ac:dyDescent="0.2">
      <c r="A288" s="52"/>
      <c r="B288" s="52"/>
      <c r="C288" s="51"/>
      <c r="D288" s="52"/>
      <c r="E288" s="52"/>
      <c r="F288" s="52"/>
      <c r="G288" s="52"/>
    </row>
    <row r="289" spans="1:7" ht="15" x14ac:dyDescent="0.2">
      <c r="A289" s="52"/>
      <c r="B289" s="52"/>
      <c r="C289" s="52"/>
      <c r="D289" s="52"/>
      <c r="E289" s="52"/>
      <c r="F289" s="52"/>
      <c r="G289" s="52"/>
    </row>
    <row r="290" spans="1:7" ht="15" x14ac:dyDescent="0.2">
      <c r="A290" s="52"/>
      <c r="B290" s="52"/>
      <c r="C290" s="52"/>
      <c r="D290" s="52"/>
      <c r="E290" s="52"/>
      <c r="F290" s="52"/>
      <c r="G290" s="52"/>
    </row>
    <row r="291" spans="1:7" ht="15" x14ac:dyDescent="0.2">
      <c r="A291" s="52"/>
      <c r="B291" s="52"/>
      <c r="C291" s="51"/>
      <c r="D291" s="52"/>
      <c r="E291" s="52"/>
      <c r="F291" s="52"/>
      <c r="G291" s="52"/>
    </row>
    <row r="292" spans="1:7" ht="15" x14ac:dyDescent="0.2">
      <c r="A292" s="52"/>
      <c r="B292" s="52"/>
      <c r="C292" s="52"/>
      <c r="D292" s="52"/>
      <c r="E292" s="52"/>
      <c r="F292" s="52"/>
      <c r="G292" s="52"/>
    </row>
    <row r="293" spans="1:7" ht="15" x14ac:dyDescent="0.2">
      <c r="A293" s="52"/>
      <c r="B293" s="52"/>
      <c r="C293" s="52"/>
      <c r="D293" s="52"/>
      <c r="E293" s="52"/>
      <c r="F293" s="52"/>
      <c r="G293" s="52"/>
    </row>
    <row r="294" spans="1:7" ht="15" x14ac:dyDescent="0.2">
      <c r="A294" s="52"/>
      <c r="B294" s="52"/>
      <c r="C294" s="52"/>
      <c r="D294" s="52"/>
      <c r="E294" s="52"/>
      <c r="F294" s="52"/>
      <c r="G294" s="52"/>
    </row>
    <row r="295" spans="1:7" ht="15" x14ac:dyDescent="0.2">
      <c r="A295" s="52"/>
      <c r="B295" s="52"/>
      <c r="C295" s="52"/>
      <c r="D295" s="52"/>
      <c r="E295" s="52"/>
      <c r="F295" s="52"/>
      <c r="G295" s="52"/>
    </row>
    <row r="296" spans="1:7" ht="15" x14ac:dyDescent="0.2">
      <c r="A296" s="52"/>
      <c r="B296" s="52"/>
      <c r="C296" s="52"/>
      <c r="D296" s="52"/>
      <c r="E296" s="52"/>
      <c r="F296" s="52"/>
      <c r="G296" s="52"/>
    </row>
    <row r="297" spans="1:7" ht="15" x14ac:dyDescent="0.2">
      <c r="A297" s="52"/>
      <c r="B297" s="52"/>
      <c r="C297" s="52"/>
      <c r="D297" s="52"/>
      <c r="E297" s="52"/>
      <c r="F297" s="52"/>
      <c r="G297" s="52"/>
    </row>
    <row r="298" spans="1:7" ht="15" x14ac:dyDescent="0.2">
      <c r="A298" s="52"/>
      <c r="B298" s="52"/>
      <c r="C298" s="52"/>
      <c r="D298" s="52"/>
      <c r="E298" s="52"/>
      <c r="F298" s="52"/>
      <c r="G298" s="52"/>
    </row>
    <row r="299" spans="1:7" ht="15" x14ac:dyDescent="0.2">
      <c r="A299" s="52"/>
      <c r="B299" s="52"/>
      <c r="C299" s="52"/>
      <c r="D299" s="52"/>
      <c r="E299" s="52"/>
      <c r="F299" s="52"/>
      <c r="G299" s="52"/>
    </row>
    <row r="300" spans="1:7" ht="15" x14ac:dyDescent="0.2">
      <c r="A300" s="52"/>
      <c r="B300" s="52"/>
      <c r="C300" s="52"/>
      <c r="D300" s="52"/>
      <c r="E300" s="52"/>
      <c r="F300" s="52"/>
      <c r="G300" s="52"/>
    </row>
    <row r="301" spans="1:7" ht="15" x14ac:dyDescent="0.2">
      <c r="A301" s="52"/>
      <c r="B301" s="52"/>
      <c r="C301" s="52"/>
      <c r="D301" s="52"/>
      <c r="E301" s="52"/>
      <c r="F301" s="52"/>
      <c r="G301" s="52"/>
    </row>
    <row r="302" spans="1:7" ht="15" x14ac:dyDescent="0.2">
      <c r="A302" s="52"/>
      <c r="B302" s="52"/>
      <c r="C302" s="52"/>
      <c r="D302" s="52"/>
      <c r="E302" s="52"/>
      <c r="F302" s="52"/>
      <c r="G302" s="52"/>
    </row>
    <row r="303" spans="1:7" ht="15" x14ac:dyDescent="0.2">
      <c r="A303" s="52"/>
      <c r="B303" s="52"/>
      <c r="C303" s="52"/>
      <c r="D303" s="52"/>
      <c r="E303" s="52"/>
      <c r="F303" s="52"/>
      <c r="G303" s="52"/>
    </row>
    <row r="304" spans="1:7" ht="15" x14ac:dyDescent="0.2">
      <c r="A304" s="52"/>
      <c r="B304" s="52"/>
      <c r="C304" s="52"/>
      <c r="D304" s="52"/>
      <c r="E304" s="52"/>
      <c r="F304" s="52"/>
      <c r="G304" s="52"/>
    </row>
    <row r="305" spans="1:7" ht="15" x14ac:dyDescent="0.2">
      <c r="A305" s="52"/>
      <c r="B305" s="52"/>
      <c r="C305" s="52"/>
      <c r="D305" s="52"/>
      <c r="E305" s="52"/>
      <c r="F305" s="52"/>
      <c r="G305" s="52"/>
    </row>
  </sheetData>
  <pageMargins left="0.19685039370078741" right="0.23622047244094491" top="0.27559055118110237" bottom="0.47244094488188981" header="0.31496062992125984" footer="0.35433070866141736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3"/>
  <sheetViews>
    <sheetView workbookViewId="0">
      <selection activeCell="D127" sqref="D127"/>
    </sheetView>
  </sheetViews>
  <sheetFormatPr defaultRowHeight="12.75" x14ac:dyDescent="0.2"/>
  <cols>
    <col min="1" max="1" width="4.85546875" style="288" customWidth="1"/>
    <col min="2" max="2" width="10.42578125" style="288" customWidth="1"/>
    <col min="3" max="3" width="11.5703125" style="288" customWidth="1"/>
    <col min="4" max="4" width="92.28515625" style="288" customWidth="1"/>
    <col min="5" max="5" width="13" style="288" customWidth="1"/>
    <col min="6" max="6" width="11.28515625" style="288" hidden="1" customWidth="1"/>
    <col min="7" max="7" width="12.28515625" style="288" hidden="1" customWidth="1"/>
    <col min="8" max="8" width="9.7109375" style="288" bestFit="1" customWidth="1"/>
    <col min="9" max="256" width="9.140625" style="288"/>
    <col min="257" max="257" width="4.85546875" style="288" customWidth="1"/>
    <col min="258" max="258" width="10.42578125" style="288" customWidth="1"/>
    <col min="259" max="259" width="11.5703125" style="288" customWidth="1"/>
    <col min="260" max="260" width="92.28515625" style="288" customWidth="1"/>
    <col min="261" max="261" width="13" style="288" customWidth="1"/>
    <col min="262" max="263" width="0" style="288" hidden="1" customWidth="1"/>
    <col min="264" max="264" width="9.7109375" style="288" bestFit="1" customWidth="1"/>
    <col min="265" max="512" width="9.140625" style="288"/>
    <col min="513" max="513" width="4.85546875" style="288" customWidth="1"/>
    <col min="514" max="514" width="10.42578125" style="288" customWidth="1"/>
    <col min="515" max="515" width="11.5703125" style="288" customWidth="1"/>
    <col min="516" max="516" width="92.28515625" style="288" customWidth="1"/>
    <col min="517" max="517" width="13" style="288" customWidth="1"/>
    <col min="518" max="519" width="0" style="288" hidden="1" customWidth="1"/>
    <col min="520" max="520" width="9.7109375" style="288" bestFit="1" customWidth="1"/>
    <col min="521" max="768" width="9.140625" style="288"/>
    <col min="769" max="769" width="4.85546875" style="288" customWidth="1"/>
    <col min="770" max="770" width="10.42578125" style="288" customWidth="1"/>
    <col min="771" max="771" width="11.5703125" style="288" customWidth="1"/>
    <col min="772" max="772" width="92.28515625" style="288" customWidth="1"/>
    <col min="773" max="773" width="13" style="288" customWidth="1"/>
    <col min="774" max="775" width="0" style="288" hidden="1" customWidth="1"/>
    <col min="776" max="776" width="9.7109375" style="288" bestFit="1" customWidth="1"/>
    <col min="777" max="1024" width="9.140625" style="288"/>
    <col min="1025" max="1025" width="4.85546875" style="288" customWidth="1"/>
    <col min="1026" max="1026" width="10.42578125" style="288" customWidth="1"/>
    <col min="1027" max="1027" width="11.5703125" style="288" customWidth="1"/>
    <col min="1028" max="1028" width="92.28515625" style="288" customWidth="1"/>
    <col min="1029" max="1029" width="13" style="288" customWidth="1"/>
    <col min="1030" max="1031" width="0" style="288" hidden="1" customWidth="1"/>
    <col min="1032" max="1032" width="9.7109375" style="288" bestFit="1" customWidth="1"/>
    <col min="1033" max="1280" width="9.140625" style="288"/>
    <col min="1281" max="1281" width="4.85546875" style="288" customWidth="1"/>
    <col min="1282" max="1282" width="10.42578125" style="288" customWidth="1"/>
    <col min="1283" max="1283" width="11.5703125" style="288" customWidth="1"/>
    <col min="1284" max="1284" width="92.28515625" style="288" customWidth="1"/>
    <col min="1285" max="1285" width="13" style="288" customWidth="1"/>
    <col min="1286" max="1287" width="0" style="288" hidden="1" customWidth="1"/>
    <col min="1288" max="1288" width="9.7109375" style="288" bestFit="1" customWidth="1"/>
    <col min="1289" max="1536" width="9.140625" style="288"/>
    <col min="1537" max="1537" width="4.85546875" style="288" customWidth="1"/>
    <col min="1538" max="1538" width="10.42578125" style="288" customWidth="1"/>
    <col min="1539" max="1539" width="11.5703125" style="288" customWidth="1"/>
    <col min="1540" max="1540" width="92.28515625" style="288" customWidth="1"/>
    <col min="1541" max="1541" width="13" style="288" customWidth="1"/>
    <col min="1542" max="1543" width="0" style="288" hidden="1" customWidth="1"/>
    <col min="1544" max="1544" width="9.7109375" style="288" bestFit="1" customWidth="1"/>
    <col min="1545" max="1792" width="9.140625" style="288"/>
    <col min="1793" max="1793" width="4.85546875" style="288" customWidth="1"/>
    <col min="1794" max="1794" width="10.42578125" style="288" customWidth="1"/>
    <col min="1795" max="1795" width="11.5703125" style="288" customWidth="1"/>
    <col min="1796" max="1796" width="92.28515625" style="288" customWidth="1"/>
    <col min="1797" max="1797" width="13" style="288" customWidth="1"/>
    <col min="1798" max="1799" width="0" style="288" hidden="1" customWidth="1"/>
    <col min="1800" max="1800" width="9.7109375" style="288" bestFit="1" customWidth="1"/>
    <col min="1801" max="2048" width="9.140625" style="288"/>
    <col min="2049" max="2049" width="4.85546875" style="288" customWidth="1"/>
    <col min="2050" max="2050" width="10.42578125" style="288" customWidth="1"/>
    <col min="2051" max="2051" width="11.5703125" style="288" customWidth="1"/>
    <col min="2052" max="2052" width="92.28515625" style="288" customWidth="1"/>
    <col min="2053" max="2053" width="13" style="288" customWidth="1"/>
    <col min="2054" max="2055" width="0" style="288" hidden="1" customWidth="1"/>
    <col min="2056" max="2056" width="9.7109375" style="288" bestFit="1" customWidth="1"/>
    <col min="2057" max="2304" width="9.140625" style="288"/>
    <col min="2305" max="2305" width="4.85546875" style="288" customWidth="1"/>
    <col min="2306" max="2306" width="10.42578125" style="288" customWidth="1"/>
    <col min="2307" max="2307" width="11.5703125" style="288" customWidth="1"/>
    <col min="2308" max="2308" width="92.28515625" style="288" customWidth="1"/>
    <col min="2309" max="2309" width="13" style="288" customWidth="1"/>
    <col min="2310" max="2311" width="0" style="288" hidden="1" customWidth="1"/>
    <col min="2312" max="2312" width="9.7109375" style="288" bestFit="1" customWidth="1"/>
    <col min="2313" max="2560" width="9.140625" style="288"/>
    <col min="2561" max="2561" width="4.85546875" style="288" customWidth="1"/>
    <col min="2562" max="2562" width="10.42578125" style="288" customWidth="1"/>
    <col min="2563" max="2563" width="11.5703125" style="288" customWidth="1"/>
    <col min="2564" max="2564" width="92.28515625" style="288" customWidth="1"/>
    <col min="2565" max="2565" width="13" style="288" customWidth="1"/>
    <col min="2566" max="2567" width="0" style="288" hidden="1" customWidth="1"/>
    <col min="2568" max="2568" width="9.7109375" style="288" bestFit="1" customWidth="1"/>
    <col min="2569" max="2816" width="9.140625" style="288"/>
    <col min="2817" max="2817" width="4.85546875" style="288" customWidth="1"/>
    <col min="2818" max="2818" width="10.42578125" style="288" customWidth="1"/>
    <col min="2819" max="2819" width="11.5703125" style="288" customWidth="1"/>
    <col min="2820" max="2820" width="92.28515625" style="288" customWidth="1"/>
    <col min="2821" max="2821" width="13" style="288" customWidth="1"/>
    <col min="2822" max="2823" width="0" style="288" hidden="1" customWidth="1"/>
    <col min="2824" max="2824" width="9.7109375" style="288" bestFit="1" customWidth="1"/>
    <col min="2825" max="3072" width="9.140625" style="288"/>
    <col min="3073" max="3073" width="4.85546875" style="288" customWidth="1"/>
    <col min="3074" max="3074" width="10.42578125" style="288" customWidth="1"/>
    <col min="3075" max="3075" width="11.5703125" style="288" customWidth="1"/>
    <col min="3076" max="3076" width="92.28515625" style="288" customWidth="1"/>
    <col min="3077" max="3077" width="13" style="288" customWidth="1"/>
    <col min="3078" max="3079" width="0" style="288" hidden="1" customWidth="1"/>
    <col min="3080" max="3080" width="9.7109375" style="288" bestFit="1" customWidth="1"/>
    <col min="3081" max="3328" width="9.140625" style="288"/>
    <col min="3329" max="3329" width="4.85546875" style="288" customWidth="1"/>
    <col min="3330" max="3330" width="10.42578125" style="288" customWidth="1"/>
    <col min="3331" max="3331" width="11.5703125" style="288" customWidth="1"/>
    <col min="3332" max="3332" width="92.28515625" style="288" customWidth="1"/>
    <col min="3333" max="3333" width="13" style="288" customWidth="1"/>
    <col min="3334" max="3335" width="0" style="288" hidden="1" customWidth="1"/>
    <col min="3336" max="3336" width="9.7109375" style="288" bestFit="1" customWidth="1"/>
    <col min="3337" max="3584" width="9.140625" style="288"/>
    <col min="3585" max="3585" width="4.85546875" style="288" customWidth="1"/>
    <col min="3586" max="3586" width="10.42578125" style="288" customWidth="1"/>
    <col min="3587" max="3587" width="11.5703125" style="288" customWidth="1"/>
    <col min="3588" max="3588" width="92.28515625" style="288" customWidth="1"/>
    <col min="3589" max="3589" width="13" style="288" customWidth="1"/>
    <col min="3590" max="3591" width="0" style="288" hidden="1" customWidth="1"/>
    <col min="3592" max="3592" width="9.7109375" style="288" bestFit="1" customWidth="1"/>
    <col min="3593" max="3840" width="9.140625" style="288"/>
    <col min="3841" max="3841" width="4.85546875" style="288" customWidth="1"/>
    <col min="3842" max="3842" width="10.42578125" style="288" customWidth="1"/>
    <col min="3843" max="3843" width="11.5703125" style="288" customWidth="1"/>
    <col min="3844" max="3844" width="92.28515625" style="288" customWidth="1"/>
    <col min="3845" max="3845" width="13" style="288" customWidth="1"/>
    <col min="3846" max="3847" width="0" style="288" hidden="1" customWidth="1"/>
    <col min="3848" max="3848" width="9.7109375" style="288" bestFit="1" customWidth="1"/>
    <col min="3849" max="4096" width="9.140625" style="288"/>
    <col min="4097" max="4097" width="4.85546875" style="288" customWidth="1"/>
    <col min="4098" max="4098" width="10.42578125" style="288" customWidth="1"/>
    <col min="4099" max="4099" width="11.5703125" style="288" customWidth="1"/>
    <col min="4100" max="4100" width="92.28515625" style="288" customWidth="1"/>
    <col min="4101" max="4101" width="13" style="288" customWidth="1"/>
    <col min="4102" max="4103" width="0" style="288" hidden="1" customWidth="1"/>
    <col min="4104" max="4104" width="9.7109375" style="288" bestFit="1" customWidth="1"/>
    <col min="4105" max="4352" width="9.140625" style="288"/>
    <col min="4353" max="4353" width="4.85546875" style="288" customWidth="1"/>
    <col min="4354" max="4354" width="10.42578125" style="288" customWidth="1"/>
    <col min="4355" max="4355" width="11.5703125" style="288" customWidth="1"/>
    <col min="4356" max="4356" width="92.28515625" style="288" customWidth="1"/>
    <col min="4357" max="4357" width="13" style="288" customWidth="1"/>
    <col min="4358" max="4359" width="0" style="288" hidden="1" customWidth="1"/>
    <col min="4360" max="4360" width="9.7109375" style="288" bestFit="1" customWidth="1"/>
    <col min="4361" max="4608" width="9.140625" style="288"/>
    <col min="4609" max="4609" width="4.85546875" style="288" customWidth="1"/>
    <col min="4610" max="4610" width="10.42578125" style="288" customWidth="1"/>
    <col min="4611" max="4611" width="11.5703125" style="288" customWidth="1"/>
    <col min="4612" max="4612" width="92.28515625" style="288" customWidth="1"/>
    <col min="4613" max="4613" width="13" style="288" customWidth="1"/>
    <col min="4614" max="4615" width="0" style="288" hidden="1" customWidth="1"/>
    <col min="4616" max="4616" width="9.7109375" style="288" bestFit="1" customWidth="1"/>
    <col min="4617" max="4864" width="9.140625" style="288"/>
    <col min="4865" max="4865" width="4.85546875" style="288" customWidth="1"/>
    <col min="4866" max="4866" width="10.42578125" style="288" customWidth="1"/>
    <col min="4867" max="4867" width="11.5703125" style="288" customWidth="1"/>
    <col min="4868" max="4868" width="92.28515625" style="288" customWidth="1"/>
    <col min="4869" max="4869" width="13" style="288" customWidth="1"/>
    <col min="4870" max="4871" width="0" style="288" hidden="1" customWidth="1"/>
    <col min="4872" max="4872" width="9.7109375" style="288" bestFit="1" customWidth="1"/>
    <col min="4873" max="5120" width="9.140625" style="288"/>
    <col min="5121" max="5121" width="4.85546875" style="288" customWidth="1"/>
    <col min="5122" max="5122" width="10.42578125" style="288" customWidth="1"/>
    <col min="5123" max="5123" width="11.5703125" style="288" customWidth="1"/>
    <col min="5124" max="5124" width="92.28515625" style="288" customWidth="1"/>
    <col min="5125" max="5125" width="13" style="288" customWidth="1"/>
    <col min="5126" max="5127" width="0" style="288" hidden="1" customWidth="1"/>
    <col min="5128" max="5128" width="9.7109375" style="288" bestFit="1" customWidth="1"/>
    <col min="5129" max="5376" width="9.140625" style="288"/>
    <col min="5377" max="5377" width="4.85546875" style="288" customWidth="1"/>
    <col min="5378" max="5378" width="10.42578125" style="288" customWidth="1"/>
    <col min="5379" max="5379" width="11.5703125" style="288" customWidth="1"/>
    <col min="5380" max="5380" width="92.28515625" style="288" customWidth="1"/>
    <col min="5381" max="5381" width="13" style="288" customWidth="1"/>
    <col min="5382" max="5383" width="0" style="288" hidden="1" customWidth="1"/>
    <col min="5384" max="5384" width="9.7109375" style="288" bestFit="1" customWidth="1"/>
    <col min="5385" max="5632" width="9.140625" style="288"/>
    <col min="5633" max="5633" width="4.85546875" style="288" customWidth="1"/>
    <col min="5634" max="5634" width="10.42578125" style="288" customWidth="1"/>
    <col min="5635" max="5635" width="11.5703125" style="288" customWidth="1"/>
    <col min="5636" max="5636" width="92.28515625" style="288" customWidth="1"/>
    <col min="5637" max="5637" width="13" style="288" customWidth="1"/>
    <col min="5638" max="5639" width="0" style="288" hidden="1" customWidth="1"/>
    <col min="5640" max="5640" width="9.7109375" style="288" bestFit="1" customWidth="1"/>
    <col min="5641" max="5888" width="9.140625" style="288"/>
    <col min="5889" max="5889" width="4.85546875" style="288" customWidth="1"/>
    <col min="5890" max="5890" width="10.42578125" style="288" customWidth="1"/>
    <col min="5891" max="5891" width="11.5703125" style="288" customWidth="1"/>
    <col min="5892" max="5892" width="92.28515625" style="288" customWidth="1"/>
    <col min="5893" max="5893" width="13" style="288" customWidth="1"/>
    <col min="5894" max="5895" width="0" style="288" hidden="1" customWidth="1"/>
    <col min="5896" max="5896" width="9.7109375" style="288" bestFit="1" customWidth="1"/>
    <col min="5897" max="6144" width="9.140625" style="288"/>
    <col min="6145" max="6145" width="4.85546875" style="288" customWidth="1"/>
    <col min="6146" max="6146" width="10.42578125" style="288" customWidth="1"/>
    <col min="6147" max="6147" width="11.5703125" style="288" customWidth="1"/>
    <col min="6148" max="6148" width="92.28515625" style="288" customWidth="1"/>
    <col min="6149" max="6149" width="13" style="288" customWidth="1"/>
    <col min="6150" max="6151" width="0" style="288" hidden="1" customWidth="1"/>
    <col min="6152" max="6152" width="9.7109375" style="288" bestFit="1" customWidth="1"/>
    <col min="6153" max="6400" width="9.140625" style="288"/>
    <col min="6401" max="6401" width="4.85546875" style="288" customWidth="1"/>
    <col min="6402" max="6402" width="10.42578125" style="288" customWidth="1"/>
    <col min="6403" max="6403" width="11.5703125" style="288" customWidth="1"/>
    <col min="6404" max="6404" width="92.28515625" style="288" customWidth="1"/>
    <col min="6405" max="6405" width="13" style="288" customWidth="1"/>
    <col min="6406" max="6407" width="0" style="288" hidden="1" customWidth="1"/>
    <col min="6408" max="6408" width="9.7109375" style="288" bestFit="1" customWidth="1"/>
    <col min="6409" max="6656" width="9.140625" style="288"/>
    <col min="6657" max="6657" width="4.85546875" style="288" customWidth="1"/>
    <col min="6658" max="6658" width="10.42578125" style="288" customWidth="1"/>
    <col min="6659" max="6659" width="11.5703125" style="288" customWidth="1"/>
    <col min="6660" max="6660" width="92.28515625" style="288" customWidth="1"/>
    <col min="6661" max="6661" width="13" style="288" customWidth="1"/>
    <col min="6662" max="6663" width="0" style="288" hidden="1" customWidth="1"/>
    <col min="6664" max="6664" width="9.7109375" style="288" bestFit="1" customWidth="1"/>
    <col min="6665" max="6912" width="9.140625" style="288"/>
    <col min="6913" max="6913" width="4.85546875" style="288" customWidth="1"/>
    <col min="6914" max="6914" width="10.42578125" style="288" customWidth="1"/>
    <col min="6915" max="6915" width="11.5703125" style="288" customWidth="1"/>
    <col min="6916" max="6916" width="92.28515625" style="288" customWidth="1"/>
    <col min="6917" max="6917" width="13" style="288" customWidth="1"/>
    <col min="6918" max="6919" width="0" style="288" hidden="1" customWidth="1"/>
    <col min="6920" max="6920" width="9.7109375" style="288" bestFit="1" customWidth="1"/>
    <col min="6921" max="7168" width="9.140625" style="288"/>
    <col min="7169" max="7169" width="4.85546875" style="288" customWidth="1"/>
    <col min="7170" max="7170" width="10.42578125" style="288" customWidth="1"/>
    <col min="7171" max="7171" width="11.5703125" style="288" customWidth="1"/>
    <col min="7172" max="7172" width="92.28515625" style="288" customWidth="1"/>
    <col min="7173" max="7173" width="13" style="288" customWidth="1"/>
    <col min="7174" max="7175" width="0" style="288" hidden="1" customWidth="1"/>
    <col min="7176" max="7176" width="9.7109375" style="288" bestFit="1" customWidth="1"/>
    <col min="7177" max="7424" width="9.140625" style="288"/>
    <col min="7425" max="7425" width="4.85546875" style="288" customWidth="1"/>
    <col min="7426" max="7426" width="10.42578125" style="288" customWidth="1"/>
    <col min="7427" max="7427" width="11.5703125" style="288" customWidth="1"/>
    <col min="7428" max="7428" width="92.28515625" style="288" customWidth="1"/>
    <col min="7429" max="7429" width="13" style="288" customWidth="1"/>
    <col min="7430" max="7431" width="0" style="288" hidden="1" customWidth="1"/>
    <col min="7432" max="7432" width="9.7109375" style="288" bestFit="1" customWidth="1"/>
    <col min="7433" max="7680" width="9.140625" style="288"/>
    <col min="7681" max="7681" width="4.85546875" style="288" customWidth="1"/>
    <col min="7682" max="7682" width="10.42578125" style="288" customWidth="1"/>
    <col min="7683" max="7683" width="11.5703125" style="288" customWidth="1"/>
    <col min="7684" max="7684" width="92.28515625" style="288" customWidth="1"/>
    <col min="7685" max="7685" width="13" style="288" customWidth="1"/>
    <col min="7686" max="7687" width="0" style="288" hidden="1" customWidth="1"/>
    <col min="7688" max="7688" width="9.7109375" style="288" bestFit="1" customWidth="1"/>
    <col min="7689" max="7936" width="9.140625" style="288"/>
    <col min="7937" max="7937" width="4.85546875" style="288" customWidth="1"/>
    <col min="7938" max="7938" width="10.42578125" style="288" customWidth="1"/>
    <col min="7939" max="7939" width="11.5703125" style="288" customWidth="1"/>
    <col min="7940" max="7940" width="92.28515625" style="288" customWidth="1"/>
    <col min="7941" max="7941" width="13" style="288" customWidth="1"/>
    <col min="7942" max="7943" width="0" style="288" hidden="1" customWidth="1"/>
    <col min="7944" max="7944" width="9.7109375" style="288" bestFit="1" customWidth="1"/>
    <col min="7945" max="8192" width="9.140625" style="288"/>
    <col min="8193" max="8193" width="4.85546875" style="288" customWidth="1"/>
    <col min="8194" max="8194" width="10.42578125" style="288" customWidth="1"/>
    <col min="8195" max="8195" width="11.5703125" style="288" customWidth="1"/>
    <col min="8196" max="8196" width="92.28515625" style="288" customWidth="1"/>
    <col min="8197" max="8197" width="13" style="288" customWidth="1"/>
    <col min="8198" max="8199" width="0" style="288" hidden="1" customWidth="1"/>
    <col min="8200" max="8200" width="9.7109375" style="288" bestFit="1" customWidth="1"/>
    <col min="8201" max="8448" width="9.140625" style="288"/>
    <col min="8449" max="8449" width="4.85546875" style="288" customWidth="1"/>
    <col min="8450" max="8450" width="10.42578125" style="288" customWidth="1"/>
    <col min="8451" max="8451" width="11.5703125" style="288" customWidth="1"/>
    <col min="8452" max="8452" width="92.28515625" style="288" customWidth="1"/>
    <col min="8453" max="8453" width="13" style="288" customWidth="1"/>
    <col min="8454" max="8455" width="0" style="288" hidden="1" customWidth="1"/>
    <col min="8456" max="8456" width="9.7109375" style="288" bestFit="1" customWidth="1"/>
    <col min="8457" max="8704" width="9.140625" style="288"/>
    <col min="8705" max="8705" width="4.85546875" style="288" customWidth="1"/>
    <col min="8706" max="8706" width="10.42578125" style="288" customWidth="1"/>
    <col min="8707" max="8707" width="11.5703125" style="288" customWidth="1"/>
    <col min="8708" max="8708" width="92.28515625" style="288" customWidth="1"/>
    <col min="8709" max="8709" width="13" style="288" customWidth="1"/>
    <col min="8710" max="8711" width="0" style="288" hidden="1" customWidth="1"/>
    <col min="8712" max="8712" width="9.7109375" style="288" bestFit="1" customWidth="1"/>
    <col min="8713" max="8960" width="9.140625" style="288"/>
    <col min="8961" max="8961" width="4.85546875" style="288" customWidth="1"/>
    <col min="8962" max="8962" width="10.42578125" style="288" customWidth="1"/>
    <col min="8963" max="8963" width="11.5703125" style="288" customWidth="1"/>
    <col min="8964" max="8964" width="92.28515625" style="288" customWidth="1"/>
    <col min="8965" max="8965" width="13" style="288" customWidth="1"/>
    <col min="8966" max="8967" width="0" style="288" hidden="1" customWidth="1"/>
    <col min="8968" max="8968" width="9.7109375" style="288" bestFit="1" customWidth="1"/>
    <col min="8969" max="9216" width="9.140625" style="288"/>
    <col min="9217" max="9217" width="4.85546875" style="288" customWidth="1"/>
    <col min="9218" max="9218" width="10.42578125" style="288" customWidth="1"/>
    <col min="9219" max="9219" width="11.5703125" style="288" customWidth="1"/>
    <col min="9220" max="9220" width="92.28515625" style="288" customWidth="1"/>
    <col min="9221" max="9221" width="13" style="288" customWidth="1"/>
    <col min="9222" max="9223" width="0" style="288" hidden="1" customWidth="1"/>
    <col min="9224" max="9224" width="9.7109375" style="288" bestFit="1" customWidth="1"/>
    <col min="9225" max="9472" width="9.140625" style="288"/>
    <col min="9473" max="9473" width="4.85546875" style="288" customWidth="1"/>
    <col min="9474" max="9474" width="10.42578125" style="288" customWidth="1"/>
    <col min="9475" max="9475" width="11.5703125" style="288" customWidth="1"/>
    <col min="9476" max="9476" width="92.28515625" style="288" customWidth="1"/>
    <col min="9477" max="9477" width="13" style="288" customWidth="1"/>
    <col min="9478" max="9479" width="0" style="288" hidden="1" customWidth="1"/>
    <col min="9480" max="9480" width="9.7109375" style="288" bestFit="1" customWidth="1"/>
    <col min="9481" max="9728" width="9.140625" style="288"/>
    <col min="9729" max="9729" width="4.85546875" style="288" customWidth="1"/>
    <col min="9730" max="9730" width="10.42578125" style="288" customWidth="1"/>
    <col min="9731" max="9731" width="11.5703125" style="288" customWidth="1"/>
    <col min="9732" max="9732" width="92.28515625" style="288" customWidth="1"/>
    <col min="9733" max="9733" width="13" style="288" customWidth="1"/>
    <col min="9734" max="9735" width="0" style="288" hidden="1" customWidth="1"/>
    <col min="9736" max="9736" width="9.7109375" style="288" bestFit="1" customWidth="1"/>
    <col min="9737" max="9984" width="9.140625" style="288"/>
    <col min="9985" max="9985" width="4.85546875" style="288" customWidth="1"/>
    <col min="9986" max="9986" width="10.42578125" style="288" customWidth="1"/>
    <col min="9987" max="9987" width="11.5703125" style="288" customWidth="1"/>
    <col min="9988" max="9988" width="92.28515625" style="288" customWidth="1"/>
    <col min="9989" max="9989" width="13" style="288" customWidth="1"/>
    <col min="9990" max="9991" width="0" style="288" hidden="1" customWidth="1"/>
    <col min="9992" max="9992" width="9.7109375" style="288" bestFit="1" customWidth="1"/>
    <col min="9993" max="10240" width="9.140625" style="288"/>
    <col min="10241" max="10241" width="4.85546875" style="288" customWidth="1"/>
    <col min="10242" max="10242" width="10.42578125" style="288" customWidth="1"/>
    <col min="10243" max="10243" width="11.5703125" style="288" customWidth="1"/>
    <col min="10244" max="10244" width="92.28515625" style="288" customWidth="1"/>
    <col min="10245" max="10245" width="13" style="288" customWidth="1"/>
    <col min="10246" max="10247" width="0" style="288" hidden="1" customWidth="1"/>
    <col min="10248" max="10248" width="9.7109375" style="288" bestFit="1" customWidth="1"/>
    <col min="10249" max="10496" width="9.140625" style="288"/>
    <col min="10497" max="10497" width="4.85546875" style="288" customWidth="1"/>
    <col min="10498" max="10498" width="10.42578125" style="288" customWidth="1"/>
    <col min="10499" max="10499" width="11.5703125" style="288" customWidth="1"/>
    <col min="10500" max="10500" width="92.28515625" style="288" customWidth="1"/>
    <col min="10501" max="10501" width="13" style="288" customWidth="1"/>
    <col min="10502" max="10503" width="0" style="288" hidden="1" customWidth="1"/>
    <col min="10504" max="10504" width="9.7109375" style="288" bestFit="1" customWidth="1"/>
    <col min="10505" max="10752" width="9.140625" style="288"/>
    <col min="10753" max="10753" width="4.85546875" style="288" customWidth="1"/>
    <col min="10754" max="10754" width="10.42578125" style="288" customWidth="1"/>
    <col min="10755" max="10755" width="11.5703125" style="288" customWidth="1"/>
    <col min="10756" max="10756" width="92.28515625" style="288" customWidth="1"/>
    <col min="10757" max="10757" width="13" style="288" customWidth="1"/>
    <col min="10758" max="10759" width="0" style="288" hidden="1" customWidth="1"/>
    <col min="10760" max="10760" width="9.7109375" style="288" bestFit="1" customWidth="1"/>
    <col min="10761" max="11008" width="9.140625" style="288"/>
    <col min="11009" max="11009" width="4.85546875" style="288" customWidth="1"/>
    <col min="11010" max="11010" width="10.42578125" style="288" customWidth="1"/>
    <col min="11011" max="11011" width="11.5703125" style="288" customWidth="1"/>
    <col min="11012" max="11012" width="92.28515625" style="288" customWidth="1"/>
    <col min="11013" max="11013" width="13" style="288" customWidth="1"/>
    <col min="11014" max="11015" width="0" style="288" hidden="1" customWidth="1"/>
    <col min="11016" max="11016" width="9.7109375" style="288" bestFit="1" customWidth="1"/>
    <col min="11017" max="11264" width="9.140625" style="288"/>
    <col min="11265" max="11265" width="4.85546875" style="288" customWidth="1"/>
    <col min="11266" max="11266" width="10.42578125" style="288" customWidth="1"/>
    <col min="11267" max="11267" width="11.5703125" style="288" customWidth="1"/>
    <col min="11268" max="11268" width="92.28515625" style="288" customWidth="1"/>
    <col min="11269" max="11269" width="13" style="288" customWidth="1"/>
    <col min="11270" max="11271" width="0" style="288" hidden="1" customWidth="1"/>
    <col min="11272" max="11272" width="9.7109375" style="288" bestFit="1" customWidth="1"/>
    <col min="11273" max="11520" width="9.140625" style="288"/>
    <col min="11521" max="11521" width="4.85546875" style="288" customWidth="1"/>
    <col min="11522" max="11522" width="10.42578125" style="288" customWidth="1"/>
    <col min="11523" max="11523" width="11.5703125" style="288" customWidth="1"/>
    <col min="11524" max="11524" width="92.28515625" style="288" customWidth="1"/>
    <col min="11525" max="11525" width="13" style="288" customWidth="1"/>
    <col min="11526" max="11527" width="0" style="288" hidden="1" customWidth="1"/>
    <col min="11528" max="11528" width="9.7109375" style="288" bestFit="1" customWidth="1"/>
    <col min="11529" max="11776" width="9.140625" style="288"/>
    <col min="11777" max="11777" width="4.85546875" style="288" customWidth="1"/>
    <col min="11778" max="11778" width="10.42578125" style="288" customWidth="1"/>
    <col min="11779" max="11779" width="11.5703125" style="288" customWidth="1"/>
    <col min="11780" max="11780" width="92.28515625" style="288" customWidth="1"/>
    <col min="11781" max="11781" width="13" style="288" customWidth="1"/>
    <col min="11782" max="11783" width="0" style="288" hidden="1" customWidth="1"/>
    <col min="11784" max="11784" width="9.7109375" style="288" bestFit="1" customWidth="1"/>
    <col min="11785" max="12032" width="9.140625" style="288"/>
    <col min="12033" max="12033" width="4.85546875" style="288" customWidth="1"/>
    <col min="12034" max="12034" width="10.42578125" style="288" customWidth="1"/>
    <col min="12035" max="12035" width="11.5703125" style="288" customWidth="1"/>
    <col min="12036" max="12036" width="92.28515625" style="288" customWidth="1"/>
    <col min="12037" max="12037" width="13" style="288" customWidth="1"/>
    <col min="12038" max="12039" width="0" style="288" hidden="1" customWidth="1"/>
    <col min="12040" max="12040" width="9.7109375" style="288" bestFit="1" customWidth="1"/>
    <col min="12041" max="12288" width="9.140625" style="288"/>
    <col min="12289" max="12289" width="4.85546875" style="288" customWidth="1"/>
    <col min="12290" max="12290" width="10.42578125" style="288" customWidth="1"/>
    <col min="12291" max="12291" width="11.5703125" style="288" customWidth="1"/>
    <col min="12292" max="12292" width="92.28515625" style="288" customWidth="1"/>
    <col min="12293" max="12293" width="13" style="288" customWidth="1"/>
    <col min="12294" max="12295" width="0" style="288" hidden="1" customWidth="1"/>
    <col min="12296" max="12296" width="9.7109375" style="288" bestFit="1" customWidth="1"/>
    <col min="12297" max="12544" width="9.140625" style="288"/>
    <col min="12545" max="12545" width="4.85546875" style="288" customWidth="1"/>
    <col min="12546" max="12546" width="10.42578125" style="288" customWidth="1"/>
    <col min="12547" max="12547" width="11.5703125" style="288" customWidth="1"/>
    <col min="12548" max="12548" width="92.28515625" style="288" customWidth="1"/>
    <col min="12549" max="12549" width="13" style="288" customWidth="1"/>
    <col min="12550" max="12551" width="0" style="288" hidden="1" customWidth="1"/>
    <col min="12552" max="12552" width="9.7109375" style="288" bestFit="1" customWidth="1"/>
    <col min="12553" max="12800" width="9.140625" style="288"/>
    <col min="12801" max="12801" width="4.85546875" style="288" customWidth="1"/>
    <col min="12802" max="12802" width="10.42578125" style="288" customWidth="1"/>
    <col min="12803" max="12803" width="11.5703125" style="288" customWidth="1"/>
    <col min="12804" max="12804" width="92.28515625" style="288" customWidth="1"/>
    <col min="12805" max="12805" width="13" style="288" customWidth="1"/>
    <col min="12806" max="12807" width="0" style="288" hidden="1" customWidth="1"/>
    <col min="12808" max="12808" width="9.7109375" style="288" bestFit="1" customWidth="1"/>
    <col min="12809" max="13056" width="9.140625" style="288"/>
    <col min="13057" max="13057" width="4.85546875" style="288" customWidth="1"/>
    <col min="13058" max="13058" width="10.42578125" style="288" customWidth="1"/>
    <col min="13059" max="13059" width="11.5703125" style="288" customWidth="1"/>
    <col min="13060" max="13060" width="92.28515625" style="288" customWidth="1"/>
    <col min="13061" max="13061" width="13" style="288" customWidth="1"/>
    <col min="13062" max="13063" width="0" style="288" hidden="1" customWidth="1"/>
    <col min="13064" max="13064" width="9.7109375" style="288" bestFit="1" customWidth="1"/>
    <col min="13065" max="13312" width="9.140625" style="288"/>
    <col min="13313" max="13313" width="4.85546875" style="288" customWidth="1"/>
    <col min="13314" max="13314" width="10.42578125" style="288" customWidth="1"/>
    <col min="13315" max="13315" width="11.5703125" style="288" customWidth="1"/>
    <col min="13316" max="13316" width="92.28515625" style="288" customWidth="1"/>
    <col min="13317" max="13317" width="13" style="288" customWidth="1"/>
    <col min="13318" max="13319" width="0" style="288" hidden="1" customWidth="1"/>
    <col min="13320" max="13320" width="9.7109375" style="288" bestFit="1" customWidth="1"/>
    <col min="13321" max="13568" width="9.140625" style="288"/>
    <col min="13569" max="13569" width="4.85546875" style="288" customWidth="1"/>
    <col min="13570" max="13570" width="10.42578125" style="288" customWidth="1"/>
    <col min="13571" max="13571" width="11.5703125" style="288" customWidth="1"/>
    <col min="13572" max="13572" width="92.28515625" style="288" customWidth="1"/>
    <col min="13573" max="13573" width="13" style="288" customWidth="1"/>
    <col min="13574" max="13575" width="0" style="288" hidden="1" customWidth="1"/>
    <col min="13576" max="13576" width="9.7109375" style="288" bestFit="1" customWidth="1"/>
    <col min="13577" max="13824" width="9.140625" style="288"/>
    <col min="13825" max="13825" width="4.85546875" style="288" customWidth="1"/>
    <col min="13826" max="13826" width="10.42578125" style="288" customWidth="1"/>
    <col min="13827" max="13827" width="11.5703125" style="288" customWidth="1"/>
    <col min="13828" max="13828" width="92.28515625" style="288" customWidth="1"/>
    <col min="13829" max="13829" width="13" style="288" customWidth="1"/>
    <col min="13830" max="13831" width="0" style="288" hidden="1" customWidth="1"/>
    <col min="13832" max="13832" width="9.7109375" style="288" bestFit="1" customWidth="1"/>
    <col min="13833" max="14080" width="9.140625" style="288"/>
    <col min="14081" max="14081" width="4.85546875" style="288" customWidth="1"/>
    <col min="14082" max="14082" width="10.42578125" style="288" customWidth="1"/>
    <col min="14083" max="14083" width="11.5703125" style="288" customWidth="1"/>
    <col min="14084" max="14084" width="92.28515625" style="288" customWidth="1"/>
    <col min="14085" max="14085" width="13" style="288" customWidth="1"/>
    <col min="14086" max="14087" width="0" style="288" hidden="1" customWidth="1"/>
    <col min="14088" max="14088" width="9.7109375" style="288" bestFit="1" customWidth="1"/>
    <col min="14089" max="14336" width="9.140625" style="288"/>
    <col min="14337" max="14337" width="4.85546875" style="288" customWidth="1"/>
    <col min="14338" max="14338" width="10.42578125" style="288" customWidth="1"/>
    <col min="14339" max="14339" width="11.5703125" style="288" customWidth="1"/>
    <col min="14340" max="14340" width="92.28515625" style="288" customWidth="1"/>
    <col min="14341" max="14341" width="13" style="288" customWidth="1"/>
    <col min="14342" max="14343" width="0" style="288" hidden="1" customWidth="1"/>
    <col min="14344" max="14344" width="9.7109375" style="288" bestFit="1" customWidth="1"/>
    <col min="14345" max="14592" width="9.140625" style="288"/>
    <col min="14593" max="14593" width="4.85546875" style="288" customWidth="1"/>
    <col min="14594" max="14594" width="10.42578125" style="288" customWidth="1"/>
    <col min="14595" max="14595" width="11.5703125" style="288" customWidth="1"/>
    <col min="14596" max="14596" width="92.28515625" style="288" customWidth="1"/>
    <col min="14597" max="14597" width="13" style="288" customWidth="1"/>
    <col min="14598" max="14599" width="0" style="288" hidden="1" customWidth="1"/>
    <col min="14600" max="14600" width="9.7109375" style="288" bestFit="1" customWidth="1"/>
    <col min="14601" max="14848" width="9.140625" style="288"/>
    <col min="14849" max="14849" width="4.85546875" style="288" customWidth="1"/>
    <col min="14850" max="14850" width="10.42578125" style="288" customWidth="1"/>
    <col min="14851" max="14851" width="11.5703125" style="288" customWidth="1"/>
    <col min="14852" max="14852" width="92.28515625" style="288" customWidth="1"/>
    <col min="14853" max="14853" width="13" style="288" customWidth="1"/>
    <col min="14854" max="14855" width="0" style="288" hidden="1" customWidth="1"/>
    <col min="14856" max="14856" width="9.7109375" style="288" bestFit="1" customWidth="1"/>
    <col min="14857" max="15104" width="9.140625" style="288"/>
    <col min="15105" max="15105" width="4.85546875" style="288" customWidth="1"/>
    <col min="15106" max="15106" width="10.42578125" style="288" customWidth="1"/>
    <col min="15107" max="15107" width="11.5703125" style="288" customWidth="1"/>
    <col min="15108" max="15108" width="92.28515625" style="288" customWidth="1"/>
    <col min="15109" max="15109" width="13" style="288" customWidth="1"/>
    <col min="15110" max="15111" width="0" style="288" hidden="1" customWidth="1"/>
    <col min="15112" max="15112" width="9.7109375" style="288" bestFit="1" customWidth="1"/>
    <col min="15113" max="15360" width="9.140625" style="288"/>
    <col min="15361" max="15361" width="4.85546875" style="288" customWidth="1"/>
    <col min="15362" max="15362" width="10.42578125" style="288" customWidth="1"/>
    <col min="15363" max="15363" width="11.5703125" style="288" customWidth="1"/>
    <col min="15364" max="15364" width="92.28515625" style="288" customWidth="1"/>
    <col min="15365" max="15365" width="13" style="288" customWidth="1"/>
    <col min="15366" max="15367" width="0" style="288" hidden="1" customWidth="1"/>
    <col min="15368" max="15368" width="9.7109375" style="288" bestFit="1" customWidth="1"/>
    <col min="15369" max="15616" width="9.140625" style="288"/>
    <col min="15617" max="15617" width="4.85546875" style="288" customWidth="1"/>
    <col min="15618" max="15618" width="10.42578125" style="288" customWidth="1"/>
    <col min="15619" max="15619" width="11.5703125" style="288" customWidth="1"/>
    <col min="15620" max="15620" width="92.28515625" style="288" customWidth="1"/>
    <col min="15621" max="15621" width="13" style="288" customWidth="1"/>
    <col min="15622" max="15623" width="0" style="288" hidden="1" customWidth="1"/>
    <col min="15624" max="15624" width="9.7109375" style="288" bestFit="1" customWidth="1"/>
    <col min="15625" max="15872" width="9.140625" style="288"/>
    <col min="15873" max="15873" width="4.85546875" style="288" customWidth="1"/>
    <col min="15874" max="15874" width="10.42578125" style="288" customWidth="1"/>
    <col min="15875" max="15875" width="11.5703125" style="288" customWidth="1"/>
    <col min="15876" max="15876" width="92.28515625" style="288" customWidth="1"/>
    <col min="15877" max="15877" width="13" style="288" customWidth="1"/>
    <col min="15878" max="15879" width="0" style="288" hidden="1" customWidth="1"/>
    <col min="15880" max="15880" width="9.7109375" style="288" bestFit="1" customWidth="1"/>
    <col min="15881" max="16128" width="9.140625" style="288"/>
    <col min="16129" max="16129" width="4.85546875" style="288" customWidth="1"/>
    <col min="16130" max="16130" width="10.42578125" style="288" customWidth="1"/>
    <col min="16131" max="16131" width="11.5703125" style="288" customWidth="1"/>
    <col min="16132" max="16132" width="92.28515625" style="288" customWidth="1"/>
    <col min="16133" max="16133" width="13" style="288" customWidth="1"/>
    <col min="16134" max="16135" width="0" style="288" hidden="1" customWidth="1"/>
    <col min="16136" max="16136" width="9.7109375" style="288" bestFit="1" customWidth="1"/>
    <col min="16137" max="16384" width="9.140625" style="288"/>
  </cols>
  <sheetData>
    <row r="2" spans="1:7" x14ac:dyDescent="0.2">
      <c r="A2" s="359" t="s">
        <v>469</v>
      </c>
      <c r="B2" s="359"/>
      <c r="C2" s="359"/>
      <c r="D2" s="359"/>
      <c r="E2" s="359"/>
      <c r="F2" s="359"/>
      <c r="G2" s="359"/>
    </row>
    <row r="3" spans="1:7" ht="12" customHeight="1" x14ac:dyDescent="0.2">
      <c r="A3" s="289"/>
      <c r="B3" s="289"/>
      <c r="C3" s="289"/>
      <c r="D3" s="289"/>
      <c r="E3" s="289"/>
      <c r="F3" s="289"/>
      <c r="G3" s="289"/>
    </row>
    <row r="4" spans="1:7" x14ac:dyDescent="0.2">
      <c r="C4" s="360" t="s">
        <v>3</v>
      </c>
      <c r="D4" s="360"/>
      <c r="E4" s="360"/>
      <c r="F4" s="360"/>
      <c r="G4" s="360"/>
    </row>
    <row r="5" spans="1:7" ht="23.25" customHeight="1" x14ac:dyDescent="0.2">
      <c r="A5" s="290" t="s">
        <v>470</v>
      </c>
      <c r="B5" s="290" t="s">
        <v>471</v>
      </c>
      <c r="C5" s="290" t="s">
        <v>3</v>
      </c>
      <c r="D5" s="290" t="s">
        <v>472</v>
      </c>
      <c r="E5" s="290" t="s">
        <v>57</v>
      </c>
      <c r="F5" s="291" t="s">
        <v>473</v>
      </c>
      <c r="G5" s="291" t="s">
        <v>474</v>
      </c>
    </row>
    <row r="6" spans="1:7" ht="17.25" customHeight="1" x14ac:dyDescent="0.2">
      <c r="A6" s="292"/>
      <c r="B6" s="293"/>
      <c r="C6" s="294">
        <v>5000</v>
      </c>
      <c r="D6" s="295" t="s">
        <v>475</v>
      </c>
      <c r="E6" s="296" t="s">
        <v>476</v>
      </c>
      <c r="F6" s="297"/>
      <c r="G6" s="297"/>
    </row>
    <row r="7" spans="1:7" x14ac:dyDescent="0.2">
      <c r="A7" s="292">
        <v>57</v>
      </c>
      <c r="B7" s="298">
        <v>42802</v>
      </c>
      <c r="C7" s="297">
        <v>-300</v>
      </c>
      <c r="D7" s="293" t="s">
        <v>477</v>
      </c>
      <c r="E7" s="299" t="s">
        <v>478</v>
      </c>
      <c r="F7" s="297"/>
      <c r="G7" s="297"/>
    </row>
    <row r="8" spans="1:7" x14ac:dyDescent="0.2">
      <c r="A8" s="292"/>
      <c r="B8" s="298"/>
      <c r="C8" s="297">
        <v>-500</v>
      </c>
      <c r="D8" s="293" t="s">
        <v>479</v>
      </c>
      <c r="E8" s="299" t="s">
        <v>478</v>
      </c>
      <c r="F8" s="297"/>
      <c r="G8" s="297"/>
    </row>
    <row r="9" spans="1:7" x14ac:dyDescent="0.2">
      <c r="A9" s="292">
        <v>58</v>
      </c>
      <c r="B9" s="298">
        <v>42816</v>
      </c>
      <c r="C9" s="297">
        <v>-294</v>
      </c>
      <c r="D9" s="293" t="s">
        <v>480</v>
      </c>
      <c r="E9" s="299" t="s">
        <v>478</v>
      </c>
      <c r="F9" s="297"/>
      <c r="G9" s="297"/>
    </row>
    <row r="10" spans="1:7" x14ac:dyDescent="0.2">
      <c r="A10" s="292"/>
      <c r="B10" s="298"/>
      <c r="C10" s="297">
        <v>-280</v>
      </c>
      <c r="D10" s="293" t="s">
        <v>481</v>
      </c>
      <c r="E10" s="299" t="s">
        <v>478</v>
      </c>
      <c r="F10" s="297"/>
      <c r="G10" s="297"/>
    </row>
    <row r="11" spans="1:7" x14ac:dyDescent="0.2">
      <c r="A11" s="292"/>
      <c r="B11" s="293"/>
      <c r="C11" s="294">
        <f>SUM(C6:C10)</f>
        <v>3626</v>
      </c>
      <c r="D11" s="295" t="s">
        <v>482</v>
      </c>
      <c r="E11" s="299"/>
      <c r="F11" s="297"/>
      <c r="G11" s="297"/>
    </row>
    <row r="12" spans="1:7" x14ac:dyDescent="0.2">
      <c r="A12" s="292">
        <v>60</v>
      </c>
      <c r="B12" s="298">
        <v>42851</v>
      </c>
      <c r="C12" s="297">
        <v>-856</v>
      </c>
      <c r="D12" s="293" t="s">
        <v>483</v>
      </c>
      <c r="E12" s="299" t="s">
        <v>484</v>
      </c>
      <c r="F12" s="297"/>
      <c r="G12" s="297"/>
    </row>
    <row r="13" spans="1:7" x14ac:dyDescent="0.2">
      <c r="A13" s="292"/>
      <c r="B13" s="293"/>
      <c r="C13" s="294">
        <f>SUM(C11:C12)</f>
        <v>2770</v>
      </c>
      <c r="D13" s="295" t="s">
        <v>485</v>
      </c>
      <c r="E13" s="299"/>
      <c r="F13" s="297"/>
      <c r="G13" s="297"/>
    </row>
    <row r="14" spans="1:7" x14ac:dyDescent="0.2">
      <c r="A14" s="292">
        <v>61</v>
      </c>
      <c r="B14" s="298">
        <v>42865</v>
      </c>
      <c r="C14" s="297">
        <v>-900</v>
      </c>
      <c r="D14" s="293" t="s">
        <v>486</v>
      </c>
      <c r="E14" s="299" t="s">
        <v>487</v>
      </c>
      <c r="F14" s="297"/>
      <c r="G14" s="297"/>
    </row>
    <row r="15" spans="1:7" x14ac:dyDescent="0.2">
      <c r="A15" s="292">
        <v>62</v>
      </c>
      <c r="B15" s="298">
        <v>42886</v>
      </c>
      <c r="C15" s="297">
        <v>22631.599999999999</v>
      </c>
      <c r="D15" s="293" t="s">
        <v>488</v>
      </c>
      <c r="E15" s="299" t="s">
        <v>489</v>
      </c>
      <c r="F15" s="297"/>
      <c r="G15" s="297"/>
    </row>
    <row r="16" spans="1:7" x14ac:dyDescent="0.2">
      <c r="A16" s="292"/>
      <c r="B16" s="293"/>
      <c r="C16" s="294">
        <f>SUM(C13:C15)</f>
        <v>24501.599999999999</v>
      </c>
      <c r="D16" s="295" t="s">
        <v>490</v>
      </c>
      <c r="E16" s="299"/>
      <c r="F16" s="297"/>
      <c r="G16" s="297"/>
    </row>
    <row r="17" spans="1:7" ht="26.25" customHeight="1" x14ac:dyDescent="0.2">
      <c r="A17" s="292">
        <v>64</v>
      </c>
      <c r="B17" s="298">
        <v>42914</v>
      </c>
      <c r="C17" s="297">
        <v>-6879.3</v>
      </c>
      <c r="D17" s="300" t="s">
        <v>491</v>
      </c>
      <c r="E17" s="299" t="s">
        <v>489</v>
      </c>
      <c r="F17" s="297"/>
      <c r="G17" s="297"/>
    </row>
    <row r="18" spans="1:7" x14ac:dyDescent="0.2">
      <c r="A18" s="292"/>
      <c r="B18" s="293"/>
      <c r="C18" s="294">
        <v>17622.3</v>
      </c>
      <c r="D18" s="295" t="s">
        <v>492</v>
      </c>
      <c r="E18" s="299"/>
      <c r="F18" s="297"/>
      <c r="G18" s="297"/>
    </row>
    <row r="19" spans="1:7" x14ac:dyDescent="0.2">
      <c r="A19" s="292"/>
      <c r="B19" s="293"/>
      <c r="C19" s="294"/>
      <c r="D19" s="295"/>
      <c r="E19" s="299"/>
      <c r="F19" s="297"/>
      <c r="G19" s="297"/>
    </row>
    <row r="20" spans="1:7" x14ac:dyDescent="0.2">
      <c r="A20" s="292"/>
      <c r="B20" s="298"/>
      <c r="C20" s="294"/>
      <c r="D20" s="295"/>
      <c r="E20" s="299"/>
      <c r="F20" s="297"/>
      <c r="G20" s="297"/>
    </row>
    <row r="21" spans="1:7" x14ac:dyDescent="0.2">
      <c r="A21" s="292"/>
      <c r="B21" s="298"/>
      <c r="C21" s="297"/>
      <c r="D21" s="301" t="s">
        <v>493</v>
      </c>
      <c r="E21" s="299"/>
      <c r="F21" s="297"/>
      <c r="G21" s="297"/>
    </row>
    <row r="22" spans="1:7" x14ac:dyDescent="0.2">
      <c r="A22" s="292"/>
      <c r="B22" s="293"/>
      <c r="C22" s="302">
        <v>-856.2</v>
      </c>
      <c r="D22" s="303" t="s">
        <v>494</v>
      </c>
      <c r="E22" s="303" t="s">
        <v>489</v>
      </c>
      <c r="F22" s="297"/>
      <c r="G22" s="297"/>
    </row>
    <row r="23" spans="1:7" x14ac:dyDescent="0.2">
      <c r="A23" s="292"/>
      <c r="B23" s="293"/>
      <c r="C23" s="302">
        <v>-832.2</v>
      </c>
      <c r="D23" s="303" t="s">
        <v>495</v>
      </c>
      <c r="E23" s="303" t="s">
        <v>489</v>
      </c>
      <c r="F23" s="297"/>
      <c r="G23" s="297"/>
    </row>
    <row r="24" spans="1:7" x14ac:dyDescent="0.2">
      <c r="A24" s="292"/>
      <c r="B24" s="298"/>
      <c r="C24" s="304">
        <v>-41.1</v>
      </c>
      <c r="D24" s="293" t="s">
        <v>496</v>
      </c>
      <c r="E24" s="299" t="s">
        <v>489</v>
      </c>
      <c r="F24" s="297"/>
      <c r="G24" s="297"/>
    </row>
    <row r="25" spans="1:7" x14ac:dyDescent="0.2">
      <c r="A25" s="292"/>
      <c r="B25" s="293"/>
      <c r="C25" s="304"/>
      <c r="D25" s="293"/>
      <c r="E25" s="299"/>
      <c r="F25" s="297"/>
      <c r="G25" s="297"/>
    </row>
    <row r="26" spans="1:7" x14ac:dyDescent="0.2">
      <c r="A26" s="292"/>
      <c r="B26" s="293"/>
      <c r="C26" s="305">
        <f>SUM(C22:C25)</f>
        <v>-1729.5</v>
      </c>
      <c r="D26" s="295" t="s">
        <v>497</v>
      </c>
      <c r="E26" s="299"/>
      <c r="F26" s="297"/>
      <c r="G26" s="297"/>
    </row>
    <row r="27" spans="1:7" ht="11.25" customHeight="1" x14ac:dyDescent="0.2">
      <c r="A27" s="292"/>
      <c r="B27" s="298"/>
      <c r="C27" s="304"/>
      <c r="D27" s="293"/>
      <c r="E27" s="299"/>
      <c r="F27" s="297"/>
      <c r="G27" s="297"/>
    </row>
    <row r="28" spans="1:7" hidden="1" x14ac:dyDescent="0.2">
      <c r="A28" s="298"/>
      <c r="B28" s="293"/>
      <c r="C28" s="297"/>
      <c r="D28" s="293"/>
      <c r="E28" s="299"/>
      <c r="F28" s="297"/>
      <c r="G28" s="297"/>
    </row>
    <row r="29" spans="1:7" s="301" customFormat="1" hidden="1" x14ac:dyDescent="0.2">
      <c r="A29" s="306"/>
      <c r="B29" s="295"/>
      <c r="C29" s="294"/>
      <c r="D29" s="295"/>
      <c r="E29" s="296"/>
      <c r="F29" s="294"/>
      <c r="G29" s="294"/>
    </row>
    <row r="30" spans="1:7" hidden="1" x14ac:dyDescent="0.2">
      <c r="A30" s="292"/>
      <c r="B30" s="298"/>
      <c r="C30" s="297"/>
      <c r="D30" s="293"/>
      <c r="E30" s="299"/>
      <c r="F30" s="297"/>
      <c r="G30" s="297"/>
    </row>
    <row r="31" spans="1:7" hidden="1" x14ac:dyDescent="0.2">
      <c r="A31" s="292"/>
      <c r="B31" s="293"/>
      <c r="C31" s="297"/>
      <c r="D31" s="293"/>
      <c r="E31" s="299"/>
      <c r="F31" s="297"/>
      <c r="G31" s="297"/>
    </row>
    <row r="32" spans="1:7" hidden="1" x14ac:dyDescent="0.2">
      <c r="A32" s="298"/>
      <c r="B32" s="293"/>
      <c r="C32" s="294"/>
      <c r="D32" s="295"/>
      <c r="E32" s="307"/>
      <c r="F32" s="297"/>
      <c r="G32" s="297"/>
    </row>
    <row r="33" spans="1:7" hidden="1" x14ac:dyDescent="0.2">
      <c r="A33" s="308"/>
      <c r="B33" s="298"/>
      <c r="C33" s="297"/>
      <c r="D33" s="293"/>
      <c r="E33" s="299"/>
      <c r="F33" s="297"/>
      <c r="G33" s="297"/>
    </row>
    <row r="34" spans="1:7" s="301" customFormat="1" hidden="1" x14ac:dyDescent="0.2">
      <c r="A34" s="306"/>
      <c r="B34" s="295"/>
      <c r="C34" s="297"/>
      <c r="D34" s="293"/>
      <c r="E34" s="299"/>
      <c r="F34" s="294"/>
      <c r="G34" s="294"/>
    </row>
    <row r="35" spans="1:7" s="301" customFormat="1" hidden="1" x14ac:dyDescent="0.2">
      <c r="A35" s="306"/>
      <c r="B35" s="295"/>
      <c r="C35" s="297"/>
      <c r="D35" s="293"/>
      <c r="E35" s="299"/>
      <c r="F35" s="294"/>
      <c r="G35" s="294"/>
    </row>
    <row r="36" spans="1:7" hidden="1" x14ac:dyDescent="0.2">
      <c r="A36" s="308"/>
      <c r="B36" s="298"/>
      <c r="C36" s="297"/>
      <c r="D36" s="293"/>
      <c r="E36" s="299"/>
      <c r="F36" s="297"/>
      <c r="G36" s="297"/>
    </row>
    <row r="37" spans="1:7" hidden="1" x14ac:dyDescent="0.2">
      <c r="A37" s="298"/>
      <c r="B37" s="293"/>
      <c r="C37" s="297"/>
      <c r="D37" s="293"/>
      <c r="E37" s="299"/>
      <c r="F37" s="297"/>
      <c r="G37" s="297"/>
    </row>
    <row r="38" spans="1:7" hidden="1" x14ac:dyDescent="0.2">
      <c r="A38" s="298"/>
      <c r="B38" s="293"/>
      <c r="C38" s="297"/>
      <c r="D38" s="293"/>
      <c r="E38" s="307"/>
      <c r="F38" s="297"/>
      <c r="G38" s="297"/>
    </row>
    <row r="39" spans="1:7" hidden="1" x14ac:dyDescent="0.2">
      <c r="A39" s="298"/>
      <c r="B39" s="293"/>
      <c r="C39" s="297"/>
      <c r="D39" s="293"/>
      <c r="E39" s="307"/>
      <c r="F39" s="297"/>
      <c r="G39" s="297"/>
    </row>
    <row r="40" spans="1:7" hidden="1" x14ac:dyDescent="0.2">
      <c r="A40" s="298"/>
      <c r="B40" s="293"/>
      <c r="C40" s="294"/>
      <c r="D40" s="295"/>
      <c r="E40" s="307"/>
      <c r="F40" s="297"/>
      <c r="G40" s="297"/>
    </row>
    <row r="41" spans="1:7" hidden="1" x14ac:dyDescent="0.2">
      <c r="A41" s="298"/>
      <c r="B41" s="293"/>
      <c r="C41" s="297"/>
      <c r="D41" s="293"/>
      <c r="E41" s="307"/>
      <c r="F41" s="297"/>
      <c r="G41" s="297"/>
    </row>
    <row r="42" spans="1:7" hidden="1" x14ac:dyDescent="0.2">
      <c r="A42" s="298"/>
      <c r="B42" s="293"/>
      <c r="C42" s="297"/>
      <c r="D42" s="293"/>
      <c r="E42" s="307"/>
      <c r="F42" s="297"/>
      <c r="G42" s="297"/>
    </row>
    <row r="43" spans="1:7" hidden="1" x14ac:dyDescent="0.2">
      <c r="A43" s="298"/>
      <c r="B43" s="293"/>
      <c r="C43" s="297"/>
      <c r="D43" s="293"/>
      <c r="E43" s="307"/>
      <c r="F43" s="297"/>
      <c r="G43" s="297"/>
    </row>
    <row r="44" spans="1:7" hidden="1" x14ac:dyDescent="0.2">
      <c r="A44" s="298"/>
      <c r="B44" s="293"/>
      <c r="C44" s="294"/>
      <c r="D44" s="295"/>
      <c r="E44" s="307"/>
      <c r="F44" s="297"/>
      <c r="G44" s="297"/>
    </row>
    <row r="45" spans="1:7" hidden="1" x14ac:dyDescent="0.2">
      <c r="A45" s="298"/>
      <c r="B45" s="293"/>
      <c r="C45" s="297"/>
      <c r="D45" s="293"/>
      <c r="E45" s="307"/>
      <c r="F45" s="297"/>
      <c r="G45" s="297"/>
    </row>
    <row r="46" spans="1:7" hidden="1" x14ac:dyDescent="0.2">
      <c r="A46" s="298"/>
      <c r="B46" s="293"/>
      <c r="C46" s="297"/>
      <c r="D46" s="293"/>
      <c r="E46" s="307"/>
      <c r="F46" s="297"/>
      <c r="G46" s="297"/>
    </row>
    <row r="47" spans="1:7" hidden="1" x14ac:dyDescent="0.2">
      <c r="A47" s="298"/>
      <c r="B47" s="293"/>
      <c r="C47" s="297"/>
      <c r="D47" s="293"/>
      <c r="E47" s="307"/>
      <c r="F47" s="297"/>
      <c r="G47" s="297"/>
    </row>
    <row r="48" spans="1:7" hidden="1" x14ac:dyDescent="0.2">
      <c r="A48" s="298"/>
      <c r="B48" s="293"/>
      <c r="C48" s="297"/>
      <c r="D48" s="293"/>
      <c r="E48" s="307"/>
      <c r="F48" s="297"/>
      <c r="G48" s="297"/>
    </row>
    <row r="49" spans="1:7" s="301" customFormat="1" hidden="1" x14ac:dyDescent="0.2">
      <c r="A49" s="306"/>
      <c r="B49" s="295"/>
      <c r="C49" s="297"/>
      <c r="D49" s="293"/>
      <c r="E49" s="309"/>
      <c r="F49" s="294"/>
      <c r="G49" s="294"/>
    </row>
    <row r="50" spans="1:7" s="301" customFormat="1" hidden="1" x14ac:dyDescent="0.2">
      <c r="A50" s="306"/>
      <c r="B50" s="295"/>
      <c r="C50" s="294"/>
      <c r="D50" s="295"/>
      <c r="E50" s="296"/>
      <c r="F50" s="294"/>
      <c r="G50" s="294"/>
    </row>
    <row r="51" spans="1:7" hidden="1" x14ac:dyDescent="0.2">
      <c r="A51" s="308"/>
      <c r="B51" s="298"/>
      <c r="C51" s="297"/>
      <c r="D51" s="293"/>
      <c r="E51" s="299"/>
      <c r="F51" s="297"/>
      <c r="G51" s="297"/>
    </row>
    <row r="52" spans="1:7" hidden="1" x14ac:dyDescent="0.2">
      <c r="A52" s="298"/>
      <c r="B52" s="293"/>
      <c r="C52" s="297"/>
      <c r="D52" s="293"/>
      <c r="E52" s="299"/>
      <c r="F52" s="297"/>
      <c r="G52" s="297"/>
    </row>
    <row r="53" spans="1:7" hidden="1" x14ac:dyDescent="0.2">
      <c r="A53" s="298"/>
      <c r="B53" s="293"/>
      <c r="C53" s="297"/>
      <c r="D53" s="293"/>
      <c r="E53" s="299"/>
      <c r="F53" s="297"/>
      <c r="G53" s="297"/>
    </row>
    <row r="54" spans="1:7" hidden="1" x14ac:dyDescent="0.2">
      <c r="A54" s="298"/>
      <c r="B54" s="293"/>
      <c r="C54" s="297"/>
      <c r="D54" s="293"/>
      <c r="E54" s="299"/>
      <c r="F54" s="297"/>
      <c r="G54" s="297"/>
    </row>
    <row r="55" spans="1:7" hidden="1" x14ac:dyDescent="0.2">
      <c r="A55" s="298"/>
      <c r="B55" s="293"/>
      <c r="C55" s="297"/>
      <c r="D55" s="293"/>
      <c r="E55" s="299"/>
      <c r="F55" s="297"/>
      <c r="G55" s="297"/>
    </row>
    <row r="56" spans="1:7" hidden="1" x14ac:dyDescent="0.2">
      <c r="A56" s="298"/>
      <c r="B56" s="293"/>
      <c r="C56" s="297"/>
      <c r="D56" s="293"/>
      <c r="E56" s="299"/>
      <c r="F56" s="297"/>
      <c r="G56" s="297"/>
    </row>
    <row r="57" spans="1:7" hidden="1" x14ac:dyDescent="0.2">
      <c r="A57" s="298"/>
      <c r="B57" s="293"/>
      <c r="C57" s="297"/>
      <c r="D57" s="293"/>
      <c r="E57" s="299"/>
      <c r="F57" s="297"/>
      <c r="G57" s="297"/>
    </row>
    <row r="58" spans="1:7" hidden="1" x14ac:dyDescent="0.2">
      <c r="A58" s="308"/>
      <c r="B58" s="298"/>
      <c r="C58" s="297"/>
      <c r="D58" s="293"/>
      <c r="E58" s="299"/>
      <c r="F58" s="297"/>
      <c r="G58" s="297"/>
    </row>
    <row r="59" spans="1:7" s="301" customFormat="1" hidden="1" x14ac:dyDescent="0.2">
      <c r="A59" s="306"/>
      <c r="B59" s="295"/>
      <c r="C59" s="294"/>
      <c r="D59" s="295"/>
      <c r="E59" s="309"/>
      <c r="F59" s="294"/>
      <c r="G59" s="294"/>
    </row>
    <row r="60" spans="1:7" hidden="1" x14ac:dyDescent="0.2">
      <c r="A60" s="308"/>
      <c r="B60" s="298"/>
      <c r="C60" s="297"/>
      <c r="D60" s="293"/>
      <c r="E60" s="299"/>
      <c r="F60" s="297"/>
      <c r="G60" s="297"/>
    </row>
    <row r="61" spans="1:7" hidden="1" x14ac:dyDescent="0.2">
      <c r="A61" s="308"/>
      <c r="B61" s="298"/>
      <c r="C61" s="297"/>
      <c r="D61" s="310"/>
      <c r="E61" s="299"/>
      <c r="F61" s="311"/>
      <c r="G61" s="311"/>
    </row>
    <row r="62" spans="1:7" hidden="1" x14ac:dyDescent="0.2">
      <c r="A62" s="308"/>
      <c r="B62" s="298"/>
      <c r="C62" s="297"/>
      <c r="D62" s="293"/>
      <c r="E62" s="299"/>
      <c r="F62" s="297"/>
      <c r="G62" s="297"/>
    </row>
    <row r="63" spans="1:7" hidden="1" x14ac:dyDescent="0.2">
      <c r="A63" s="308"/>
      <c r="B63" s="298"/>
      <c r="C63" s="297"/>
      <c r="D63" s="293"/>
      <c r="E63" s="299"/>
      <c r="F63" s="297"/>
      <c r="G63" s="297"/>
    </row>
    <row r="64" spans="1:7" hidden="1" x14ac:dyDescent="0.2">
      <c r="A64" s="308"/>
      <c r="B64" s="298"/>
      <c r="C64" s="297"/>
      <c r="D64" s="293"/>
      <c r="E64" s="299"/>
      <c r="F64" s="297"/>
      <c r="G64" s="297"/>
    </row>
    <row r="65" spans="1:7" hidden="1" x14ac:dyDescent="0.2">
      <c r="A65" s="308"/>
      <c r="B65" s="298"/>
      <c r="C65" s="297"/>
      <c r="D65" s="293"/>
      <c r="E65" s="299"/>
      <c r="F65" s="297"/>
      <c r="G65" s="297"/>
    </row>
    <row r="66" spans="1:7" hidden="1" x14ac:dyDescent="0.2">
      <c r="A66" s="308"/>
      <c r="B66" s="298"/>
      <c r="C66" s="297"/>
      <c r="D66" s="293"/>
      <c r="E66" s="299"/>
      <c r="F66" s="297"/>
      <c r="G66" s="297"/>
    </row>
    <row r="67" spans="1:7" hidden="1" x14ac:dyDescent="0.2">
      <c r="A67" s="308"/>
      <c r="B67" s="298"/>
      <c r="C67" s="297"/>
      <c r="D67" s="293"/>
      <c r="E67" s="299"/>
      <c r="F67" s="297"/>
      <c r="G67" s="297"/>
    </row>
    <row r="68" spans="1:7" s="301" customFormat="1" hidden="1" x14ac:dyDescent="0.2">
      <c r="A68" s="312"/>
      <c r="B68" s="306"/>
      <c r="C68" s="294"/>
      <c r="D68" s="295"/>
      <c r="E68" s="296"/>
      <c r="F68" s="294"/>
      <c r="G68" s="294"/>
    </row>
    <row r="69" spans="1:7" hidden="1" x14ac:dyDescent="0.2">
      <c r="A69" s="308"/>
      <c r="B69" s="298"/>
      <c r="C69" s="297"/>
      <c r="D69" s="293"/>
      <c r="E69" s="299"/>
      <c r="F69" s="297"/>
      <c r="G69" s="297"/>
    </row>
    <row r="70" spans="1:7" hidden="1" x14ac:dyDescent="0.2">
      <c r="A70" s="308"/>
      <c r="B70" s="298"/>
      <c r="C70" s="297"/>
      <c r="D70" s="293"/>
      <c r="E70" s="299"/>
      <c r="F70" s="297"/>
      <c r="G70" s="297"/>
    </row>
    <row r="71" spans="1:7" hidden="1" x14ac:dyDescent="0.2">
      <c r="A71" s="308"/>
      <c r="B71" s="293"/>
      <c r="C71" s="297"/>
      <c r="D71" s="293"/>
      <c r="E71" s="299"/>
      <c r="F71" s="297"/>
      <c r="G71" s="297"/>
    </row>
    <row r="72" spans="1:7" hidden="1" x14ac:dyDescent="0.2">
      <c r="A72" s="308"/>
      <c r="B72" s="293"/>
      <c r="C72" s="297"/>
      <c r="D72" s="293"/>
      <c r="E72" s="299"/>
      <c r="F72" s="297"/>
      <c r="G72" s="297"/>
    </row>
    <row r="73" spans="1:7" hidden="1" x14ac:dyDescent="0.2">
      <c r="A73" s="308"/>
      <c r="B73" s="298"/>
      <c r="C73" s="297"/>
      <c r="D73" s="293"/>
      <c r="E73" s="299"/>
      <c r="F73" s="297"/>
      <c r="G73" s="297"/>
    </row>
    <row r="74" spans="1:7" s="301" customFormat="1" hidden="1" x14ac:dyDescent="0.2">
      <c r="A74" s="312"/>
      <c r="B74" s="306"/>
      <c r="C74" s="294"/>
      <c r="D74" s="295"/>
      <c r="E74" s="296"/>
      <c r="F74" s="294"/>
      <c r="G74" s="294"/>
    </row>
    <row r="75" spans="1:7" hidden="1" x14ac:dyDescent="0.2">
      <c r="A75" s="308"/>
      <c r="B75" s="298"/>
      <c r="C75" s="297"/>
      <c r="D75" s="293"/>
      <c r="E75" s="299"/>
      <c r="F75" s="297"/>
      <c r="G75" s="297"/>
    </row>
    <row r="76" spans="1:7" hidden="1" x14ac:dyDescent="0.2">
      <c r="A76" s="308"/>
      <c r="B76" s="298"/>
      <c r="C76" s="297"/>
      <c r="D76" s="293"/>
      <c r="E76" s="299"/>
      <c r="F76" s="297"/>
      <c r="G76" s="297"/>
    </row>
    <row r="77" spans="1:7" hidden="1" x14ac:dyDescent="0.2">
      <c r="A77" s="308"/>
      <c r="B77" s="298"/>
      <c r="C77" s="297"/>
      <c r="D77" s="293"/>
      <c r="E77" s="299"/>
      <c r="F77" s="297"/>
      <c r="G77" s="297"/>
    </row>
    <row r="78" spans="1:7" hidden="1" x14ac:dyDescent="0.2">
      <c r="A78" s="308"/>
      <c r="B78" s="298"/>
      <c r="C78" s="297"/>
      <c r="D78" s="293"/>
      <c r="E78" s="299"/>
      <c r="F78" s="297"/>
      <c r="G78" s="297"/>
    </row>
    <row r="79" spans="1:7" s="301" customFormat="1" hidden="1" x14ac:dyDescent="0.2">
      <c r="A79" s="312"/>
      <c r="B79" s="306"/>
      <c r="C79" s="294"/>
      <c r="D79" s="295"/>
      <c r="E79" s="296"/>
      <c r="F79" s="294"/>
      <c r="G79" s="294"/>
    </row>
    <row r="80" spans="1:7" hidden="1" x14ac:dyDescent="0.2">
      <c r="A80" s="308"/>
      <c r="B80" s="298"/>
      <c r="C80" s="297"/>
      <c r="D80" s="293"/>
      <c r="E80" s="299"/>
      <c r="F80" s="297"/>
      <c r="G80" s="297"/>
    </row>
    <row r="81" spans="1:7" hidden="1" x14ac:dyDescent="0.2">
      <c r="A81" s="308"/>
      <c r="B81" s="298"/>
      <c r="C81" s="294"/>
      <c r="D81" s="295"/>
      <c r="E81" s="299"/>
      <c r="F81" s="297"/>
      <c r="G81" s="297"/>
    </row>
    <row r="82" spans="1:7" hidden="1" x14ac:dyDescent="0.2">
      <c r="A82" s="308"/>
      <c r="B82" s="298"/>
      <c r="C82" s="297"/>
      <c r="D82" s="293"/>
      <c r="E82" s="299"/>
      <c r="F82" s="297"/>
      <c r="G82" s="297"/>
    </row>
    <row r="83" spans="1:7" hidden="1" x14ac:dyDescent="0.2">
      <c r="A83" s="308"/>
      <c r="B83" s="298"/>
      <c r="C83" s="304"/>
      <c r="D83" s="293"/>
      <c r="E83" s="299"/>
      <c r="F83" s="297"/>
      <c r="G83" s="297"/>
    </row>
    <row r="84" spans="1:7" hidden="1" x14ac:dyDescent="0.2">
      <c r="A84" s="308"/>
      <c r="B84" s="298"/>
      <c r="C84" s="297"/>
      <c r="D84" s="293"/>
      <c r="E84" s="299"/>
      <c r="F84" s="297"/>
      <c r="G84" s="297"/>
    </row>
    <row r="85" spans="1:7" hidden="1" x14ac:dyDescent="0.2">
      <c r="A85" s="308"/>
      <c r="B85" s="298"/>
      <c r="C85" s="297"/>
      <c r="D85" s="293"/>
      <c r="E85" s="299"/>
      <c r="F85" s="297"/>
      <c r="G85" s="297"/>
    </row>
    <row r="86" spans="1:7" hidden="1" x14ac:dyDescent="0.2">
      <c r="A86" s="308"/>
      <c r="B86" s="298"/>
      <c r="C86" s="297"/>
      <c r="D86" s="293"/>
      <c r="E86" s="299"/>
      <c r="F86" s="297"/>
      <c r="G86" s="297"/>
    </row>
    <row r="87" spans="1:7" hidden="1" x14ac:dyDescent="0.2">
      <c r="A87" s="308"/>
      <c r="B87" s="298"/>
      <c r="C87" s="297"/>
      <c r="D87" s="293"/>
      <c r="E87" s="299"/>
      <c r="F87" s="297"/>
      <c r="G87" s="297"/>
    </row>
    <row r="88" spans="1:7" hidden="1" x14ac:dyDescent="0.2">
      <c r="A88" s="308"/>
      <c r="B88" s="298"/>
      <c r="C88" s="297"/>
      <c r="D88" s="293"/>
      <c r="E88" s="299"/>
      <c r="F88" s="297"/>
      <c r="G88" s="297"/>
    </row>
    <row r="89" spans="1:7" hidden="1" x14ac:dyDescent="0.2">
      <c r="A89" s="308"/>
      <c r="B89" s="298"/>
      <c r="C89" s="297"/>
      <c r="D89" s="293"/>
      <c r="E89" s="299"/>
      <c r="F89" s="297"/>
      <c r="G89" s="297"/>
    </row>
    <row r="90" spans="1:7" hidden="1" x14ac:dyDescent="0.2">
      <c r="A90" s="308"/>
      <c r="B90" s="298"/>
      <c r="C90" s="297"/>
      <c r="D90" s="293"/>
      <c r="E90" s="299"/>
      <c r="F90" s="297"/>
      <c r="G90" s="297"/>
    </row>
    <row r="91" spans="1:7" hidden="1" x14ac:dyDescent="0.2">
      <c r="A91" s="308"/>
      <c r="B91" s="298"/>
      <c r="C91" s="297"/>
      <c r="D91" s="293"/>
      <c r="E91" s="299"/>
      <c r="F91" s="297"/>
      <c r="G91" s="297"/>
    </row>
    <row r="92" spans="1:7" hidden="1" x14ac:dyDescent="0.2">
      <c r="A92" s="308"/>
      <c r="B92" s="298"/>
      <c r="C92" s="294"/>
      <c r="D92" s="295"/>
      <c r="E92" s="299"/>
      <c r="F92" s="297"/>
      <c r="G92" s="297"/>
    </row>
    <row r="93" spans="1:7" hidden="1" x14ac:dyDescent="0.2">
      <c r="A93" s="308"/>
      <c r="B93" s="298"/>
      <c r="C93" s="297"/>
      <c r="D93" s="293"/>
      <c r="E93" s="299"/>
      <c r="F93" s="297"/>
      <c r="G93" s="297"/>
    </row>
    <row r="94" spans="1:7" hidden="1" x14ac:dyDescent="0.2">
      <c r="A94" s="308"/>
      <c r="B94" s="298"/>
      <c r="C94" s="297"/>
      <c r="D94" s="293"/>
      <c r="E94" s="299"/>
      <c r="F94" s="297"/>
      <c r="G94" s="297"/>
    </row>
    <row r="95" spans="1:7" hidden="1" x14ac:dyDescent="0.2">
      <c r="A95" s="308"/>
      <c r="B95" s="298"/>
      <c r="C95" s="297"/>
      <c r="D95" s="293"/>
      <c r="E95" s="299"/>
      <c r="F95" s="297"/>
      <c r="G95" s="297"/>
    </row>
    <row r="96" spans="1:7" hidden="1" x14ac:dyDescent="0.2">
      <c r="A96" s="308"/>
      <c r="B96" s="298"/>
      <c r="C96" s="297"/>
      <c r="D96" s="293"/>
      <c r="E96" s="299"/>
      <c r="F96" s="297"/>
      <c r="G96" s="297"/>
    </row>
    <row r="97" spans="1:7" hidden="1" x14ac:dyDescent="0.2">
      <c r="A97" s="308"/>
      <c r="B97" s="298"/>
      <c r="C97" s="297"/>
      <c r="D97" s="293"/>
      <c r="E97" s="299"/>
      <c r="F97" s="297"/>
      <c r="G97" s="297"/>
    </row>
    <row r="98" spans="1:7" hidden="1" x14ac:dyDescent="0.2">
      <c r="A98" s="308"/>
      <c r="B98" s="298"/>
      <c r="C98" s="297"/>
      <c r="D98" s="293"/>
      <c r="E98" s="299"/>
      <c r="F98" s="297"/>
      <c r="G98" s="297"/>
    </row>
    <row r="99" spans="1:7" hidden="1" x14ac:dyDescent="0.2">
      <c r="A99" s="308"/>
      <c r="B99" s="298"/>
      <c r="C99" s="297"/>
      <c r="D99" s="293"/>
      <c r="E99" s="299"/>
      <c r="F99" s="297"/>
      <c r="G99" s="297"/>
    </row>
    <row r="100" spans="1:7" hidden="1" x14ac:dyDescent="0.2">
      <c r="A100" s="308"/>
      <c r="B100" s="298"/>
      <c r="C100" s="297"/>
      <c r="D100" s="293"/>
      <c r="E100" s="299"/>
      <c r="F100" s="297"/>
      <c r="G100" s="297"/>
    </row>
    <row r="101" spans="1:7" hidden="1" x14ac:dyDescent="0.2">
      <c r="A101" s="308"/>
      <c r="B101" s="298"/>
      <c r="C101" s="297"/>
      <c r="D101" s="293"/>
      <c r="E101" s="299"/>
      <c r="F101" s="297"/>
      <c r="G101" s="297"/>
    </row>
    <row r="102" spans="1:7" hidden="1" x14ac:dyDescent="0.2">
      <c r="A102" s="308"/>
      <c r="B102" s="298"/>
      <c r="C102" s="297"/>
      <c r="D102" s="293"/>
      <c r="E102" s="299"/>
      <c r="F102" s="297"/>
      <c r="G102" s="297"/>
    </row>
    <row r="103" spans="1:7" hidden="1" x14ac:dyDescent="0.2">
      <c r="A103" s="308"/>
      <c r="B103" s="298"/>
      <c r="C103" s="297"/>
      <c r="D103" s="293"/>
      <c r="E103" s="299"/>
      <c r="F103" s="297"/>
      <c r="G103" s="297"/>
    </row>
    <row r="104" spans="1:7" s="301" customFormat="1" hidden="1" x14ac:dyDescent="0.2">
      <c r="A104" s="312"/>
      <c r="B104" s="306"/>
      <c r="C104" s="294"/>
      <c r="D104" s="295"/>
      <c r="E104" s="296"/>
      <c r="F104" s="294"/>
      <c r="G104" s="294"/>
    </row>
    <row r="105" spans="1:7" s="301" customFormat="1" hidden="1" x14ac:dyDescent="0.2">
      <c r="A105" s="308"/>
      <c r="B105" s="298"/>
      <c r="C105" s="297"/>
      <c r="D105" s="313"/>
      <c r="E105" s="299"/>
      <c r="F105" s="294"/>
      <c r="G105" s="294"/>
    </row>
    <row r="106" spans="1:7" hidden="1" x14ac:dyDescent="0.2">
      <c r="A106" s="308"/>
      <c r="B106" s="298"/>
      <c r="C106" s="297"/>
      <c r="D106" s="293"/>
      <c r="E106" s="299"/>
      <c r="F106" s="297"/>
      <c r="G106" s="297"/>
    </row>
    <row r="107" spans="1:7" s="301" customFormat="1" hidden="1" x14ac:dyDescent="0.2">
      <c r="A107" s="312"/>
      <c r="B107" s="306"/>
      <c r="C107" s="297"/>
      <c r="D107" s="293"/>
      <c r="E107" s="299"/>
      <c r="F107" s="294"/>
      <c r="G107" s="294"/>
    </row>
    <row r="108" spans="1:7" s="301" customFormat="1" hidden="1" x14ac:dyDescent="0.2">
      <c r="A108" s="312"/>
      <c r="B108" s="306"/>
      <c r="C108" s="297"/>
      <c r="D108" s="293"/>
      <c r="E108" s="299"/>
      <c r="F108" s="294"/>
      <c r="G108" s="294"/>
    </row>
    <row r="109" spans="1:7" s="301" customFormat="1" hidden="1" x14ac:dyDescent="0.2">
      <c r="A109" s="312"/>
      <c r="B109" s="306"/>
      <c r="C109" s="297"/>
      <c r="D109" s="293"/>
      <c r="E109" s="299"/>
      <c r="F109" s="294"/>
      <c r="G109" s="294"/>
    </row>
    <row r="110" spans="1:7" s="301" customFormat="1" hidden="1" x14ac:dyDescent="0.2">
      <c r="A110" s="312"/>
      <c r="B110" s="306"/>
      <c r="C110" s="294"/>
      <c r="D110" s="295"/>
      <c r="E110" s="296"/>
      <c r="F110" s="294"/>
      <c r="G110" s="294"/>
    </row>
    <row r="111" spans="1:7" hidden="1" x14ac:dyDescent="0.2">
      <c r="A111" s="308"/>
      <c r="B111" s="298"/>
      <c r="C111" s="297"/>
      <c r="D111" s="293"/>
      <c r="E111" s="299"/>
      <c r="F111" s="297"/>
      <c r="G111" s="297"/>
    </row>
    <row r="112" spans="1:7" hidden="1" x14ac:dyDescent="0.2">
      <c r="A112" s="308"/>
      <c r="B112" s="298"/>
      <c r="C112" s="297"/>
      <c r="D112" s="293"/>
      <c r="E112" s="299"/>
      <c r="F112" s="297"/>
      <c r="G112" s="297"/>
    </row>
    <row r="113" spans="1:7" s="301" customFormat="1" hidden="1" x14ac:dyDescent="0.2">
      <c r="A113" s="312"/>
      <c r="B113" s="306"/>
      <c r="C113" s="294"/>
      <c r="D113" s="295"/>
      <c r="E113" s="296"/>
      <c r="F113" s="294"/>
      <c r="G113" s="294"/>
    </row>
    <row r="114" spans="1:7" hidden="1" x14ac:dyDescent="0.2">
      <c r="A114" s="308"/>
      <c r="B114" s="298"/>
      <c r="C114" s="297"/>
      <c r="D114" s="293"/>
      <c r="E114" s="299"/>
      <c r="F114" s="297"/>
      <c r="G114" s="297"/>
    </row>
    <row r="115" spans="1:7" hidden="1" x14ac:dyDescent="0.2">
      <c r="A115" s="308"/>
      <c r="B115" s="298"/>
      <c r="C115" s="297"/>
      <c r="D115" s="293"/>
      <c r="E115" s="299"/>
      <c r="F115" s="297"/>
      <c r="G115" s="297"/>
    </row>
    <row r="116" spans="1:7" hidden="1" x14ac:dyDescent="0.2">
      <c r="A116" s="308"/>
      <c r="B116" s="298"/>
      <c r="C116" s="297"/>
      <c r="D116" s="293"/>
      <c r="E116" s="299"/>
      <c r="F116" s="297"/>
      <c r="G116" s="297"/>
    </row>
    <row r="117" spans="1:7" s="301" customFormat="1" hidden="1" x14ac:dyDescent="0.2">
      <c r="A117" s="312"/>
      <c r="B117" s="306"/>
      <c r="C117" s="294"/>
      <c r="D117" s="295"/>
      <c r="E117" s="296"/>
      <c r="F117" s="294"/>
      <c r="G117" s="294"/>
    </row>
    <row r="118" spans="1:7" s="301" customFormat="1" hidden="1" x14ac:dyDescent="0.2">
      <c r="A118" s="308"/>
      <c r="B118" s="298"/>
      <c r="C118" s="314"/>
      <c r="D118" s="303"/>
      <c r="E118" s="315"/>
      <c r="F118" s="294"/>
      <c r="G118" s="294"/>
    </row>
    <row r="119" spans="1:7" s="301" customFormat="1" hidden="1" x14ac:dyDescent="0.2">
      <c r="A119" s="312"/>
      <c r="B119" s="306"/>
      <c r="C119" s="294"/>
      <c r="D119" s="295"/>
      <c r="E119" s="296"/>
      <c r="F119" s="294"/>
      <c r="G119" s="294"/>
    </row>
    <row r="120" spans="1:7" s="301" customFormat="1" hidden="1" x14ac:dyDescent="0.2">
      <c r="A120" s="312"/>
      <c r="B120" s="306"/>
      <c r="C120" s="294"/>
      <c r="D120" s="295"/>
      <c r="E120" s="296"/>
      <c r="F120" s="294"/>
      <c r="G120" s="294"/>
    </row>
    <row r="121" spans="1:7" s="301" customFormat="1" hidden="1" x14ac:dyDescent="0.2">
      <c r="A121" s="312"/>
      <c r="B121" s="306"/>
      <c r="C121" s="294"/>
      <c r="D121" s="295"/>
      <c r="E121" s="296"/>
      <c r="F121" s="294"/>
      <c r="G121" s="294"/>
    </row>
    <row r="122" spans="1:7" s="301" customFormat="1" hidden="1" x14ac:dyDescent="0.2">
      <c r="A122" s="312"/>
      <c r="B122" s="306"/>
      <c r="C122" s="294"/>
      <c r="D122" s="295"/>
      <c r="E122" s="296"/>
      <c r="F122" s="294"/>
      <c r="G122" s="294"/>
    </row>
    <row r="123" spans="1:7" s="301" customFormat="1" x14ac:dyDescent="0.2">
      <c r="A123" s="316"/>
      <c r="B123" s="317"/>
      <c r="C123" s="318"/>
      <c r="D123" s="319"/>
      <c r="E123" s="320"/>
      <c r="F123" s="318"/>
      <c r="G123" s="318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4"/>
  <sheetViews>
    <sheetView topLeftCell="B1" workbookViewId="0">
      <selection activeCell="F12" sqref="F12"/>
    </sheetView>
  </sheetViews>
  <sheetFormatPr defaultRowHeight="12.75" x14ac:dyDescent="0.2"/>
  <cols>
    <col min="1" max="1" width="9.140625" style="349"/>
    <col min="2" max="2" width="10.28515625" style="349" customWidth="1"/>
    <col min="3" max="3" width="15.7109375" style="350" customWidth="1"/>
    <col min="4" max="4" width="15.7109375" style="351" customWidth="1"/>
    <col min="5" max="5" width="91.85546875" style="313" customWidth="1"/>
    <col min="6" max="6" width="14.42578125" style="313" customWidth="1"/>
    <col min="7" max="7" width="14.5703125" style="313" hidden="1" customWidth="1"/>
    <col min="8" max="257" width="9.140625" style="313"/>
    <col min="258" max="258" width="10.28515625" style="313" customWidth="1"/>
    <col min="259" max="260" width="15.7109375" style="313" customWidth="1"/>
    <col min="261" max="261" width="91.85546875" style="313" customWidth="1"/>
    <col min="262" max="262" width="14.42578125" style="313" customWidth="1"/>
    <col min="263" max="263" width="0" style="313" hidden="1" customWidth="1"/>
    <col min="264" max="513" width="9.140625" style="313"/>
    <col min="514" max="514" width="10.28515625" style="313" customWidth="1"/>
    <col min="515" max="516" width="15.7109375" style="313" customWidth="1"/>
    <col min="517" max="517" width="91.85546875" style="313" customWidth="1"/>
    <col min="518" max="518" width="14.42578125" style="313" customWidth="1"/>
    <col min="519" max="519" width="0" style="313" hidden="1" customWidth="1"/>
    <col min="520" max="769" width="9.140625" style="313"/>
    <col min="770" max="770" width="10.28515625" style="313" customWidth="1"/>
    <col min="771" max="772" width="15.7109375" style="313" customWidth="1"/>
    <col min="773" max="773" width="91.85546875" style="313" customWidth="1"/>
    <col min="774" max="774" width="14.42578125" style="313" customWidth="1"/>
    <col min="775" max="775" width="0" style="313" hidden="1" customWidth="1"/>
    <col min="776" max="1025" width="9.140625" style="313"/>
    <col min="1026" max="1026" width="10.28515625" style="313" customWidth="1"/>
    <col min="1027" max="1028" width="15.7109375" style="313" customWidth="1"/>
    <col min="1029" max="1029" width="91.85546875" style="313" customWidth="1"/>
    <col min="1030" max="1030" width="14.42578125" style="313" customWidth="1"/>
    <col min="1031" max="1031" width="0" style="313" hidden="1" customWidth="1"/>
    <col min="1032" max="1281" width="9.140625" style="313"/>
    <col min="1282" max="1282" width="10.28515625" style="313" customWidth="1"/>
    <col min="1283" max="1284" width="15.7109375" style="313" customWidth="1"/>
    <col min="1285" max="1285" width="91.85546875" style="313" customWidth="1"/>
    <col min="1286" max="1286" width="14.42578125" style="313" customWidth="1"/>
    <col min="1287" max="1287" width="0" style="313" hidden="1" customWidth="1"/>
    <col min="1288" max="1537" width="9.140625" style="313"/>
    <col min="1538" max="1538" width="10.28515625" style="313" customWidth="1"/>
    <col min="1539" max="1540" width="15.7109375" style="313" customWidth="1"/>
    <col min="1541" max="1541" width="91.85546875" style="313" customWidth="1"/>
    <col min="1542" max="1542" width="14.42578125" style="313" customWidth="1"/>
    <col min="1543" max="1543" width="0" style="313" hidden="1" customWidth="1"/>
    <col min="1544" max="1793" width="9.140625" style="313"/>
    <col min="1794" max="1794" width="10.28515625" style="313" customWidth="1"/>
    <col min="1795" max="1796" width="15.7109375" style="313" customWidth="1"/>
    <col min="1797" max="1797" width="91.85546875" style="313" customWidth="1"/>
    <col min="1798" max="1798" width="14.42578125" style="313" customWidth="1"/>
    <col min="1799" max="1799" width="0" style="313" hidden="1" customWidth="1"/>
    <col min="1800" max="2049" width="9.140625" style="313"/>
    <col min="2050" max="2050" width="10.28515625" style="313" customWidth="1"/>
    <col min="2051" max="2052" width="15.7109375" style="313" customWidth="1"/>
    <col min="2053" max="2053" width="91.85546875" style="313" customWidth="1"/>
    <col min="2054" max="2054" width="14.42578125" style="313" customWidth="1"/>
    <col min="2055" max="2055" width="0" style="313" hidden="1" customWidth="1"/>
    <col min="2056" max="2305" width="9.140625" style="313"/>
    <col min="2306" max="2306" width="10.28515625" style="313" customWidth="1"/>
    <col min="2307" max="2308" width="15.7109375" style="313" customWidth="1"/>
    <col min="2309" max="2309" width="91.85546875" style="313" customWidth="1"/>
    <col min="2310" max="2310" width="14.42578125" style="313" customWidth="1"/>
    <col min="2311" max="2311" width="0" style="313" hidden="1" customWidth="1"/>
    <col min="2312" max="2561" width="9.140625" style="313"/>
    <col min="2562" max="2562" width="10.28515625" style="313" customWidth="1"/>
    <col min="2563" max="2564" width="15.7109375" style="313" customWidth="1"/>
    <col min="2565" max="2565" width="91.85546875" style="313" customWidth="1"/>
    <col min="2566" max="2566" width="14.42578125" style="313" customWidth="1"/>
    <col min="2567" max="2567" width="0" style="313" hidden="1" customWidth="1"/>
    <col min="2568" max="2817" width="9.140625" style="313"/>
    <col min="2818" max="2818" width="10.28515625" style="313" customWidth="1"/>
    <col min="2819" max="2820" width="15.7109375" style="313" customWidth="1"/>
    <col min="2821" max="2821" width="91.85546875" style="313" customWidth="1"/>
    <col min="2822" max="2822" width="14.42578125" style="313" customWidth="1"/>
    <col min="2823" max="2823" width="0" style="313" hidden="1" customWidth="1"/>
    <col min="2824" max="3073" width="9.140625" style="313"/>
    <col min="3074" max="3074" width="10.28515625" style="313" customWidth="1"/>
    <col min="3075" max="3076" width="15.7109375" style="313" customWidth="1"/>
    <col min="3077" max="3077" width="91.85546875" style="313" customWidth="1"/>
    <col min="3078" max="3078" width="14.42578125" style="313" customWidth="1"/>
    <col min="3079" max="3079" width="0" style="313" hidden="1" customWidth="1"/>
    <col min="3080" max="3329" width="9.140625" style="313"/>
    <col min="3330" max="3330" width="10.28515625" style="313" customWidth="1"/>
    <col min="3331" max="3332" width="15.7109375" style="313" customWidth="1"/>
    <col min="3333" max="3333" width="91.85546875" style="313" customWidth="1"/>
    <col min="3334" max="3334" width="14.42578125" style="313" customWidth="1"/>
    <col min="3335" max="3335" width="0" style="313" hidden="1" customWidth="1"/>
    <col min="3336" max="3585" width="9.140625" style="313"/>
    <col min="3586" max="3586" width="10.28515625" style="313" customWidth="1"/>
    <col min="3587" max="3588" width="15.7109375" style="313" customWidth="1"/>
    <col min="3589" max="3589" width="91.85546875" style="313" customWidth="1"/>
    <col min="3590" max="3590" width="14.42578125" style="313" customWidth="1"/>
    <col min="3591" max="3591" width="0" style="313" hidden="1" customWidth="1"/>
    <col min="3592" max="3841" width="9.140625" style="313"/>
    <col min="3842" max="3842" width="10.28515625" style="313" customWidth="1"/>
    <col min="3843" max="3844" width="15.7109375" style="313" customWidth="1"/>
    <col min="3845" max="3845" width="91.85546875" style="313" customWidth="1"/>
    <col min="3846" max="3846" width="14.42578125" style="313" customWidth="1"/>
    <col min="3847" max="3847" width="0" style="313" hidden="1" customWidth="1"/>
    <col min="3848" max="4097" width="9.140625" style="313"/>
    <col min="4098" max="4098" width="10.28515625" style="313" customWidth="1"/>
    <col min="4099" max="4100" width="15.7109375" style="313" customWidth="1"/>
    <col min="4101" max="4101" width="91.85546875" style="313" customWidth="1"/>
    <col min="4102" max="4102" width="14.42578125" style="313" customWidth="1"/>
    <col min="4103" max="4103" width="0" style="313" hidden="1" customWidth="1"/>
    <col min="4104" max="4353" width="9.140625" style="313"/>
    <col min="4354" max="4354" width="10.28515625" style="313" customWidth="1"/>
    <col min="4355" max="4356" width="15.7109375" style="313" customWidth="1"/>
    <col min="4357" max="4357" width="91.85546875" style="313" customWidth="1"/>
    <col min="4358" max="4358" width="14.42578125" style="313" customWidth="1"/>
    <col min="4359" max="4359" width="0" style="313" hidden="1" customWidth="1"/>
    <col min="4360" max="4609" width="9.140625" style="313"/>
    <col min="4610" max="4610" width="10.28515625" style="313" customWidth="1"/>
    <col min="4611" max="4612" width="15.7109375" style="313" customWidth="1"/>
    <col min="4613" max="4613" width="91.85546875" style="313" customWidth="1"/>
    <col min="4614" max="4614" width="14.42578125" style="313" customWidth="1"/>
    <col min="4615" max="4615" width="0" style="313" hidden="1" customWidth="1"/>
    <col min="4616" max="4865" width="9.140625" style="313"/>
    <col min="4866" max="4866" width="10.28515625" style="313" customWidth="1"/>
    <col min="4867" max="4868" width="15.7109375" style="313" customWidth="1"/>
    <col min="4869" max="4869" width="91.85546875" style="313" customWidth="1"/>
    <col min="4870" max="4870" width="14.42578125" style="313" customWidth="1"/>
    <col min="4871" max="4871" width="0" style="313" hidden="1" customWidth="1"/>
    <col min="4872" max="5121" width="9.140625" style="313"/>
    <col min="5122" max="5122" width="10.28515625" style="313" customWidth="1"/>
    <col min="5123" max="5124" width="15.7109375" style="313" customWidth="1"/>
    <col min="5125" max="5125" width="91.85546875" style="313" customWidth="1"/>
    <col min="5126" max="5126" width="14.42578125" style="313" customWidth="1"/>
    <col min="5127" max="5127" width="0" style="313" hidden="1" customWidth="1"/>
    <col min="5128" max="5377" width="9.140625" style="313"/>
    <col min="5378" max="5378" width="10.28515625" style="313" customWidth="1"/>
    <col min="5379" max="5380" width="15.7109375" style="313" customWidth="1"/>
    <col min="5381" max="5381" width="91.85546875" style="313" customWidth="1"/>
    <col min="5382" max="5382" width="14.42578125" style="313" customWidth="1"/>
    <col min="5383" max="5383" width="0" style="313" hidden="1" customWidth="1"/>
    <col min="5384" max="5633" width="9.140625" style="313"/>
    <col min="5634" max="5634" width="10.28515625" style="313" customWidth="1"/>
    <col min="5635" max="5636" width="15.7109375" style="313" customWidth="1"/>
    <col min="5637" max="5637" width="91.85546875" style="313" customWidth="1"/>
    <col min="5638" max="5638" width="14.42578125" style="313" customWidth="1"/>
    <col min="5639" max="5639" width="0" style="313" hidden="1" customWidth="1"/>
    <col min="5640" max="5889" width="9.140625" style="313"/>
    <col min="5890" max="5890" width="10.28515625" style="313" customWidth="1"/>
    <col min="5891" max="5892" width="15.7109375" style="313" customWidth="1"/>
    <col min="5893" max="5893" width="91.85546875" style="313" customWidth="1"/>
    <col min="5894" max="5894" width="14.42578125" style="313" customWidth="1"/>
    <col min="5895" max="5895" width="0" style="313" hidden="1" customWidth="1"/>
    <col min="5896" max="6145" width="9.140625" style="313"/>
    <col min="6146" max="6146" width="10.28515625" style="313" customWidth="1"/>
    <col min="6147" max="6148" width="15.7109375" style="313" customWidth="1"/>
    <col min="6149" max="6149" width="91.85546875" style="313" customWidth="1"/>
    <col min="6150" max="6150" width="14.42578125" style="313" customWidth="1"/>
    <col min="6151" max="6151" width="0" style="313" hidden="1" customWidth="1"/>
    <col min="6152" max="6401" width="9.140625" style="313"/>
    <col min="6402" max="6402" width="10.28515625" style="313" customWidth="1"/>
    <col min="6403" max="6404" width="15.7109375" style="313" customWidth="1"/>
    <col min="6405" max="6405" width="91.85546875" style="313" customWidth="1"/>
    <col min="6406" max="6406" width="14.42578125" style="313" customWidth="1"/>
    <col min="6407" max="6407" width="0" style="313" hidden="1" customWidth="1"/>
    <col min="6408" max="6657" width="9.140625" style="313"/>
    <col min="6658" max="6658" width="10.28515625" style="313" customWidth="1"/>
    <col min="6659" max="6660" width="15.7109375" style="313" customWidth="1"/>
    <col min="6661" max="6661" width="91.85546875" style="313" customWidth="1"/>
    <col min="6662" max="6662" width="14.42578125" style="313" customWidth="1"/>
    <col min="6663" max="6663" width="0" style="313" hidden="1" customWidth="1"/>
    <col min="6664" max="6913" width="9.140625" style="313"/>
    <col min="6914" max="6914" width="10.28515625" style="313" customWidth="1"/>
    <col min="6915" max="6916" width="15.7109375" style="313" customWidth="1"/>
    <col min="6917" max="6917" width="91.85546875" style="313" customWidth="1"/>
    <col min="6918" max="6918" width="14.42578125" style="313" customWidth="1"/>
    <col min="6919" max="6919" width="0" style="313" hidden="1" customWidth="1"/>
    <col min="6920" max="7169" width="9.140625" style="313"/>
    <col min="7170" max="7170" width="10.28515625" style="313" customWidth="1"/>
    <col min="7171" max="7172" width="15.7109375" style="313" customWidth="1"/>
    <col min="7173" max="7173" width="91.85546875" style="313" customWidth="1"/>
    <col min="7174" max="7174" width="14.42578125" style="313" customWidth="1"/>
    <col min="7175" max="7175" width="0" style="313" hidden="1" customWidth="1"/>
    <col min="7176" max="7425" width="9.140625" style="313"/>
    <col min="7426" max="7426" width="10.28515625" style="313" customWidth="1"/>
    <col min="7427" max="7428" width="15.7109375" style="313" customWidth="1"/>
    <col min="7429" max="7429" width="91.85546875" style="313" customWidth="1"/>
    <col min="7430" max="7430" width="14.42578125" style="313" customWidth="1"/>
    <col min="7431" max="7431" width="0" style="313" hidden="1" customWidth="1"/>
    <col min="7432" max="7681" width="9.140625" style="313"/>
    <col min="7682" max="7682" width="10.28515625" style="313" customWidth="1"/>
    <col min="7683" max="7684" width="15.7109375" style="313" customWidth="1"/>
    <col min="7685" max="7685" width="91.85546875" style="313" customWidth="1"/>
    <col min="7686" max="7686" width="14.42578125" style="313" customWidth="1"/>
    <col min="7687" max="7687" width="0" style="313" hidden="1" customWidth="1"/>
    <col min="7688" max="7937" width="9.140625" style="313"/>
    <col min="7938" max="7938" width="10.28515625" style="313" customWidth="1"/>
    <col min="7939" max="7940" width="15.7109375" style="313" customWidth="1"/>
    <col min="7941" max="7941" width="91.85546875" style="313" customWidth="1"/>
    <col min="7942" max="7942" width="14.42578125" style="313" customWidth="1"/>
    <col min="7943" max="7943" width="0" style="313" hidden="1" customWidth="1"/>
    <col min="7944" max="8193" width="9.140625" style="313"/>
    <col min="8194" max="8194" width="10.28515625" style="313" customWidth="1"/>
    <col min="8195" max="8196" width="15.7109375" style="313" customWidth="1"/>
    <col min="8197" max="8197" width="91.85546875" style="313" customWidth="1"/>
    <col min="8198" max="8198" width="14.42578125" style="313" customWidth="1"/>
    <col min="8199" max="8199" width="0" style="313" hidden="1" customWidth="1"/>
    <col min="8200" max="8449" width="9.140625" style="313"/>
    <col min="8450" max="8450" width="10.28515625" style="313" customWidth="1"/>
    <col min="8451" max="8452" width="15.7109375" style="313" customWidth="1"/>
    <col min="8453" max="8453" width="91.85546875" style="313" customWidth="1"/>
    <col min="8454" max="8454" width="14.42578125" style="313" customWidth="1"/>
    <col min="8455" max="8455" width="0" style="313" hidden="1" customWidth="1"/>
    <col min="8456" max="8705" width="9.140625" style="313"/>
    <col min="8706" max="8706" width="10.28515625" style="313" customWidth="1"/>
    <col min="8707" max="8708" width="15.7109375" style="313" customWidth="1"/>
    <col min="8709" max="8709" width="91.85546875" style="313" customWidth="1"/>
    <col min="8710" max="8710" width="14.42578125" style="313" customWidth="1"/>
    <col min="8711" max="8711" width="0" style="313" hidden="1" customWidth="1"/>
    <col min="8712" max="8961" width="9.140625" style="313"/>
    <col min="8962" max="8962" width="10.28515625" style="313" customWidth="1"/>
    <col min="8963" max="8964" width="15.7109375" style="313" customWidth="1"/>
    <col min="8965" max="8965" width="91.85546875" style="313" customWidth="1"/>
    <col min="8966" max="8966" width="14.42578125" style="313" customWidth="1"/>
    <col min="8967" max="8967" width="0" style="313" hidden="1" customWidth="1"/>
    <col min="8968" max="9217" width="9.140625" style="313"/>
    <col min="9218" max="9218" width="10.28515625" style="313" customWidth="1"/>
    <col min="9219" max="9220" width="15.7109375" style="313" customWidth="1"/>
    <col min="9221" max="9221" width="91.85546875" style="313" customWidth="1"/>
    <col min="9222" max="9222" width="14.42578125" style="313" customWidth="1"/>
    <col min="9223" max="9223" width="0" style="313" hidden="1" customWidth="1"/>
    <col min="9224" max="9473" width="9.140625" style="313"/>
    <col min="9474" max="9474" width="10.28515625" style="313" customWidth="1"/>
    <col min="9475" max="9476" width="15.7109375" style="313" customWidth="1"/>
    <col min="9477" max="9477" width="91.85546875" style="313" customWidth="1"/>
    <col min="9478" max="9478" width="14.42578125" style="313" customWidth="1"/>
    <col min="9479" max="9479" width="0" style="313" hidden="1" customWidth="1"/>
    <col min="9480" max="9729" width="9.140625" style="313"/>
    <col min="9730" max="9730" width="10.28515625" style="313" customWidth="1"/>
    <col min="9731" max="9732" width="15.7109375" style="313" customWidth="1"/>
    <col min="9733" max="9733" width="91.85546875" style="313" customWidth="1"/>
    <col min="9734" max="9734" width="14.42578125" style="313" customWidth="1"/>
    <col min="9735" max="9735" width="0" style="313" hidden="1" customWidth="1"/>
    <col min="9736" max="9985" width="9.140625" style="313"/>
    <col min="9986" max="9986" width="10.28515625" style="313" customWidth="1"/>
    <col min="9987" max="9988" width="15.7109375" style="313" customWidth="1"/>
    <col min="9989" max="9989" width="91.85546875" style="313" customWidth="1"/>
    <col min="9990" max="9990" width="14.42578125" style="313" customWidth="1"/>
    <col min="9991" max="9991" width="0" style="313" hidden="1" customWidth="1"/>
    <col min="9992" max="10241" width="9.140625" style="313"/>
    <col min="10242" max="10242" width="10.28515625" style="313" customWidth="1"/>
    <col min="10243" max="10244" width="15.7109375" style="313" customWidth="1"/>
    <col min="10245" max="10245" width="91.85546875" style="313" customWidth="1"/>
    <col min="10246" max="10246" width="14.42578125" style="313" customWidth="1"/>
    <col min="10247" max="10247" width="0" style="313" hidden="1" customWidth="1"/>
    <col min="10248" max="10497" width="9.140625" style="313"/>
    <col min="10498" max="10498" width="10.28515625" style="313" customWidth="1"/>
    <col min="10499" max="10500" width="15.7109375" style="313" customWidth="1"/>
    <col min="10501" max="10501" width="91.85546875" style="313" customWidth="1"/>
    <col min="10502" max="10502" width="14.42578125" style="313" customWidth="1"/>
    <col min="10503" max="10503" width="0" style="313" hidden="1" customWidth="1"/>
    <col min="10504" max="10753" width="9.140625" style="313"/>
    <col min="10754" max="10754" width="10.28515625" style="313" customWidth="1"/>
    <col min="10755" max="10756" width="15.7109375" style="313" customWidth="1"/>
    <col min="10757" max="10757" width="91.85546875" style="313" customWidth="1"/>
    <col min="10758" max="10758" width="14.42578125" style="313" customWidth="1"/>
    <col min="10759" max="10759" width="0" style="313" hidden="1" customWidth="1"/>
    <col min="10760" max="11009" width="9.140625" style="313"/>
    <col min="11010" max="11010" width="10.28515625" style="313" customWidth="1"/>
    <col min="11011" max="11012" width="15.7109375" style="313" customWidth="1"/>
    <col min="11013" max="11013" width="91.85546875" style="313" customWidth="1"/>
    <col min="11014" max="11014" width="14.42578125" style="313" customWidth="1"/>
    <col min="11015" max="11015" width="0" style="313" hidden="1" customWidth="1"/>
    <col min="11016" max="11265" width="9.140625" style="313"/>
    <col min="11266" max="11266" width="10.28515625" style="313" customWidth="1"/>
    <col min="11267" max="11268" width="15.7109375" style="313" customWidth="1"/>
    <col min="11269" max="11269" width="91.85546875" style="313" customWidth="1"/>
    <col min="11270" max="11270" width="14.42578125" style="313" customWidth="1"/>
    <col min="11271" max="11271" width="0" style="313" hidden="1" customWidth="1"/>
    <col min="11272" max="11521" width="9.140625" style="313"/>
    <col min="11522" max="11522" width="10.28515625" style="313" customWidth="1"/>
    <col min="11523" max="11524" width="15.7109375" style="313" customWidth="1"/>
    <col min="11525" max="11525" width="91.85546875" style="313" customWidth="1"/>
    <col min="11526" max="11526" width="14.42578125" style="313" customWidth="1"/>
    <col min="11527" max="11527" width="0" style="313" hidden="1" customWidth="1"/>
    <col min="11528" max="11777" width="9.140625" style="313"/>
    <col min="11778" max="11778" width="10.28515625" style="313" customWidth="1"/>
    <col min="11779" max="11780" width="15.7109375" style="313" customWidth="1"/>
    <col min="11781" max="11781" width="91.85546875" style="313" customWidth="1"/>
    <col min="11782" max="11782" width="14.42578125" style="313" customWidth="1"/>
    <col min="11783" max="11783" width="0" style="313" hidden="1" customWidth="1"/>
    <col min="11784" max="12033" width="9.140625" style="313"/>
    <col min="12034" max="12034" width="10.28515625" style="313" customWidth="1"/>
    <col min="12035" max="12036" width="15.7109375" style="313" customWidth="1"/>
    <col min="12037" max="12037" width="91.85546875" style="313" customWidth="1"/>
    <col min="12038" max="12038" width="14.42578125" style="313" customWidth="1"/>
    <col min="12039" max="12039" width="0" style="313" hidden="1" customWidth="1"/>
    <col min="12040" max="12289" width="9.140625" style="313"/>
    <col min="12290" max="12290" width="10.28515625" style="313" customWidth="1"/>
    <col min="12291" max="12292" width="15.7109375" style="313" customWidth="1"/>
    <col min="12293" max="12293" width="91.85546875" style="313" customWidth="1"/>
    <col min="12294" max="12294" width="14.42578125" style="313" customWidth="1"/>
    <col min="12295" max="12295" width="0" style="313" hidden="1" customWidth="1"/>
    <col min="12296" max="12545" width="9.140625" style="313"/>
    <col min="12546" max="12546" width="10.28515625" style="313" customWidth="1"/>
    <col min="12547" max="12548" width="15.7109375" style="313" customWidth="1"/>
    <col min="12549" max="12549" width="91.85546875" style="313" customWidth="1"/>
    <col min="12550" max="12550" width="14.42578125" style="313" customWidth="1"/>
    <col min="12551" max="12551" width="0" style="313" hidden="1" customWidth="1"/>
    <col min="12552" max="12801" width="9.140625" style="313"/>
    <col min="12802" max="12802" width="10.28515625" style="313" customWidth="1"/>
    <col min="12803" max="12804" width="15.7109375" style="313" customWidth="1"/>
    <col min="12805" max="12805" width="91.85546875" style="313" customWidth="1"/>
    <col min="12806" max="12806" width="14.42578125" style="313" customWidth="1"/>
    <col min="12807" max="12807" width="0" style="313" hidden="1" customWidth="1"/>
    <col min="12808" max="13057" width="9.140625" style="313"/>
    <col min="13058" max="13058" width="10.28515625" style="313" customWidth="1"/>
    <col min="13059" max="13060" width="15.7109375" style="313" customWidth="1"/>
    <col min="13061" max="13061" width="91.85546875" style="313" customWidth="1"/>
    <col min="13062" max="13062" width="14.42578125" style="313" customWidth="1"/>
    <col min="13063" max="13063" width="0" style="313" hidden="1" customWidth="1"/>
    <col min="13064" max="13313" width="9.140625" style="313"/>
    <col min="13314" max="13314" width="10.28515625" style="313" customWidth="1"/>
    <col min="13315" max="13316" width="15.7109375" style="313" customWidth="1"/>
    <col min="13317" max="13317" width="91.85546875" style="313" customWidth="1"/>
    <col min="13318" max="13318" width="14.42578125" style="313" customWidth="1"/>
    <col min="13319" max="13319" width="0" style="313" hidden="1" customWidth="1"/>
    <col min="13320" max="13569" width="9.140625" style="313"/>
    <col min="13570" max="13570" width="10.28515625" style="313" customWidth="1"/>
    <col min="13571" max="13572" width="15.7109375" style="313" customWidth="1"/>
    <col min="13573" max="13573" width="91.85546875" style="313" customWidth="1"/>
    <col min="13574" max="13574" width="14.42578125" style="313" customWidth="1"/>
    <col min="13575" max="13575" width="0" style="313" hidden="1" customWidth="1"/>
    <col min="13576" max="13825" width="9.140625" style="313"/>
    <col min="13826" max="13826" width="10.28515625" style="313" customWidth="1"/>
    <col min="13827" max="13828" width="15.7109375" style="313" customWidth="1"/>
    <col min="13829" max="13829" width="91.85546875" style="313" customWidth="1"/>
    <col min="13830" max="13830" width="14.42578125" style="313" customWidth="1"/>
    <col min="13831" max="13831" width="0" style="313" hidden="1" customWidth="1"/>
    <col min="13832" max="14081" width="9.140625" style="313"/>
    <col min="14082" max="14082" width="10.28515625" style="313" customWidth="1"/>
    <col min="14083" max="14084" width="15.7109375" style="313" customWidth="1"/>
    <col min="14085" max="14085" width="91.85546875" style="313" customWidth="1"/>
    <col min="14086" max="14086" width="14.42578125" style="313" customWidth="1"/>
    <col min="14087" max="14087" width="0" style="313" hidden="1" customWidth="1"/>
    <col min="14088" max="14337" width="9.140625" style="313"/>
    <col min="14338" max="14338" width="10.28515625" style="313" customWidth="1"/>
    <col min="14339" max="14340" width="15.7109375" style="313" customWidth="1"/>
    <col min="14341" max="14341" width="91.85546875" style="313" customWidth="1"/>
    <col min="14342" max="14342" width="14.42578125" style="313" customWidth="1"/>
    <col min="14343" max="14343" width="0" style="313" hidden="1" customWidth="1"/>
    <col min="14344" max="14593" width="9.140625" style="313"/>
    <col min="14594" max="14594" width="10.28515625" style="313" customWidth="1"/>
    <col min="14595" max="14596" width="15.7109375" style="313" customWidth="1"/>
    <col min="14597" max="14597" width="91.85546875" style="313" customWidth="1"/>
    <col min="14598" max="14598" width="14.42578125" style="313" customWidth="1"/>
    <col min="14599" max="14599" width="0" style="313" hidden="1" customWidth="1"/>
    <col min="14600" max="14849" width="9.140625" style="313"/>
    <col min="14850" max="14850" width="10.28515625" style="313" customWidth="1"/>
    <col min="14851" max="14852" width="15.7109375" style="313" customWidth="1"/>
    <col min="14853" max="14853" width="91.85546875" style="313" customWidth="1"/>
    <col min="14854" max="14854" width="14.42578125" style="313" customWidth="1"/>
    <col min="14855" max="14855" width="0" style="313" hidden="1" customWidth="1"/>
    <col min="14856" max="15105" width="9.140625" style="313"/>
    <col min="15106" max="15106" width="10.28515625" style="313" customWidth="1"/>
    <col min="15107" max="15108" width="15.7109375" style="313" customWidth="1"/>
    <col min="15109" max="15109" width="91.85546875" style="313" customWidth="1"/>
    <col min="15110" max="15110" width="14.42578125" style="313" customWidth="1"/>
    <col min="15111" max="15111" width="0" style="313" hidden="1" customWidth="1"/>
    <col min="15112" max="15361" width="9.140625" style="313"/>
    <col min="15362" max="15362" width="10.28515625" style="313" customWidth="1"/>
    <col min="15363" max="15364" width="15.7109375" style="313" customWidth="1"/>
    <col min="15365" max="15365" width="91.85546875" style="313" customWidth="1"/>
    <col min="15366" max="15366" width="14.42578125" style="313" customWidth="1"/>
    <col min="15367" max="15367" width="0" style="313" hidden="1" customWidth="1"/>
    <col min="15368" max="15617" width="9.140625" style="313"/>
    <col min="15618" max="15618" width="10.28515625" style="313" customWidth="1"/>
    <col min="15619" max="15620" width="15.7109375" style="313" customWidth="1"/>
    <col min="15621" max="15621" width="91.85546875" style="313" customWidth="1"/>
    <col min="15622" max="15622" width="14.42578125" style="313" customWidth="1"/>
    <col min="15623" max="15623" width="0" style="313" hidden="1" customWidth="1"/>
    <col min="15624" max="15873" width="9.140625" style="313"/>
    <col min="15874" max="15874" width="10.28515625" style="313" customWidth="1"/>
    <col min="15875" max="15876" width="15.7109375" style="313" customWidth="1"/>
    <col min="15877" max="15877" width="91.85546875" style="313" customWidth="1"/>
    <col min="15878" max="15878" width="14.42578125" style="313" customWidth="1"/>
    <col min="15879" max="15879" width="0" style="313" hidden="1" customWidth="1"/>
    <col min="15880" max="16129" width="9.140625" style="313"/>
    <col min="16130" max="16130" width="10.28515625" style="313" customWidth="1"/>
    <col min="16131" max="16132" width="15.7109375" style="313" customWidth="1"/>
    <col min="16133" max="16133" width="91.85546875" style="313" customWidth="1"/>
    <col min="16134" max="16134" width="14.42578125" style="313" customWidth="1"/>
    <col min="16135" max="16135" width="0" style="313" hidden="1" customWidth="1"/>
    <col min="16136" max="16384" width="9.140625" style="313"/>
  </cols>
  <sheetData>
    <row r="2" spans="1:7" x14ac:dyDescent="0.2">
      <c r="A2" s="362" t="s">
        <v>498</v>
      </c>
      <c r="B2" s="362"/>
      <c r="C2" s="362"/>
      <c r="D2" s="362"/>
      <c r="E2" s="362"/>
      <c r="F2" s="362"/>
    </row>
    <row r="4" spans="1:7" s="324" customFormat="1" ht="21.75" customHeight="1" x14ac:dyDescent="0.2">
      <c r="A4" s="321" t="s">
        <v>470</v>
      </c>
      <c r="B4" s="321" t="s">
        <v>471</v>
      </c>
      <c r="C4" s="322" t="s">
        <v>499</v>
      </c>
      <c r="D4" s="323" t="s">
        <v>500</v>
      </c>
      <c r="E4" s="321" t="s">
        <v>472</v>
      </c>
      <c r="F4" s="321" t="s">
        <v>57</v>
      </c>
      <c r="G4" s="321" t="s">
        <v>501</v>
      </c>
    </row>
    <row r="5" spans="1:7" x14ac:dyDescent="0.2">
      <c r="A5" s="325"/>
      <c r="B5" s="326"/>
      <c r="C5" s="314"/>
      <c r="D5" s="327">
        <v>53909</v>
      </c>
      <c r="E5" s="328" t="s">
        <v>502</v>
      </c>
      <c r="F5" s="303" t="s">
        <v>476</v>
      </c>
      <c r="G5" s="325" t="s">
        <v>503</v>
      </c>
    </row>
    <row r="6" spans="1:7" x14ac:dyDescent="0.2">
      <c r="A6" s="325">
        <v>54</v>
      </c>
      <c r="B6" s="326">
        <v>42760</v>
      </c>
      <c r="C6" s="314"/>
      <c r="D6" s="302">
        <v>10995.9</v>
      </c>
      <c r="E6" s="328" t="s">
        <v>504</v>
      </c>
      <c r="F6" s="303" t="s">
        <v>489</v>
      </c>
      <c r="G6" s="303"/>
    </row>
    <row r="7" spans="1:7" x14ac:dyDescent="0.2">
      <c r="A7" s="325"/>
      <c r="B7" s="325"/>
      <c r="C7" s="314">
        <v>2156</v>
      </c>
      <c r="D7" s="302"/>
      <c r="E7" s="328" t="s">
        <v>505</v>
      </c>
      <c r="F7" s="303" t="s">
        <v>489</v>
      </c>
      <c r="G7" s="303"/>
    </row>
    <row r="8" spans="1:7" x14ac:dyDescent="0.2">
      <c r="A8" s="325"/>
      <c r="B8" s="326"/>
      <c r="C8" s="329">
        <f>SUM(C5:C7)</f>
        <v>2156</v>
      </c>
      <c r="D8" s="327">
        <f>SUM(D5:D7)</f>
        <v>64904.9</v>
      </c>
      <c r="E8" s="330" t="s">
        <v>506</v>
      </c>
      <c r="F8" s="329">
        <f>D8-C8</f>
        <v>62748.9</v>
      </c>
      <c r="G8" s="303"/>
    </row>
    <row r="9" spans="1:7" x14ac:dyDescent="0.2">
      <c r="A9" s="325">
        <v>55</v>
      </c>
      <c r="B9" s="326">
        <v>42774</v>
      </c>
      <c r="C9" s="314"/>
      <c r="D9" s="302">
        <v>216.9</v>
      </c>
      <c r="E9" s="328" t="s">
        <v>507</v>
      </c>
      <c r="F9" s="303" t="s">
        <v>487</v>
      </c>
      <c r="G9" s="303"/>
    </row>
    <row r="10" spans="1:7" x14ac:dyDescent="0.2">
      <c r="A10" s="325"/>
      <c r="B10" s="325"/>
      <c r="C10" s="314"/>
      <c r="D10" s="302">
        <v>306.3</v>
      </c>
      <c r="E10" s="328" t="s">
        <v>508</v>
      </c>
      <c r="F10" s="303" t="s">
        <v>476</v>
      </c>
      <c r="G10" s="325" t="s">
        <v>509</v>
      </c>
    </row>
    <row r="11" spans="1:7" x14ac:dyDescent="0.2">
      <c r="A11" s="325">
        <v>56</v>
      </c>
      <c r="B11" s="326">
        <v>42788</v>
      </c>
      <c r="C11" s="314"/>
      <c r="D11" s="302">
        <v>955.9</v>
      </c>
      <c r="E11" s="328" t="s">
        <v>510</v>
      </c>
      <c r="F11" s="303" t="s">
        <v>511</v>
      </c>
      <c r="G11" s="325"/>
    </row>
    <row r="12" spans="1:7" x14ac:dyDescent="0.2">
      <c r="A12" s="325"/>
      <c r="B12" s="325"/>
      <c r="C12" s="329">
        <f>SUM(C8:C10)</f>
        <v>2156</v>
      </c>
      <c r="D12" s="327">
        <f>SUM(D8:D11)</f>
        <v>66384</v>
      </c>
      <c r="E12" s="330" t="s">
        <v>512</v>
      </c>
      <c r="F12" s="329">
        <f>D12-C12</f>
        <v>64228</v>
      </c>
      <c r="G12" s="325" t="s">
        <v>513</v>
      </c>
    </row>
    <row r="13" spans="1:7" x14ac:dyDescent="0.2">
      <c r="A13" s="325">
        <v>57</v>
      </c>
      <c r="B13" s="326">
        <v>42802</v>
      </c>
      <c r="C13" s="314"/>
      <c r="D13" s="302">
        <v>8250.7000000000007</v>
      </c>
      <c r="E13" s="315" t="s">
        <v>514</v>
      </c>
      <c r="F13" s="303" t="s">
        <v>489</v>
      </c>
      <c r="G13" s="303"/>
    </row>
    <row r="14" spans="1:7" x14ac:dyDescent="0.2">
      <c r="A14" s="325"/>
      <c r="B14" s="326"/>
      <c r="C14" s="329">
        <f>SUM(C12:C13)</f>
        <v>2156</v>
      </c>
      <c r="D14" s="327">
        <f>SUM(D12:D13)</f>
        <v>74634.7</v>
      </c>
      <c r="E14" s="330" t="s">
        <v>482</v>
      </c>
      <c r="F14" s="329">
        <f>D14-C14</f>
        <v>72478.7</v>
      </c>
      <c r="G14" s="303"/>
    </row>
    <row r="15" spans="1:7" x14ac:dyDescent="0.2">
      <c r="A15" s="325">
        <v>60</v>
      </c>
      <c r="B15" s="326">
        <v>42851</v>
      </c>
      <c r="C15" s="329"/>
      <c r="D15" s="302">
        <v>844.8</v>
      </c>
      <c r="E15" s="328" t="s">
        <v>515</v>
      </c>
      <c r="F15" s="303" t="s">
        <v>511</v>
      </c>
      <c r="G15" s="303"/>
    </row>
    <row r="16" spans="1:7" x14ac:dyDescent="0.2">
      <c r="A16" s="325">
        <v>60</v>
      </c>
      <c r="B16" s="326">
        <v>42851</v>
      </c>
      <c r="C16" s="314"/>
      <c r="D16" s="302">
        <v>230.3</v>
      </c>
      <c r="E16" s="303" t="s">
        <v>516</v>
      </c>
      <c r="F16" s="303" t="s">
        <v>511</v>
      </c>
      <c r="G16" s="303"/>
    </row>
    <row r="17" spans="1:7" s="324" customFormat="1" x14ac:dyDescent="0.2">
      <c r="A17" s="331"/>
      <c r="B17" s="331"/>
      <c r="C17" s="329">
        <f>SUM(C14:C16)</f>
        <v>2156</v>
      </c>
      <c r="D17" s="327">
        <f>SUM(D14:D16)</f>
        <v>75709.8</v>
      </c>
      <c r="E17" s="330" t="s">
        <v>485</v>
      </c>
      <c r="F17" s="329">
        <f>D17-C17</f>
        <v>73553.8</v>
      </c>
      <c r="G17" s="332"/>
    </row>
    <row r="18" spans="1:7" s="324" customFormat="1" x14ac:dyDescent="0.2">
      <c r="A18" s="331"/>
      <c r="B18" s="331"/>
      <c r="C18" s="329">
        <v>2156</v>
      </c>
      <c r="D18" s="327">
        <v>75709.8</v>
      </c>
      <c r="E18" s="330" t="s">
        <v>490</v>
      </c>
      <c r="F18" s="329">
        <f>D18-C18</f>
        <v>73553.8</v>
      </c>
      <c r="G18" s="332"/>
    </row>
    <row r="19" spans="1:7" s="324" customFormat="1" ht="29.25" customHeight="1" x14ac:dyDescent="0.2">
      <c r="A19" s="325">
        <v>63</v>
      </c>
      <c r="B19" s="326">
        <v>42900</v>
      </c>
      <c r="C19" s="329"/>
      <c r="D19" s="302">
        <v>845</v>
      </c>
      <c r="E19" s="333" t="s">
        <v>517</v>
      </c>
      <c r="F19" s="315" t="s">
        <v>478</v>
      </c>
      <c r="G19" s="332"/>
    </row>
    <row r="20" spans="1:7" s="324" customFormat="1" x14ac:dyDescent="0.2">
      <c r="A20" s="331"/>
      <c r="B20" s="331"/>
      <c r="C20" s="329">
        <v>2156</v>
      </c>
      <c r="D20" s="327">
        <f>SUM(D18:D19)</f>
        <v>76554.8</v>
      </c>
      <c r="E20" s="330" t="s">
        <v>518</v>
      </c>
      <c r="F20" s="329">
        <f>D20-C20</f>
        <v>74398.8</v>
      </c>
      <c r="G20" s="332"/>
    </row>
    <row r="21" spans="1:7" s="324" customFormat="1" x14ac:dyDescent="0.2">
      <c r="A21" s="331"/>
      <c r="B21" s="331"/>
      <c r="C21" s="329"/>
      <c r="D21" s="327"/>
      <c r="E21" s="330"/>
      <c r="F21" s="329"/>
      <c r="G21" s="332"/>
    </row>
    <row r="22" spans="1:7" s="324" customFormat="1" x14ac:dyDescent="0.2">
      <c r="A22" s="331"/>
      <c r="B22" s="331"/>
      <c r="C22" s="329"/>
      <c r="D22" s="327"/>
      <c r="E22" s="330"/>
      <c r="F22" s="329"/>
      <c r="G22" s="332"/>
    </row>
    <row r="23" spans="1:7" s="324" customFormat="1" x14ac:dyDescent="0.2">
      <c r="A23" s="331"/>
      <c r="B23" s="331"/>
      <c r="C23" s="329"/>
      <c r="D23" s="327"/>
      <c r="E23" s="330"/>
      <c r="F23" s="329"/>
      <c r="G23" s="332"/>
    </row>
    <row r="24" spans="1:7" x14ac:dyDescent="0.2">
      <c r="A24" s="325"/>
      <c r="B24" s="326"/>
      <c r="C24" s="314"/>
      <c r="D24" s="302"/>
      <c r="E24" s="328"/>
      <c r="F24" s="303"/>
      <c r="G24" s="303"/>
    </row>
    <row r="25" spans="1:7" x14ac:dyDescent="0.2">
      <c r="A25" s="325"/>
      <c r="B25" s="326"/>
      <c r="C25" s="314"/>
      <c r="D25" s="302"/>
      <c r="E25" s="295" t="s">
        <v>493</v>
      </c>
      <c r="F25" s="303"/>
      <c r="G25" s="303"/>
    </row>
    <row r="26" spans="1:7" x14ac:dyDescent="0.2">
      <c r="A26" s="325"/>
      <c r="B26" s="326"/>
      <c r="C26" s="314"/>
      <c r="D26" s="302">
        <v>1087</v>
      </c>
      <c r="E26" s="334" t="s">
        <v>519</v>
      </c>
      <c r="F26" s="303" t="s">
        <v>489</v>
      </c>
      <c r="G26" s="303"/>
    </row>
    <row r="27" spans="1:7" x14ac:dyDescent="0.2">
      <c r="A27" s="325"/>
      <c r="B27" s="326"/>
      <c r="C27" s="314"/>
      <c r="D27" s="302">
        <v>6050</v>
      </c>
      <c r="E27" s="303" t="s">
        <v>520</v>
      </c>
      <c r="F27" s="303" t="s">
        <v>489</v>
      </c>
      <c r="G27" s="303"/>
    </row>
    <row r="28" spans="1:7" x14ac:dyDescent="0.2">
      <c r="A28" s="325"/>
      <c r="B28" s="326"/>
      <c r="C28" s="314"/>
      <c r="D28" s="302">
        <v>12031</v>
      </c>
      <c r="E28" s="303" t="s">
        <v>521</v>
      </c>
      <c r="F28" s="303" t="s">
        <v>489</v>
      </c>
      <c r="G28" s="303"/>
    </row>
    <row r="29" spans="1:7" x14ac:dyDescent="0.2">
      <c r="A29" s="325"/>
      <c r="B29" s="326"/>
      <c r="C29" s="314"/>
      <c r="D29" s="302">
        <v>3445</v>
      </c>
      <c r="E29" s="328" t="s">
        <v>522</v>
      </c>
      <c r="F29" s="303"/>
      <c r="G29" s="303"/>
    </row>
    <row r="30" spans="1:7" x14ac:dyDescent="0.2">
      <c r="A30" s="325"/>
      <c r="B30" s="326"/>
      <c r="C30" s="314"/>
      <c r="D30" s="302">
        <v>1910</v>
      </c>
      <c r="E30" s="303" t="s">
        <v>523</v>
      </c>
      <c r="F30" s="303" t="s">
        <v>478</v>
      </c>
      <c r="G30" s="303"/>
    </row>
    <row r="31" spans="1:7" x14ac:dyDescent="0.2">
      <c r="A31" s="325"/>
      <c r="B31" s="326"/>
      <c r="C31" s="314"/>
      <c r="D31" s="302">
        <v>86</v>
      </c>
      <c r="E31" s="303" t="s">
        <v>524</v>
      </c>
      <c r="F31" s="303" t="s">
        <v>478</v>
      </c>
      <c r="G31" s="303"/>
    </row>
    <row r="32" spans="1:7" x14ac:dyDescent="0.2">
      <c r="A32" s="325"/>
      <c r="B32" s="326"/>
      <c r="C32" s="314"/>
      <c r="D32" s="302">
        <v>1000</v>
      </c>
      <c r="E32" s="303" t="s">
        <v>525</v>
      </c>
      <c r="F32" s="303"/>
      <c r="G32" s="303"/>
    </row>
    <row r="33" spans="1:7" x14ac:dyDescent="0.2">
      <c r="A33" s="325"/>
      <c r="B33" s="326"/>
      <c r="C33" s="314"/>
      <c r="D33" s="327">
        <f>SUM(D26:D32)</f>
        <v>25609</v>
      </c>
      <c r="E33" s="332" t="s">
        <v>497</v>
      </c>
      <c r="F33" s="303"/>
      <c r="G33" s="303"/>
    </row>
    <row r="34" spans="1:7" x14ac:dyDescent="0.2">
      <c r="A34" s="325"/>
      <c r="B34" s="326"/>
      <c r="C34" s="314"/>
      <c r="D34" s="327"/>
      <c r="E34" s="303"/>
      <c r="F34" s="303"/>
      <c r="G34" s="303"/>
    </row>
    <row r="35" spans="1:7" x14ac:dyDescent="0.2">
      <c r="A35" s="325"/>
      <c r="B35" s="326"/>
      <c r="C35" s="314"/>
      <c r="D35" s="302"/>
      <c r="E35" s="303"/>
      <c r="F35" s="303"/>
      <c r="G35" s="303"/>
    </row>
    <row r="36" spans="1:7" x14ac:dyDescent="0.2">
      <c r="A36" s="325"/>
      <c r="B36" s="326"/>
      <c r="C36" s="314"/>
      <c r="D36" s="329"/>
      <c r="E36" s="328"/>
      <c r="F36" s="303"/>
      <c r="G36" s="303"/>
    </row>
    <row r="37" spans="1:7" x14ac:dyDescent="0.2">
      <c r="A37" s="325"/>
      <c r="B37" s="326"/>
      <c r="C37" s="314"/>
      <c r="D37" s="314"/>
      <c r="E37" s="328"/>
      <c r="F37" s="303"/>
      <c r="G37" s="303"/>
    </row>
    <row r="38" spans="1:7" x14ac:dyDescent="0.2">
      <c r="A38" s="325"/>
      <c r="B38" s="326"/>
      <c r="C38" s="314"/>
      <c r="D38" s="314"/>
      <c r="E38" s="335"/>
      <c r="F38" s="303"/>
      <c r="G38" s="303"/>
    </row>
    <row r="39" spans="1:7" x14ac:dyDescent="0.2">
      <c r="A39" s="325"/>
      <c r="B39" s="326"/>
      <c r="C39" s="314"/>
      <c r="D39" s="314"/>
      <c r="E39" s="328"/>
      <c r="F39" s="303"/>
      <c r="G39" s="303"/>
    </row>
    <row r="40" spans="1:7" x14ac:dyDescent="0.2">
      <c r="A40" s="325"/>
      <c r="B40" s="326"/>
      <c r="C40" s="314"/>
      <c r="D40" s="314"/>
      <c r="E40" s="328"/>
      <c r="F40" s="303"/>
      <c r="G40" s="303"/>
    </row>
    <row r="41" spans="1:7" x14ac:dyDescent="0.2">
      <c r="A41" s="325"/>
      <c r="B41" s="326"/>
      <c r="C41" s="314"/>
      <c r="D41" s="314"/>
      <c r="E41" s="328"/>
      <c r="F41" s="303"/>
      <c r="G41" s="303"/>
    </row>
    <row r="42" spans="1:7" x14ac:dyDescent="0.2">
      <c r="A42" s="325"/>
      <c r="B42" s="326"/>
      <c r="C42" s="314"/>
      <c r="D42" s="314"/>
      <c r="E42" s="328"/>
      <c r="F42" s="303"/>
      <c r="G42" s="303"/>
    </row>
    <row r="43" spans="1:7" hidden="1" x14ac:dyDescent="0.2">
      <c r="A43" s="325"/>
      <c r="B43" s="326"/>
      <c r="C43" s="314"/>
      <c r="D43" s="314"/>
      <c r="E43" s="335"/>
      <c r="F43" s="303"/>
      <c r="G43" s="303"/>
    </row>
    <row r="44" spans="1:7" hidden="1" x14ac:dyDescent="0.2">
      <c r="A44" s="325"/>
      <c r="B44" s="326"/>
      <c r="C44" s="314"/>
      <c r="D44" s="314"/>
      <c r="E44" s="328"/>
      <c r="F44" s="303"/>
      <c r="G44" s="303"/>
    </row>
    <row r="45" spans="1:7" hidden="1" x14ac:dyDescent="0.2">
      <c r="A45" s="325"/>
      <c r="B45" s="326"/>
      <c r="C45" s="314"/>
      <c r="D45" s="314"/>
      <c r="E45" s="328"/>
      <c r="F45" s="303"/>
      <c r="G45" s="303"/>
    </row>
    <row r="46" spans="1:7" hidden="1" x14ac:dyDescent="0.2">
      <c r="A46" s="325"/>
      <c r="B46" s="326"/>
      <c r="C46" s="314"/>
      <c r="D46" s="314"/>
      <c r="E46" s="328"/>
      <c r="F46" s="303"/>
      <c r="G46" s="303"/>
    </row>
    <row r="47" spans="1:7" hidden="1" x14ac:dyDescent="0.2">
      <c r="A47" s="325"/>
      <c r="B47" s="326"/>
      <c r="C47" s="314"/>
      <c r="D47" s="314"/>
      <c r="E47" s="335"/>
      <c r="F47" s="303"/>
      <c r="G47" s="303"/>
    </row>
    <row r="48" spans="1:7" hidden="1" x14ac:dyDescent="0.2">
      <c r="A48" s="325"/>
      <c r="B48" s="326"/>
      <c r="C48" s="314"/>
      <c r="D48" s="314"/>
      <c r="E48" s="328"/>
      <c r="F48" s="303"/>
      <c r="G48" s="303"/>
    </row>
    <row r="49" spans="1:7" hidden="1" x14ac:dyDescent="0.2">
      <c r="A49" s="325"/>
      <c r="B49" s="326"/>
      <c r="C49" s="314"/>
      <c r="D49" s="314"/>
      <c r="E49" s="328"/>
      <c r="F49" s="303"/>
      <c r="G49" s="303"/>
    </row>
    <row r="50" spans="1:7" hidden="1" x14ac:dyDescent="0.2">
      <c r="A50" s="325"/>
      <c r="B50" s="326"/>
      <c r="C50" s="314"/>
      <c r="D50" s="314"/>
      <c r="E50" s="328"/>
      <c r="F50" s="303"/>
      <c r="G50" s="303"/>
    </row>
    <row r="51" spans="1:7" hidden="1" x14ac:dyDescent="0.2">
      <c r="A51" s="325"/>
      <c r="B51" s="326"/>
      <c r="C51" s="314"/>
      <c r="D51" s="314"/>
      <c r="E51" s="335"/>
      <c r="F51" s="303"/>
      <c r="G51" s="303"/>
    </row>
    <row r="52" spans="1:7" hidden="1" x14ac:dyDescent="0.2">
      <c r="A52" s="325"/>
      <c r="B52" s="326"/>
      <c r="C52" s="314"/>
      <c r="D52" s="314"/>
      <c r="E52" s="315"/>
      <c r="F52" s="303"/>
      <c r="G52" s="303"/>
    </row>
    <row r="53" spans="1:7" hidden="1" x14ac:dyDescent="0.2">
      <c r="A53" s="325"/>
      <c r="B53" s="326"/>
      <c r="C53" s="314"/>
      <c r="D53" s="314"/>
      <c r="E53" s="315"/>
      <c r="F53" s="303"/>
      <c r="G53" s="303"/>
    </row>
    <row r="54" spans="1:7" hidden="1" x14ac:dyDescent="0.2">
      <c r="A54" s="325"/>
      <c r="B54" s="326"/>
      <c r="C54" s="314"/>
      <c r="D54" s="314"/>
      <c r="E54" s="315"/>
      <c r="F54" s="303"/>
      <c r="G54" s="303"/>
    </row>
    <row r="55" spans="1:7" hidden="1" x14ac:dyDescent="0.2">
      <c r="A55" s="325"/>
      <c r="B55" s="326"/>
      <c r="C55" s="314"/>
      <c r="D55" s="314"/>
      <c r="E55" s="335"/>
      <c r="F55" s="303"/>
      <c r="G55" s="303"/>
    </row>
    <row r="56" spans="1:7" hidden="1" x14ac:dyDescent="0.2">
      <c r="A56" s="325"/>
      <c r="B56" s="326"/>
      <c r="C56" s="314"/>
      <c r="D56" s="328"/>
      <c r="E56" s="303"/>
      <c r="F56" s="303"/>
      <c r="G56" s="328"/>
    </row>
    <row r="57" spans="1:7" hidden="1" x14ac:dyDescent="0.2">
      <c r="A57" s="325"/>
      <c r="B57" s="326"/>
      <c r="C57" s="314"/>
      <c r="D57" s="328"/>
      <c r="E57" s="303"/>
      <c r="F57" s="303"/>
      <c r="G57" s="328"/>
    </row>
    <row r="58" spans="1:7" hidden="1" x14ac:dyDescent="0.2">
      <c r="A58" s="325"/>
      <c r="B58" s="326"/>
      <c r="C58" s="314"/>
      <c r="D58" s="328"/>
      <c r="E58" s="303"/>
      <c r="F58" s="303"/>
      <c r="G58" s="328"/>
    </row>
    <row r="59" spans="1:7" hidden="1" x14ac:dyDescent="0.2">
      <c r="A59" s="325"/>
      <c r="B59" s="326"/>
      <c r="C59" s="314"/>
      <c r="D59" s="336"/>
      <c r="E59" s="303"/>
      <c r="F59" s="303"/>
      <c r="G59" s="328"/>
    </row>
    <row r="60" spans="1:7" hidden="1" x14ac:dyDescent="0.2">
      <c r="A60" s="325"/>
      <c r="B60" s="326"/>
      <c r="C60" s="314"/>
      <c r="D60" s="314"/>
      <c r="E60" s="337"/>
      <c r="F60" s="303"/>
      <c r="G60" s="328"/>
    </row>
    <row r="61" spans="1:7" s="324" customFormat="1" hidden="1" x14ac:dyDescent="0.2">
      <c r="A61" s="331"/>
      <c r="B61" s="338"/>
      <c r="C61" s="329"/>
      <c r="D61" s="329"/>
      <c r="E61" s="329"/>
      <c r="F61" s="336"/>
      <c r="G61" s="339"/>
    </row>
    <row r="62" spans="1:7" hidden="1" x14ac:dyDescent="0.2">
      <c r="A62" s="325"/>
      <c r="B62" s="326"/>
      <c r="C62" s="314"/>
      <c r="D62" s="314"/>
      <c r="E62" s="303"/>
      <c r="F62" s="303"/>
      <c r="G62" s="328"/>
    </row>
    <row r="63" spans="1:7" hidden="1" x14ac:dyDescent="0.2">
      <c r="A63" s="325"/>
      <c r="B63" s="325"/>
      <c r="C63" s="314"/>
      <c r="D63" s="314"/>
      <c r="E63" s="328"/>
      <c r="F63" s="303"/>
      <c r="G63" s="303"/>
    </row>
    <row r="64" spans="1:7" s="324" customFormat="1" hidden="1" x14ac:dyDescent="0.2">
      <c r="A64" s="331"/>
      <c r="B64" s="331"/>
      <c r="C64" s="329"/>
      <c r="D64" s="329"/>
      <c r="E64" s="330"/>
      <c r="F64" s="329"/>
      <c r="G64" s="332"/>
    </row>
    <row r="65" spans="1:7" hidden="1" x14ac:dyDescent="0.2">
      <c r="A65" s="325"/>
      <c r="B65" s="326"/>
      <c r="C65" s="314"/>
      <c r="D65" s="314"/>
      <c r="E65" s="328"/>
      <c r="F65" s="303"/>
      <c r="G65" s="303"/>
    </row>
    <row r="66" spans="1:7" hidden="1" x14ac:dyDescent="0.2">
      <c r="A66" s="325"/>
      <c r="B66" s="326"/>
      <c r="C66" s="314"/>
      <c r="D66" s="314"/>
      <c r="E66" s="328"/>
      <c r="F66" s="303"/>
      <c r="G66" s="303"/>
    </row>
    <row r="67" spans="1:7" hidden="1" x14ac:dyDescent="0.2">
      <c r="A67" s="325"/>
      <c r="B67" s="326"/>
      <c r="C67" s="314"/>
      <c r="D67" s="314"/>
      <c r="E67" s="328"/>
      <c r="F67" s="303"/>
      <c r="G67" s="303"/>
    </row>
    <row r="68" spans="1:7" hidden="1" x14ac:dyDescent="0.2">
      <c r="A68" s="325"/>
      <c r="B68" s="326"/>
      <c r="C68" s="314"/>
      <c r="D68" s="314"/>
      <c r="E68" s="328"/>
      <c r="F68" s="303"/>
      <c r="G68" s="303"/>
    </row>
    <row r="69" spans="1:7" s="324" customFormat="1" hidden="1" x14ac:dyDescent="0.2">
      <c r="A69" s="331"/>
      <c r="B69" s="338"/>
      <c r="C69" s="329"/>
      <c r="D69" s="329"/>
      <c r="E69" s="330"/>
      <c r="F69" s="329"/>
      <c r="G69" s="332"/>
    </row>
    <row r="70" spans="1:7" hidden="1" x14ac:dyDescent="0.2">
      <c r="A70" s="325"/>
      <c r="B70" s="326"/>
      <c r="C70" s="314"/>
      <c r="D70" s="314"/>
      <c r="E70" s="328"/>
      <c r="F70" s="315"/>
      <c r="G70" s="303"/>
    </row>
    <row r="71" spans="1:7" hidden="1" x14ac:dyDescent="0.2">
      <c r="A71" s="325"/>
      <c r="B71" s="326"/>
      <c r="C71" s="314"/>
      <c r="D71" s="314"/>
      <c r="E71" s="328"/>
      <c r="F71" s="315"/>
      <c r="G71" s="303"/>
    </row>
    <row r="72" spans="1:7" hidden="1" x14ac:dyDescent="0.2">
      <c r="A72" s="325"/>
      <c r="B72" s="326"/>
      <c r="C72" s="314"/>
      <c r="D72" s="329"/>
      <c r="E72" s="328"/>
      <c r="F72" s="315"/>
      <c r="G72" s="303"/>
    </row>
    <row r="73" spans="1:7" s="324" customFormat="1" hidden="1" x14ac:dyDescent="0.2">
      <c r="A73" s="331"/>
      <c r="B73" s="331"/>
      <c r="C73" s="329"/>
      <c r="D73" s="329"/>
      <c r="E73" s="330"/>
      <c r="F73" s="329"/>
      <c r="G73" s="332"/>
    </row>
    <row r="74" spans="1:7" hidden="1" x14ac:dyDescent="0.2">
      <c r="A74" s="325"/>
      <c r="B74" s="326"/>
      <c r="C74" s="314"/>
      <c r="D74" s="314"/>
      <c r="E74" s="328"/>
      <c r="F74" s="315"/>
      <c r="G74" s="303"/>
    </row>
    <row r="75" spans="1:7" hidden="1" x14ac:dyDescent="0.2">
      <c r="A75" s="325"/>
      <c r="B75" s="326"/>
      <c r="C75" s="314"/>
      <c r="D75" s="314"/>
      <c r="E75" s="328"/>
      <c r="F75" s="315"/>
      <c r="G75" s="303"/>
    </row>
    <row r="76" spans="1:7" s="324" customFormat="1" hidden="1" x14ac:dyDescent="0.2">
      <c r="A76" s="331"/>
      <c r="B76" s="338"/>
      <c r="C76" s="329"/>
      <c r="D76" s="329"/>
      <c r="E76" s="330"/>
      <c r="F76" s="329"/>
      <c r="G76" s="332"/>
    </row>
    <row r="77" spans="1:7" hidden="1" x14ac:dyDescent="0.2">
      <c r="A77" s="325"/>
      <c r="B77" s="326"/>
      <c r="C77" s="314"/>
      <c r="D77" s="314"/>
      <c r="E77" s="303"/>
      <c r="F77" s="315"/>
      <c r="G77" s="303"/>
    </row>
    <row r="78" spans="1:7" s="340" customFormat="1" hidden="1" x14ac:dyDescent="0.2">
      <c r="A78" s="303"/>
      <c r="B78" s="303"/>
      <c r="C78" s="315"/>
      <c r="D78" s="314"/>
      <c r="E78" s="303"/>
      <c r="F78" s="315"/>
      <c r="G78" s="303"/>
    </row>
    <row r="79" spans="1:7" s="324" customFormat="1" hidden="1" x14ac:dyDescent="0.2">
      <c r="A79" s="331"/>
      <c r="B79" s="338"/>
      <c r="C79" s="329"/>
      <c r="D79" s="329"/>
      <c r="E79" s="330"/>
      <c r="F79" s="329"/>
      <c r="G79" s="332"/>
    </row>
    <row r="80" spans="1:7" hidden="1" x14ac:dyDescent="0.2">
      <c r="A80" s="325"/>
      <c r="B80" s="326"/>
      <c r="C80" s="314"/>
      <c r="D80" s="314"/>
      <c r="E80" s="328"/>
      <c r="F80" s="315"/>
      <c r="G80" s="303"/>
    </row>
    <row r="81" spans="1:7" hidden="1" x14ac:dyDescent="0.2">
      <c r="A81" s="325"/>
      <c r="B81" s="326"/>
      <c r="C81" s="314"/>
      <c r="D81" s="314"/>
      <c r="E81" s="328"/>
      <c r="F81" s="315"/>
      <c r="G81" s="303"/>
    </row>
    <row r="82" spans="1:7" s="324" customFormat="1" hidden="1" x14ac:dyDescent="0.2">
      <c r="A82" s="331"/>
      <c r="B82" s="338"/>
      <c r="C82" s="329"/>
      <c r="D82" s="329"/>
      <c r="E82" s="330"/>
      <c r="F82" s="329"/>
      <c r="G82" s="332"/>
    </row>
    <row r="83" spans="1:7" hidden="1" x14ac:dyDescent="0.2">
      <c r="A83" s="325"/>
      <c r="B83" s="326"/>
      <c r="C83" s="314"/>
      <c r="D83" s="314"/>
      <c r="E83" s="328"/>
      <c r="F83" s="315"/>
      <c r="G83" s="303"/>
    </row>
    <row r="84" spans="1:7" hidden="1" x14ac:dyDescent="0.2">
      <c r="A84" s="325"/>
      <c r="B84" s="326"/>
      <c r="C84" s="314"/>
      <c r="D84" s="314"/>
      <c r="E84" s="328"/>
      <c r="F84" s="315"/>
      <c r="G84" s="303"/>
    </row>
    <row r="85" spans="1:7" hidden="1" x14ac:dyDescent="0.2">
      <c r="A85" s="325"/>
      <c r="B85" s="326"/>
      <c r="C85" s="314"/>
      <c r="D85" s="314"/>
      <c r="E85" s="328"/>
      <c r="F85" s="315"/>
      <c r="G85" s="303"/>
    </row>
    <row r="86" spans="1:7" hidden="1" x14ac:dyDescent="0.2">
      <c r="A86" s="325"/>
      <c r="B86" s="326"/>
      <c r="C86" s="314"/>
      <c r="D86" s="314"/>
      <c r="E86" s="303"/>
      <c r="F86" s="315"/>
      <c r="G86" s="303"/>
    </row>
    <row r="87" spans="1:7" hidden="1" x14ac:dyDescent="0.2">
      <c r="A87" s="325"/>
      <c r="B87" s="326"/>
      <c r="C87" s="314"/>
      <c r="D87" s="314"/>
      <c r="E87" s="303"/>
      <c r="F87" s="315"/>
      <c r="G87" s="303"/>
    </row>
    <row r="88" spans="1:7" hidden="1" x14ac:dyDescent="0.2">
      <c r="A88" s="325"/>
      <c r="B88" s="326"/>
      <c r="C88" s="314"/>
      <c r="D88" s="314"/>
      <c r="E88" s="303"/>
      <c r="F88" s="315"/>
      <c r="G88" s="303"/>
    </row>
    <row r="89" spans="1:7" s="324" customFormat="1" hidden="1" x14ac:dyDescent="0.2">
      <c r="A89" s="331"/>
      <c r="B89" s="338"/>
      <c r="C89" s="329"/>
      <c r="D89" s="329"/>
      <c r="E89" s="339"/>
      <c r="F89" s="329"/>
      <c r="G89" s="332"/>
    </row>
    <row r="90" spans="1:7" hidden="1" x14ac:dyDescent="0.2">
      <c r="A90" s="325"/>
      <c r="B90" s="326"/>
      <c r="C90" s="314"/>
      <c r="D90" s="314"/>
      <c r="E90" s="303"/>
      <c r="F90" s="315"/>
      <c r="G90" s="303"/>
    </row>
    <row r="91" spans="1:7" hidden="1" x14ac:dyDescent="0.2">
      <c r="A91" s="325"/>
      <c r="B91" s="326"/>
      <c r="C91" s="314"/>
      <c r="D91" s="314"/>
      <c r="E91" s="303"/>
      <c r="F91" s="315"/>
      <c r="G91" s="303"/>
    </row>
    <row r="92" spans="1:7" hidden="1" x14ac:dyDescent="0.2">
      <c r="A92" s="325"/>
      <c r="B92" s="326"/>
      <c r="C92" s="314"/>
      <c r="D92" s="314"/>
      <c r="E92" s="303"/>
      <c r="F92" s="315"/>
      <c r="G92" s="303"/>
    </row>
    <row r="93" spans="1:7" hidden="1" x14ac:dyDescent="0.2">
      <c r="A93" s="325"/>
      <c r="B93" s="326"/>
      <c r="C93" s="314"/>
      <c r="D93" s="314"/>
      <c r="E93" s="303"/>
      <c r="F93" s="315"/>
      <c r="G93" s="303"/>
    </row>
    <row r="94" spans="1:7" hidden="1" x14ac:dyDescent="0.2">
      <c r="A94" s="325"/>
      <c r="B94" s="326"/>
      <c r="C94" s="314"/>
      <c r="D94" s="314"/>
      <c r="E94" s="328"/>
      <c r="F94" s="315"/>
      <c r="G94" s="303"/>
    </row>
    <row r="95" spans="1:7" hidden="1" x14ac:dyDescent="0.2">
      <c r="A95" s="325"/>
      <c r="B95" s="326"/>
      <c r="C95" s="314"/>
      <c r="D95" s="314"/>
      <c r="E95" s="328"/>
      <c r="F95" s="315"/>
      <c r="G95" s="303"/>
    </row>
    <row r="96" spans="1:7" s="324" customFormat="1" hidden="1" x14ac:dyDescent="0.2">
      <c r="A96" s="331"/>
      <c r="B96" s="338"/>
      <c r="C96" s="329"/>
      <c r="D96" s="329"/>
      <c r="E96" s="339"/>
      <c r="F96" s="329"/>
      <c r="G96" s="332"/>
    </row>
    <row r="97" spans="1:7" hidden="1" x14ac:dyDescent="0.2">
      <c r="A97" s="325"/>
      <c r="B97" s="326"/>
      <c r="C97" s="314"/>
      <c r="D97" s="314"/>
      <c r="E97" s="328"/>
      <c r="F97" s="315"/>
      <c r="G97" s="303"/>
    </row>
    <row r="98" spans="1:7" hidden="1" x14ac:dyDescent="0.2">
      <c r="A98" s="325"/>
      <c r="B98" s="326"/>
      <c r="C98" s="314"/>
      <c r="D98" s="314"/>
      <c r="E98" s="328"/>
      <c r="F98" s="303"/>
      <c r="G98" s="303"/>
    </row>
    <row r="99" spans="1:7" hidden="1" x14ac:dyDescent="0.2">
      <c r="A99" s="325"/>
      <c r="B99" s="326"/>
      <c r="C99" s="314"/>
      <c r="D99" s="314"/>
      <c r="E99" s="328"/>
      <c r="F99" s="303"/>
      <c r="G99" s="303"/>
    </row>
    <row r="100" spans="1:7" hidden="1" x14ac:dyDescent="0.2">
      <c r="A100" s="325"/>
      <c r="B100" s="326"/>
      <c r="C100" s="314"/>
      <c r="D100" s="314"/>
      <c r="E100" s="328"/>
      <c r="F100" s="303"/>
      <c r="G100" s="303"/>
    </row>
    <row r="101" spans="1:7" hidden="1" x14ac:dyDescent="0.2">
      <c r="A101" s="325"/>
      <c r="B101" s="326"/>
      <c r="C101" s="314"/>
      <c r="D101" s="314"/>
      <c r="E101" s="328"/>
      <c r="F101" s="303"/>
      <c r="G101" s="303"/>
    </row>
    <row r="102" spans="1:7" hidden="1" x14ac:dyDescent="0.2">
      <c r="A102" s="325"/>
      <c r="B102" s="326"/>
      <c r="C102" s="314"/>
      <c r="D102" s="314"/>
      <c r="E102" s="328"/>
      <c r="F102" s="303"/>
      <c r="G102" s="303"/>
    </row>
    <row r="103" spans="1:7" hidden="1" x14ac:dyDescent="0.2">
      <c r="A103" s="325"/>
      <c r="B103" s="326"/>
      <c r="C103" s="314"/>
      <c r="D103" s="314"/>
      <c r="E103" s="328"/>
      <c r="F103" s="303"/>
      <c r="G103" s="303"/>
    </row>
    <row r="104" spans="1:7" hidden="1" x14ac:dyDescent="0.2">
      <c r="A104" s="325"/>
      <c r="B104" s="326"/>
      <c r="C104" s="314"/>
      <c r="D104" s="314"/>
      <c r="E104" s="328"/>
      <c r="F104" s="303"/>
      <c r="G104" s="303"/>
    </row>
    <row r="105" spans="1:7" hidden="1" x14ac:dyDescent="0.2">
      <c r="A105" s="325"/>
      <c r="B105" s="326"/>
      <c r="C105" s="314"/>
      <c r="D105" s="314"/>
      <c r="E105" s="328"/>
      <c r="F105" s="303"/>
      <c r="G105" s="303"/>
    </row>
    <row r="106" spans="1:7" hidden="1" x14ac:dyDescent="0.2">
      <c r="A106" s="325"/>
      <c r="B106" s="326"/>
      <c r="C106" s="314"/>
      <c r="D106" s="314"/>
      <c r="E106" s="328"/>
      <c r="F106" s="303"/>
      <c r="G106" s="303"/>
    </row>
    <row r="107" spans="1:7" hidden="1" x14ac:dyDescent="0.2">
      <c r="A107" s="325"/>
      <c r="B107" s="326"/>
      <c r="C107" s="314"/>
      <c r="D107" s="314"/>
      <c r="E107" s="328"/>
      <c r="F107" s="303"/>
      <c r="G107" s="303"/>
    </row>
    <row r="108" spans="1:7" hidden="1" x14ac:dyDescent="0.2">
      <c r="A108" s="325"/>
      <c r="B108" s="326"/>
      <c r="C108" s="314"/>
      <c r="D108" s="314"/>
      <c r="E108" s="328"/>
      <c r="F108" s="303"/>
      <c r="G108" s="303"/>
    </row>
    <row r="109" spans="1:7" hidden="1" x14ac:dyDescent="0.2">
      <c r="A109" s="325"/>
      <c r="B109" s="326"/>
      <c r="C109" s="314"/>
      <c r="D109" s="314"/>
      <c r="E109" s="328"/>
      <c r="F109" s="303"/>
      <c r="G109" s="303"/>
    </row>
    <row r="110" spans="1:7" hidden="1" x14ac:dyDescent="0.2">
      <c r="A110" s="325"/>
      <c r="B110" s="326"/>
      <c r="C110" s="314"/>
      <c r="D110" s="314"/>
      <c r="E110" s="328"/>
      <c r="F110" s="303"/>
      <c r="G110" s="303"/>
    </row>
    <row r="111" spans="1:7" hidden="1" x14ac:dyDescent="0.2">
      <c r="A111" s="325"/>
      <c r="B111" s="326"/>
      <c r="C111" s="314"/>
      <c r="D111" s="314"/>
      <c r="E111" s="328"/>
      <c r="F111" s="303"/>
      <c r="G111" s="303"/>
    </row>
    <row r="112" spans="1:7" hidden="1" x14ac:dyDescent="0.2">
      <c r="A112" s="325"/>
      <c r="B112" s="326"/>
      <c r="C112" s="314"/>
      <c r="D112" s="314"/>
      <c r="E112" s="328"/>
      <c r="F112" s="303"/>
      <c r="G112" s="303"/>
    </row>
    <row r="113" spans="1:7" hidden="1" x14ac:dyDescent="0.2">
      <c r="A113" s="325"/>
      <c r="B113" s="326"/>
      <c r="C113" s="314"/>
      <c r="D113" s="314"/>
      <c r="E113" s="328"/>
      <c r="F113" s="303"/>
      <c r="G113" s="303"/>
    </row>
    <row r="114" spans="1:7" hidden="1" x14ac:dyDescent="0.2">
      <c r="A114" s="325"/>
      <c r="B114" s="326"/>
      <c r="C114" s="314"/>
      <c r="D114" s="314"/>
      <c r="E114" s="328"/>
      <c r="F114" s="303"/>
      <c r="G114" s="303"/>
    </row>
    <row r="115" spans="1:7" hidden="1" x14ac:dyDescent="0.2">
      <c r="A115" s="325"/>
      <c r="B115" s="326"/>
      <c r="C115" s="314"/>
      <c r="D115" s="314"/>
      <c r="E115" s="328"/>
      <c r="F115" s="303"/>
      <c r="G115" s="303"/>
    </row>
    <row r="116" spans="1:7" hidden="1" x14ac:dyDescent="0.2">
      <c r="A116" s="325"/>
      <c r="B116" s="326"/>
      <c r="C116" s="314"/>
      <c r="D116" s="314"/>
      <c r="E116" s="328"/>
      <c r="F116" s="303"/>
      <c r="G116" s="303"/>
    </row>
    <row r="117" spans="1:7" hidden="1" x14ac:dyDescent="0.2">
      <c r="A117" s="325"/>
      <c r="B117" s="326"/>
      <c r="C117" s="314"/>
      <c r="D117" s="314"/>
      <c r="E117" s="328"/>
      <c r="F117" s="303"/>
      <c r="G117" s="303"/>
    </row>
    <row r="118" spans="1:7" hidden="1" x14ac:dyDescent="0.2">
      <c r="A118" s="325"/>
      <c r="B118" s="326"/>
      <c r="C118" s="314"/>
      <c r="D118" s="314"/>
      <c r="E118" s="328"/>
      <c r="F118" s="303"/>
      <c r="G118" s="303"/>
    </row>
    <row r="119" spans="1:7" hidden="1" x14ac:dyDescent="0.2">
      <c r="A119" s="325"/>
      <c r="B119" s="326"/>
      <c r="C119" s="314"/>
      <c r="D119" s="314"/>
      <c r="E119" s="328"/>
      <c r="F119" s="303"/>
      <c r="G119" s="303"/>
    </row>
    <row r="120" spans="1:7" hidden="1" x14ac:dyDescent="0.2">
      <c r="A120" s="325"/>
      <c r="B120" s="326"/>
      <c r="C120" s="314"/>
      <c r="D120" s="314"/>
      <c r="E120" s="328"/>
      <c r="F120" s="303"/>
      <c r="G120" s="303"/>
    </row>
    <row r="121" spans="1:7" hidden="1" x14ac:dyDescent="0.2">
      <c r="A121" s="325"/>
      <c r="B121" s="326"/>
      <c r="C121" s="314"/>
      <c r="D121" s="314"/>
      <c r="E121" s="328"/>
      <c r="F121" s="303"/>
      <c r="G121" s="303"/>
    </row>
    <row r="122" spans="1:7" hidden="1" x14ac:dyDescent="0.2">
      <c r="A122" s="325"/>
      <c r="B122" s="326"/>
      <c r="C122" s="314"/>
      <c r="D122" s="314"/>
      <c r="E122" s="328"/>
      <c r="F122" s="303"/>
      <c r="G122" s="303"/>
    </row>
    <row r="123" spans="1:7" hidden="1" x14ac:dyDescent="0.2">
      <c r="A123" s="325"/>
      <c r="B123" s="326"/>
      <c r="C123" s="314"/>
      <c r="D123" s="314"/>
      <c r="E123" s="328"/>
      <c r="F123" s="303"/>
      <c r="G123" s="303"/>
    </row>
    <row r="124" spans="1:7" hidden="1" x14ac:dyDescent="0.2">
      <c r="A124" s="325"/>
      <c r="B124" s="326"/>
      <c r="C124" s="314"/>
      <c r="D124" s="314"/>
      <c r="E124" s="328"/>
      <c r="F124" s="303"/>
      <c r="G124" s="303"/>
    </row>
    <row r="125" spans="1:7" hidden="1" x14ac:dyDescent="0.2">
      <c r="A125" s="325"/>
      <c r="B125" s="326"/>
      <c r="C125" s="314"/>
      <c r="D125" s="314"/>
      <c r="E125" s="328"/>
      <c r="F125" s="303"/>
      <c r="G125" s="303"/>
    </row>
    <row r="126" spans="1:7" hidden="1" x14ac:dyDescent="0.2">
      <c r="A126" s="325"/>
      <c r="B126" s="326"/>
      <c r="C126" s="314"/>
      <c r="D126" s="314"/>
      <c r="E126" s="328"/>
      <c r="F126" s="303"/>
      <c r="G126" s="303"/>
    </row>
    <row r="127" spans="1:7" hidden="1" x14ac:dyDescent="0.2">
      <c r="A127" s="325"/>
      <c r="B127" s="326"/>
      <c r="C127" s="314"/>
      <c r="D127" s="314"/>
      <c r="E127" s="328"/>
      <c r="F127" s="303"/>
      <c r="G127" s="303"/>
    </row>
    <row r="128" spans="1:7" hidden="1" x14ac:dyDescent="0.2">
      <c r="A128" s="325"/>
      <c r="B128" s="326"/>
      <c r="C128" s="314"/>
      <c r="D128" s="314"/>
      <c r="E128" s="328"/>
      <c r="F128" s="315"/>
      <c r="G128" s="303"/>
    </row>
    <row r="129" spans="1:7" hidden="1" x14ac:dyDescent="0.2">
      <c r="A129" s="325"/>
      <c r="B129" s="326"/>
      <c r="C129" s="329"/>
      <c r="D129" s="329"/>
      <c r="E129" s="330"/>
      <c r="F129" s="329"/>
      <c r="G129" s="303"/>
    </row>
    <row r="130" spans="1:7" hidden="1" x14ac:dyDescent="0.2">
      <c r="A130" s="325"/>
      <c r="B130" s="326"/>
      <c r="C130" s="314"/>
      <c r="D130" s="314"/>
      <c r="E130" s="328"/>
      <c r="F130" s="303"/>
      <c r="G130" s="303"/>
    </row>
    <row r="131" spans="1:7" hidden="1" x14ac:dyDescent="0.2">
      <c r="A131" s="325"/>
      <c r="B131" s="326"/>
      <c r="C131" s="314"/>
      <c r="D131" s="314"/>
      <c r="E131" s="328"/>
      <c r="F131" s="303"/>
      <c r="G131" s="303"/>
    </row>
    <row r="132" spans="1:7" hidden="1" x14ac:dyDescent="0.2">
      <c r="A132" s="325"/>
      <c r="B132" s="326"/>
      <c r="C132" s="314"/>
      <c r="D132" s="314"/>
      <c r="E132" s="328"/>
      <c r="F132" s="303"/>
      <c r="G132" s="303"/>
    </row>
    <row r="133" spans="1:7" hidden="1" x14ac:dyDescent="0.2">
      <c r="A133" s="325"/>
      <c r="B133" s="326"/>
      <c r="C133" s="314"/>
      <c r="D133" s="314"/>
      <c r="E133" s="328"/>
      <c r="F133" s="303"/>
      <c r="G133" s="303"/>
    </row>
    <row r="134" spans="1:7" s="324" customFormat="1" hidden="1" x14ac:dyDescent="0.2">
      <c r="A134" s="331"/>
      <c r="B134" s="338"/>
      <c r="C134" s="329"/>
      <c r="D134" s="329"/>
      <c r="E134" s="330"/>
      <c r="F134" s="329"/>
      <c r="G134" s="332"/>
    </row>
    <row r="135" spans="1:7" hidden="1" x14ac:dyDescent="0.2">
      <c r="A135" s="325"/>
      <c r="B135" s="326"/>
      <c r="C135" s="314"/>
      <c r="D135" s="314"/>
      <c r="E135" s="328"/>
      <c r="F135" s="303"/>
      <c r="G135" s="303"/>
    </row>
    <row r="136" spans="1:7" s="324" customFormat="1" hidden="1" x14ac:dyDescent="0.2">
      <c r="A136" s="331"/>
      <c r="B136" s="338"/>
      <c r="C136" s="329"/>
      <c r="D136" s="329"/>
      <c r="E136" s="330"/>
      <c r="F136" s="329"/>
      <c r="G136" s="332"/>
    </row>
    <row r="137" spans="1:7" hidden="1" x14ac:dyDescent="0.2">
      <c r="A137" s="325"/>
      <c r="B137" s="326"/>
      <c r="C137" s="314"/>
      <c r="D137" s="314"/>
      <c r="E137" s="328"/>
      <c r="F137" s="303"/>
      <c r="G137" s="303"/>
    </row>
    <row r="138" spans="1:7" hidden="1" x14ac:dyDescent="0.2">
      <c r="A138" s="325"/>
      <c r="B138" s="326"/>
      <c r="C138" s="314"/>
      <c r="D138" s="314"/>
      <c r="E138" s="328"/>
      <c r="F138" s="303"/>
      <c r="G138" s="303"/>
    </row>
    <row r="139" spans="1:7" hidden="1" x14ac:dyDescent="0.2">
      <c r="A139" s="325"/>
      <c r="B139" s="326"/>
      <c r="C139" s="314"/>
      <c r="D139" s="314"/>
      <c r="E139" s="328"/>
      <c r="F139" s="303"/>
      <c r="G139" s="303"/>
    </row>
    <row r="140" spans="1:7" hidden="1" x14ac:dyDescent="0.2">
      <c r="A140" s="325"/>
      <c r="B140" s="326"/>
      <c r="C140" s="314"/>
      <c r="D140" s="314"/>
      <c r="E140" s="328"/>
      <c r="F140" s="303"/>
      <c r="G140" s="303"/>
    </row>
    <row r="141" spans="1:7" hidden="1" x14ac:dyDescent="0.2">
      <c r="A141" s="325"/>
      <c r="B141" s="326"/>
      <c r="C141" s="314"/>
      <c r="D141" s="314"/>
      <c r="E141" s="328"/>
      <c r="F141" s="303"/>
      <c r="G141" s="303"/>
    </row>
    <row r="142" spans="1:7" hidden="1" x14ac:dyDescent="0.2">
      <c r="A142" s="325"/>
      <c r="B142" s="326"/>
      <c r="C142" s="314"/>
      <c r="D142" s="314"/>
      <c r="E142" s="328"/>
      <c r="F142" s="303"/>
      <c r="G142" s="303"/>
    </row>
    <row r="143" spans="1:7" s="324" customFormat="1" hidden="1" x14ac:dyDescent="0.2">
      <c r="A143" s="331"/>
      <c r="B143" s="338"/>
      <c r="C143" s="329"/>
      <c r="D143" s="329"/>
      <c r="E143" s="330"/>
      <c r="F143" s="329"/>
      <c r="G143" s="332"/>
    </row>
    <row r="144" spans="1:7" hidden="1" x14ac:dyDescent="0.2">
      <c r="A144" s="325"/>
      <c r="B144" s="326"/>
      <c r="C144" s="314"/>
      <c r="D144" s="314"/>
      <c r="E144" s="303"/>
      <c r="F144" s="315"/>
      <c r="G144" s="303"/>
    </row>
    <row r="145" spans="1:7" s="324" customFormat="1" hidden="1" x14ac:dyDescent="0.2">
      <c r="A145" s="325"/>
      <c r="B145" s="326"/>
      <c r="C145" s="314"/>
      <c r="D145" s="329"/>
      <c r="E145" s="303"/>
      <c r="F145" s="315"/>
      <c r="G145" s="332"/>
    </row>
    <row r="146" spans="1:7" s="324" customFormat="1" hidden="1" x14ac:dyDescent="0.2">
      <c r="A146" s="331"/>
      <c r="B146" s="338"/>
      <c r="C146" s="329"/>
      <c r="D146" s="329"/>
      <c r="E146" s="330"/>
      <c r="F146" s="329"/>
      <c r="G146" s="332"/>
    </row>
    <row r="147" spans="1:7" s="341" customFormat="1" hidden="1" x14ac:dyDescent="0.2">
      <c r="A147" s="332"/>
      <c r="B147" s="332"/>
      <c r="C147" s="329"/>
      <c r="D147" s="329"/>
      <c r="E147" s="330"/>
      <c r="F147" s="329"/>
      <c r="G147" s="332"/>
    </row>
    <row r="148" spans="1:7" s="340" customFormat="1" hidden="1" x14ac:dyDescent="0.2">
      <c r="A148" s="342"/>
      <c r="B148" s="343"/>
      <c r="C148" s="314"/>
      <c r="D148" s="314"/>
      <c r="E148" s="303"/>
      <c r="F148" s="315"/>
      <c r="G148" s="303"/>
    </row>
    <row r="149" spans="1:7" s="340" customFormat="1" hidden="1" x14ac:dyDescent="0.2">
      <c r="A149" s="303"/>
      <c r="B149" s="303"/>
      <c r="C149" s="314"/>
      <c r="D149" s="314"/>
      <c r="E149" s="303"/>
      <c r="F149" s="315"/>
      <c r="G149" s="303"/>
    </row>
    <row r="150" spans="1:7" s="341" customFormat="1" hidden="1" x14ac:dyDescent="0.2">
      <c r="A150" s="332"/>
      <c r="B150" s="332"/>
      <c r="C150" s="329"/>
      <c r="D150" s="329"/>
      <c r="E150" s="330"/>
      <c r="F150" s="329"/>
      <c r="G150" s="332"/>
    </row>
    <row r="151" spans="1:7" s="340" customFormat="1" hidden="1" x14ac:dyDescent="0.2">
      <c r="A151" s="325"/>
      <c r="B151" s="343"/>
      <c r="C151" s="314"/>
      <c r="D151" s="314"/>
      <c r="E151" s="303"/>
      <c r="F151" s="315"/>
      <c r="G151" s="303"/>
    </row>
    <row r="152" spans="1:7" s="340" customFormat="1" ht="12" hidden="1" customHeight="1" x14ac:dyDescent="0.2">
      <c r="A152" s="303"/>
      <c r="B152" s="303"/>
      <c r="C152" s="314"/>
      <c r="D152" s="314"/>
      <c r="E152" s="303"/>
      <c r="F152" s="315"/>
      <c r="G152" s="303"/>
    </row>
    <row r="153" spans="1:7" s="341" customFormat="1" ht="12" hidden="1" customHeight="1" x14ac:dyDescent="0.2">
      <c r="A153" s="332"/>
      <c r="B153" s="332"/>
      <c r="C153" s="329"/>
      <c r="D153" s="329"/>
      <c r="E153" s="330"/>
      <c r="F153" s="329"/>
      <c r="G153" s="332"/>
    </row>
    <row r="154" spans="1:7" s="340" customFormat="1" ht="12" hidden="1" customHeight="1" x14ac:dyDescent="0.2">
      <c r="A154" s="303"/>
      <c r="B154" s="343"/>
      <c r="C154" s="314"/>
      <c r="D154" s="314"/>
      <c r="E154" s="303"/>
      <c r="F154" s="315"/>
      <c r="G154" s="303"/>
    </row>
    <row r="155" spans="1:7" s="340" customFormat="1" ht="12" hidden="1" customHeight="1" x14ac:dyDescent="0.2">
      <c r="A155" s="303"/>
      <c r="B155" s="303"/>
      <c r="C155" s="314"/>
      <c r="D155" s="314"/>
      <c r="E155" s="303"/>
      <c r="F155" s="315"/>
      <c r="G155" s="303"/>
    </row>
    <row r="156" spans="1:7" s="340" customFormat="1" ht="12" hidden="1" customHeight="1" x14ac:dyDescent="0.2">
      <c r="A156" s="303"/>
      <c r="B156" s="303"/>
      <c r="C156" s="314"/>
      <c r="D156" s="314"/>
      <c r="E156" s="303"/>
      <c r="F156" s="315"/>
      <c r="G156" s="303"/>
    </row>
    <row r="157" spans="1:7" s="341" customFormat="1" hidden="1" x14ac:dyDescent="0.2">
      <c r="A157" s="332"/>
      <c r="B157" s="332"/>
      <c r="C157" s="329"/>
      <c r="D157" s="329"/>
      <c r="E157" s="330"/>
      <c r="F157" s="329"/>
      <c r="G157" s="332"/>
    </row>
    <row r="158" spans="1:7" ht="25.5" hidden="1" customHeight="1" x14ac:dyDescent="0.2">
      <c r="A158" s="344"/>
      <c r="B158" s="344"/>
      <c r="C158" s="345"/>
      <c r="D158" s="345"/>
      <c r="E158" s="346"/>
      <c r="F158" s="345"/>
      <c r="G158" s="347"/>
    </row>
    <row r="159" spans="1:7" hidden="1" x14ac:dyDescent="0.2">
      <c r="A159" s="361" t="s">
        <v>526</v>
      </c>
      <c r="B159" s="361"/>
      <c r="C159" s="361"/>
      <c r="D159" s="361"/>
      <c r="E159" s="361"/>
      <c r="F159" s="361"/>
      <c r="G159" s="361"/>
    </row>
    <row r="160" spans="1:7" hidden="1" x14ac:dyDescent="0.2">
      <c r="A160" s="361"/>
      <c r="B160" s="361"/>
      <c r="C160" s="361"/>
      <c r="D160" s="361"/>
      <c r="E160" s="361"/>
      <c r="F160" s="361"/>
      <c r="G160" s="361"/>
    </row>
    <row r="161" spans="1:8" hidden="1" x14ac:dyDescent="0.2">
      <c r="A161" s="361"/>
      <c r="B161" s="361"/>
      <c r="C161" s="361"/>
      <c r="D161" s="361"/>
      <c r="E161" s="361"/>
      <c r="F161" s="361"/>
      <c r="G161" s="361"/>
      <c r="H161" s="363"/>
    </row>
    <row r="162" spans="1:8" hidden="1" x14ac:dyDescent="0.2">
      <c r="A162" s="340"/>
      <c r="B162" s="340"/>
      <c r="C162" s="340"/>
      <c r="D162" s="340"/>
      <c r="E162" s="348"/>
      <c r="F162" s="340"/>
      <c r="G162" s="340"/>
    </row>
    <row r="163" spans="1:8" hidden="1" x14ac:dyDescent="0.2">
      <c r="A163" s="361"/>
      <c r="B163" s="361"/>
      <c r="C163" s="361"/>
      <c r="D163" s="361"/>
      <c r="E163" s="361"/>
      <c r="F163" s="361"/>
      <c r="G163" s="361"/>
    </row>
    <row r="164" spans="1:8" hidden="1" x14ac:dyDescent="0.2">
      <c r="A164" s="361"/>
      <c r="B164" s="361"/>
      <c r="C164" s="361"/>
      <c r="D164" s="361"/>
      <c r="E164" s="361"/>
      <c r="F164" s="361"/>
      <c r="G164" s="361"/>
    </row>
    <row r="165" spans="1:8" x14ac:dyDescent="0.2">
      <c r="A165" s="361"/>
      <c r="B165" s="361"/>
      <c r="C165" s="361"/>
      <c r="D165" s="361"/>
      <c r="E165" s="361"/>
      <c r="F165" s="361"/>
      <c r="G165" s="361"/>
    </row>
    <row r="166" spans="1:8" x14ac:dyDescent="0.2">
      <c r="A166" s="361"/>
      <c r="B166" s="361"/>
      <c r="C166" s="361"/>
      <c r="D166" s="361"/>
      <c r="E166" s="361"/>
      <c r="F166" s="361"/>
      <c r="G166" s="361"/>
    </row>
    <row r="167" spans="1:8" x14ac:dyDescent="0.2">
      <c r="A167" s="361"/>
      <c r="B167" s="361"/>
      <c r="C167" s="361"/>
      <c r="D167" s="361"/>
      <c r="E167" s="361"/>
      <c r="F167" s="361"/>
      <c r="G167" s="361"/>
    </row>
    <row r="168" spans="1:8" x14ac:dyDescent="0.2">
      <c r="A168" s="361"/>
      <c r="B168" s="361"/>
      <c r="C168" s="361"/>
      <c r="D168" s="361"/>
      <c r="E168" s="361"/>
      <c r="F168" s="361"/>
      <c r="G168" s="361"/>
    </row>
    <row r="169" spans="1:8" x14ac:dyDescent="0.2">
      <c r="A169" s="361"/>
      <c r="B169" s="361"/>
      <c r="C169" s="361"/>
      <c r="D169" s="361"/>
      <c r="E169" s="361"/>
      <c r="F169" s="361"/>
      <c r="G169" s="361"/>
    </row>
    <row r="170" spans="1:8" x14ac:dyDescent="0.2">
      <c r="A170" s="361"/>
      <c r="B170" s="361"/>
      <c r="C170" s="361"/>
      <c r="D170" s="361"/>
      <c r="E170" s="361"/>
      <c r="F170" s="361"/>
      <c r="G170" s="361"/>
    </row>
    <row r="171" spans="1:8" x14ac:dyDescent="0.2">
      <c r="A171" s="361"/>
      <c r="B171" s="361"/>
      <c r="C171" s="361"/>
      <c r="D171" s="361"/>
      <c r="E171" s="361"/>
      <c r="F171" s="361"/>
      <c r="G171" s="361"/>
    </row>
    <row r="172" spans="1:8" x14ac:dyDescent="0.2">
      <c r="A172" s="361"/>
      <c r="B172" s="361"/>
      <c r="C172" s="361"/>
      <c r="D172" s="361"/>
      <c r="E172" s="361"/>
      <c r="F172" s="361"/>
      <c r="G172" s="361"/>
    </row>
    <row r="173" spans="1:8" x14ac:dyDescent="0.2">
      <c r="A173" s="361"/>
      <c r="B173" s="361"/>
      <c r="C173" s="361"/>
      <c r="D173" s="361"/>
      <c r="E173" s="361"/>
      <c r="F173" s="361"/>
      <c r="G173" s="361"/>
    </row>
    <row r="174" spans="1:8" x14ac:dyDescent="0.2">
      <c r="A174" s="361"/>
      <c r="B174" s="361"/>
      <c r="C174" s="361"/>
      <c r="D174" s="361"/>
      <c r="E174" s="361"/>
      <c r="F174" s="361"/>
      <c r="G174" s="361"/>
    </row>
  </sheetData>
  <mergeCells count="16">
    <mergeCell ref="A164:G164"/>
    <mergeCell ref="A2:F2"/>
    <mergeCell ref="A159:G159"/>
    <mergeCell ref="A160:G160"/>
    <mergeCell ref="A161:H161"/>
    <mergeCell ref="A163:G163"/>
    <mergeCell ref="A171:G171"/>
    <mergeCell ref="A172:G172"/>
    <mergeCell ref="A173:G173"/>
    <mergeCell ref="A174:G174"/>
    <mergeCell ref="A165:G165"/>
    <mergeCell ref="A166:G166"/>
    <mergeCell ref="A167:G167"/>
    <mergeCell ref="A168:G168"/>
    <mergeCell ref="A169:G169"/>
    <mergeCell ref="A170:G170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K32" sqref="K32"/>
    </sheetView>
  </sheetViews>
  <sheetFormatPr defaultColWidth="8.7109375" defaultRowHeight="12.75" x14ac:dyDescent="0.2"/>
  <cols>
    <col min="1" max="1" width="37.7109375" style="368" customWidth="1"/>
    <col min="2" max="2" width="13.5703125" style="367" hidden="1" customWidth="1"/>
    <col min="3" max="3" width="7.28515625" style="369" customWidth="1"/>
    <col min="4" max="4" width="11.5703125" style="370" customWidth="1"/>
    <col min="5" max="5" width="11.5703125" style="367" customWidth="1"/>
    <col min="6" max="6" width="11.5703125" style="371" customWidth="1"/>
    <col min="7" max="7" width="11.42578125" style="371" customWidth="1"/>
    <col min="8" max="8" width="9.85546875" style="371" customWidth="1"/>
    <col min="9" max="9" width="9.140625" style="371" customWidth="1"/>
    <col min="10" max="10" width="9.28515625" style="371" customWidth="1"/>
    <col min="11" max="11" width="9.140625" style="371" customWidth="1"/>
    <col min="12" max="12" width="12" style="367" customWidth="1"/>
    <col min="13" max="13" width="8.7109375" style="367"/>
    <col min="14" max="14" width="11.85546875" style="367" customWidth="1"/>
    <col min="15" max="15" width="12.5703125" style="367" customWidth="1"/>
    <col min="16" max="16" width="11.85546875" style="367" customWidth="1"/>
    <col min="17" max="17" width="12" style="367" customWidth="1"/>
    <col min="18" max="16384" width="8.7109375" style="367"/>
  </cols>
  <sheetData>
    <row r="1" spans="1:17" ht="24" customHeight="1" x14ac:dyDescent="0.2">
      <c r="A1" s="364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376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78"/>
      <c r="C6" s="379"/>
      <c r="D6" s="380"/>
      <c r="G6" s="374"/>
      <c r="H6" s="374"/>
    </row>
    <row r="7" spans="1:17" ht="24.75" customHeight="1" thickBot="1" x14ac:dyDescent="0.25">
      <c r="A7" s="381" t="s">
        <v>528</v>
      </c>
      <c r="B7" s="382"/>
      <c r="C7" s="383"/>
      <c r="D7" s="384" t="s">
        <v>529</v>
      </c>
      <c r="E7" s="385"/>
      <c r="F7" s="385"/>
      <c r="G7" s="385"/>
      <c r="H7" s="386"/>
      <c r="I7" s="386"/>
      <c r="J7" s="386"/>
      <c r="K7" s="386"/>
      <c r="L7" s="387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390"/>
      <c r="C9" s="391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396"/>
      <c r="I9" s="396"/>
      <c r="J9" s="397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401"/>
      <c r="B10" s="402" t="s">
        <v>539</v>
      </c>
      <c r="C10" s="403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415"/>
      <c r="C11" s="416"/>
      <c r="D11" s="417">
        <v>155</v>
      </c>
      <c r="E11" s="418">
        <v>158</v>
      </c>
      <c r="F11" s="418">
        <v>171</v>
      </c>
      <c r="G11" s="419">
        <v>158</v>
      </c>
      <c r="H11" s="420">
        <f>N11</f>
        <v>171</v>
      </c>
      <c r="I11" s="420">
        <f>O11</f>
        <v>0</v>
      </c>
      <c r="J11" s="421">
        <f>P11</f>
        <v>0</v>
      </c>
      <c r="K11" s="422" t="s">
        <v>551</v>
      </c>
      <c r="L11" s="423" t="s">
        <v>551</v>
      </c>
      <c r="M11" s="376"/>
      <c r="N11" s="424">
        <v>171</v>
      </c>
      <c r="O11" s="425"/>
      <c r="P11" s="425"/>
    </row>
    <row r="12" spans="1:17" ht="13.5" thickBot="1" x14ac:dyDescent="0.25">
      <c r="A12" s="426" t="s">
        <v>552</v>
      </c>
      <c r="B12" s="427"/>
      <c r="C12" s="428"/>
      <c r="D12" s="429">
        <v>153</v>
      </c>
      <c r="E12" s="430">
        <v>156.1</v>
      </c>
      <c r="F12" s="430">
        <v>166.9</v>
      </c>
      <c r="G12" s="431">
        <v>156.1</v>
      </c>
      <c r="H12" s="432">
        <f t="shared" ref="H12:J23" si="0">N12</f>
        <v>166.9</v>
      </c>
      <c r="I12" s="433">
        <f t="shared" si="0"/>
        <v>0</v>
      </c>
      <c r="J12" s="434">
        <f t="shared" si="0"/>
        <v>0</v>
      </c>
      <c r="K12" s="435"/>
      <c r="L12" s="436" t="s">
        <v>551</v>
      </c>
      <c r="M12" s="376"/>
      <c r="N12" s="437">
        <v>166.9</v>
      </c>
      <c r="O12" s="438"/>
      <c r="P12" s="438"/>
    </row>
    <row r="13" spans="1:17" x14ac:dyDescent="0.2">
      <c r="A13" s="439" t="s">
        <v>553</v>
      </c>
      <c r="B13" s="440" t="s">
        <v>554</v>
      </c>
      <c r="C13" s="441" t="s">
        <v>555</v>
      </c>
      <c r="D13" s="442">
        <v>36542</v>
      </c>
      <c r="E13" s="443" t="s">
        <v>551</v>
      </c>
      <c r="F13" s="443" t="s">
        <v>551</v>
      </c>
      <c r="G13" s="444">
        <v>36428</v>
      </c>
      <c r="H13" s="445">
        <f t="shared" si="0"/>
        <v>36843</v>
      </c>
      <c r="I13" s="420">
        <f t="shared" si="0"/>
        <v>0</v>
      </c>
      <c r="J13" s="421">
        <f t="shared" si="0"/>
        <v>0</v>
      </c>
      <c r="K13" s="446" t="s">
        <v>551</v>
      </c>
      <c r="L13" s="446" t="s">
        <v>551</v>
      </c>
      <c r="M13" s="376"/>
      <c r="N13" s="447">
        <v>36843</v>
      </c>
      <c r="O13" s="448"/>
      <c r="P13" s="448"/>
    </row>
    <row r="14" spans="1:17" x14ac:dyDescent="0.2">
      <c r="A14" s="449" t="s">
        <v>556</v>
      </c>
      <c r="B14" s="450" t="s">
        <v>557</v>
      </c>
      <c r="C14" s="451" t="s">
        <v>558</v>
      </c>
      <c r="D14" s="442">
        <v>32144</v>
      </c>
      <c r="E14" s="452" t="s">
        <v>551</v>
      </c>
      <c r="F14" s="452" t="s">
        <v>551</v>
      </c>
      <c r="G14" s="444">
        <v>31810</v>
      </c>
      <c r="H14" s="453">
        <f t="shared" si="0"/>
        <v>30367</v>
      </c>
      <c r="I14" s="454">
        <f t="shared" si="0"/>
        <v>0</v>
      </c>
      <c r="J14" s="455">
        <f t="shared" si="0"/>
        <v>0</v>
      </c>
      <c r="K14" s="446" t="s">
        <v>551</v>
      </c>
      <c r="L14" s="446" t="s">
        <v>551</v>
      </c>
      <c r="M14" s="376"/>
      <c r="N14" s="456">
        <v>30367</v>
      </c>
      <c r="O14" s="448"/>
      <c r="P14" s="448"/>
    </row>
    <row r="15" spans="1:17" x14ac:dyDescent="0.2">
      <c r="A15" s="449" t="s">
        <v>559</v>
      </c>
      <c r="B15" s="450" t="s">
        <v>560</v>
      </c>
      <c r="C15" s="451" t="s">
        <v>561</v>
      </c>
      <c r="D15" s="442">
        <v>480</v>
      </c>
      <c r="E15" s="452" t="s">
        <v>551</v>
      </c>
      <c r="F15" s="452" t="s">
        <v>551</v>
      </c>
      <c r="G15" s="444">
        <v>462</v>
      </c>
      <c r="H15" s="453">
        <f t="shared" si="0"/>
        <v>611</v>
      </c>
      <c r="I15" s="454">
        <f t="shared" si="0"/>
        <v>0</v>
      </c>
      <c r="J15" s="455">
        <f t="shared" si="0"/>
        <v>0</v>
      </c>
      <c r="K15" s="446" t="s">
        <v>551</v>
      </c>
      <c r="L15" s="446" t="s">
        <v>551</v>
      </c>
      <c r="M15" s="376"/>
      <c r="N15" s="456">
        <v>611</v>
      </c>
      <c r="O15" s="448"/>
      <c r="P15" s="448"/>
    </row>
    <row r="16" spans="1:17" x14ac:dyDescent="0.2">
      <c r="A16" s="449" t="s">
        <v>562</v>
      </c>
      <c r="B16" s="450" t="s">
        <v>563</v>
      </c>
      <c r="C16" s="451" t="s">
        <v>551</v>
      </c>
      <c r="D16" s="442">
        <v>5288</v>
      </c>
      <c r="E16" s="452" t="s">
        <v>551</v>
      </c>
      <c r="F16" s="452" t="s">
        <v>551</v>
      </c>
      <c r="G16" s="444">
        <v>22122</v>
      </c>
      <c r="H16" s="453">
        <f t="shared" si="0"/>
        <v>30270</v>
      </c>
      <c r="I16" s="454">
        <f t="shared" si="0"/>
        <v>0</v>
      </c>
      <c r="J16" s="455">
        <f t="shared" si="0"/>
        <v>0</v>
      </c>
      <c r="K16" s="446" t="s">
        <v>551</v>
      </c>
      <c r="L16" s="446" t="s">
        <v>551</v>
      </c>
      <c r="M16" s="376"/>
      <c r="N16" s="456">
        <v>30270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459" t="s">
        <v>566</v>
      </c>
      <c r="D17" s="460">
        <v>16128</v>
      </c>
      <c r="E17" s="461" t="s">
        <v>551</v>
      </c>
      <c r="F17" s="461" t="s">
        <v>551</v>
      </c>
      <c r="G17" s="444">
        <v>16143</v>
      </c>
      <c r="H17" s="462">
        <f t="shared" si="0"/>
        <v>32110</v>
      </c>
      <c r="I17" s="432">
        <f t="shared" si="0"/>
        <v>0</v>
      </c>
      <c r="J17" s="463">
        <f t="shared" si="0"/>
        <v>0</v>
      </c>
      <c r="K17" s="423" t="s">
        <v>551</v>
      </c>
      <c r="L17" s="423" t="s">
        <v>551</v>
      </c>
      <c r="M17" s="376"/>
      <c r="N17" s="464">
        <v>32110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26294</v>
      </c>
      <c r="E18" s="470" t="s">
        <v>551</v>
      </c>
      <c r="F18" s="470" t="s">
        <v>551</v>
      </c>
      <c r="G18" s="471">
        <f>G13-G14+G15+G16+G17</f>
        <v>43345</v>
      </c>
      <c r="H18" s="471">
        <f>H13-H14+H15+H16+H17</f>
        <v>69467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376"/>
      <c r="N18" s="474">
        <f>N13-N14+N15+N16+N17</f>
        <v>69467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440" t="s">
        <v>569</v>
      </c>
      <c r="C19" s="475">
        <v>401</v>
      </c>
      <c r="D19" s="460">
        <v>4398</v>
      </c>
      <c r="E19" s="443" t="s">
        <v>551</v>
      </c>
      <c r="F19" s="443" t="s">
        <v>551</v>
      </c>
      <c r="G19" s="476">
        <v>4617</v>
      </c>
      <c r="H19" s="477">
        <f t="shared" si="0"/>
        <v>6475</v>
      </c>
      <c r="I19" s="478">
        <f t="shared" si="0"/>
        <v>0</v>
      </c>
      <c r="J19" s="479">
        <f t="shared" si="0"/>
        <v>0</v>
      </c>
      <c r="K19" s="423" t="s">
        <v>551</v>
      </c>
      <c r="L19" s="423" t="s">
        <v>551</v>
      </c>
      <c r="M19" s="376"/>
      <c r="N19" s="480">
        <v>6475</v>
      </c>
      <c r="O19" s="465"/>
      <c r="P19" s="465"/>
    </row>
    <row r="20" spans="1:16" x14ac:dyDescent="0.2">
      <c r="A20" s="449" t="s">
        <v>570</v>
      </c>
      <c r="B20" s="450" t="s">
        <v>571</v>
      </c>
      <c r="C20" s="451" t="s">
        <v>572</v>
      </c>
      <c r="D20" s="442">
        <v>8817</v>
      </c>
      <c r="E20" s="452" t="s">
        <v>551</v>
      </c>
      <c r="F20" s="452" t="s">
        <v>551</v>
      </c>
      <c r="G20" s="481">
        <v>8655</v>
      </c>
      <c r="H20" s="453">
        <f t="shared" si="0"/>
        <v>6824</v>
      </c>
      <c r="I20" s="482">
        <f t="shared" si="0"/>
        <v>0</v>
      </c>
      <c r="J20" s="483">
        <f t="shared" si="0"/>
        <v>0</v>
      </c>
      <c r="K20" s="446" t="s">
        <v>551</v>
      </c>
      <c r="L20" s="446" t="s">
        <v>551</v>
      </c>
      <c r="M20" s="376"/>
      <c r="N20" s="456">
        <v>6824</v>
      </c>
      <c r="O20" s="448"/>
      <c r="P20" s="448"/>
    </row>
    <row r="21" spans="1:16" x14ac:dyDescent="0.2">
      <c r="A21" s="449" t="s">
        <v>573</v>
      </c>
      <c r="B21" s="484" t="s">
        <v>574</v>
      </c>
      <c r="C21" s="451" t="s">
        <v>551</v>
      </c>
      <c r="D21" s="442"/>
      <c r="E21" s="452" t="s">
        <v>551</v>
      </c>
      <c r="F21" s="452" t="s">
        <v>551</v>
      </c>
      <c r="G21" s="481"/>
      <c r="H21" s="453">
        <f t="shared" si="0"/>
        <v>0</v>
      </c>
      <c r="I21" s="482">
        <f t="shared" si="0"/>
        <v>0</v>
      </c>
      <c r="J21" s="483">
        <f t="shared" si="0"/>
        <v>0</v>
      </c>
      <c r="K21" s="446" t="s">
        <v>551</v>
      </c>
      <c r="L21" s="446" t="s">
        <v>551</v>
      </c>
      <c r="M21" s="376"/>
      <c r="N21" s="456"/>
      <c r="O21" s="448"/>
      <c r="P21" s="448"/>
    </row>
    <row r="22" spans="1:16" x14ac:dyDescent="0.2">
      <c r="A22" s="449" t="s">
        <v>575</v>
      </c>
      <c r="B22" s="484" t="s">
        <v>576</v>
      </c>
      <c r="C22" s="451" t="s">
        <v>551</v>
      </c>
      <c r="D22" s="442">
        <v>13056</v>
      </c>
      <c r="E22" s="452" t="s">
        <v>551</v>
      </c>
      <c r="F22" s="452" t="s">
        <v>551</v>
      </c>
      <c r="G22" s="481">
        <v>27287</v>
      </c>
      <c r="H22" s="453">
        <f t="shared" si="0"/>
        <v>49770</v>
      </c>
      <c r="I22" s="482">
        <f t="shared" si="0"/>
        <v>0</v>
      </c>
      <c r="J22" s="483">
        <f t="shared" si="0"/>
        <v>0</v>
      </c>
      <c r="K22" s="446" t="s">
        <v>551</v>
      </c>
      <c r="L22" s="446" t="s">
        <v>551</v>
      </c>
      <c r="M22" s="376"/>
      <c r="N22" s="456">
        <v>49770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486" t="s">
        <v>551</v>
      </c>
      <c r="D23" s="442"/>
      <c r="E23" s="461" t="s">
        <v>551</v>
      </c>
      <c r="F23" s="461" t="s">
        <v>551</v>
      </c>
      <c r="G23" s="487"/>
      <c r="H23" s="488">
        <f t="shared" si="0"/>
        <v>0</v>
      </c>
      <c r="I23" s="489">
        <f t="shared" si="0"/>
        <v>0</v>
      </c>
      <c r="J23" s="490">
        <f t="shared" si="0"/>
        <v>0</v>
      </c>
      <c r="K23" s="491" t="s">
        <v>551</v>
      </c>
      <c r="L23" s="491" t="s">
        <v>551</v>
      </c>
      <c r="M23" s="376"/>
      <c r="N23" s="492"/>
      <c r="O23" s="493"/>
      <c r="P23" s="493"/>
    </row>
    <row r="24" spans="1:16" ht="15" x14ac:dyDescent="0.2">
      <c r="A24" s="439" t="s">
        <v>579</v>
      </c>
      <c r="B24" s="440" t="s">
        <v>580</v>
      </c>
      <c r="C24" s="494" t="s">
        <v>551</v>
      </c>
      <c r="D24" s="495">
        <v>36446</v>
      </c>
      <c r="E24" s="496">
        <v>40268</v>
      </c>
      <c r="F24" s="496">
        <v>40268</v>
      </c>
      <c r="G24" s="497">
        <v>9086</v>
      </c>
      <c r="H24" s="498">
        <f>N24-G24</f>
        <v>11833</v>
      </c>
      <c r="I24" s="499"/>
      <c r="J24" s="500"/>
      <c r="K24" s="501">
        <f t="shared" ref="K24:K47" si="3">SUM(G24:J24)</f>
        <v>20919</v>
      </c>
      <c r="L24" s="502">
        <f t="shared" ref="L24:L47" si="4">(K24/F24)*100</f>
        <v>51.949438760305952</v>
      </c>
      <c r="M24" s="376"/>
      <c r="N24" s="447">
        <v>20919</v>
      </c>
      <c r="O24" s="503"/>
      <c r="P24" s="504"/>
    </row>
    <row r="25" spans="1:16" ht="15" x14ac:dyDescent="0.2">
      <c r="A25" s="449" t="s">
        <v>581</v>
      </c>
      <c r="B25" s="450" t="s">
        <v>582</v>
      </c>
      <c r="C25" s="505" t="s">
        <v>551</v>
      </c>
      <c r="D25" s="442">
        <v>6932</v>
      </c>
      <c r="E25" s="506"/>
      <c r="F25" s="506"/>
      <c r="G25" s="507"/>
      <c r="H25" s="499">
        <f t="shared" ref="H25:H42" si="5">N25-G25</f>
        <v>0</v>
      </c>
      <c r="I25" s="508"/>
      <c r="J25" s="509"/>
      <c r="K25" s="510">
        <f t="shared" si="3"/>
        <v>0</v>
      </c>
      <c r="L25" s="511" t="e">
        <f t="shared" si="4"/>
        <v>#DIV/0!</v>
      </c>
      <c r="M25" s="376"/>
      <c r="N25" s="456"/>
      <c r="O25" s="512"/>
      <c r="P25" s="513"/>
    </row>
    <row r="26" spans="1:16" ht="15.75" thickBot="1" x14ac:dyDescent="0.25">
      <c r="A26" s="426" t="s">
        <v>583</v>
      </c>
      <c r="B26" s="514" t="s">
        <v>582</v>
      </c>
      <c r="C26" s="515">
        <v>672</v>
      </c>
      <c r="D26" s="516">
        <v>29517</v>
      </c>
      <c r="E26" s="517">
        <v>40268</v>
      </c>
      <c r="F26" s="517">
        <v>40268</v>
      </c>
      <c r="G26" s="518">
        <v>9086</v>
      </c>
      <c r="H26" s="519">
        <f t="shared" si="5"/>
        <v>11833</v>
      </c>
      <c r="I26" s="520"/>
      <c r="J26" s="521"/>
      <c r="K26" s="522">
        <f t="shared" si="3"/>
        <v>20919</v>
      </c>
      <c r="L26" s="523">
        <f t="shared" si="4"/>
        <v>51.949438760305952</v>
      </c>
      <c r="M26" s="376"/>
      <c r="N26" s="464">
        <v>20919</v>
      </c>
      <c r="O26" s="524"/>
      <c r="P26" s="525"/>
    </row>
    <row r="27" spans="1:16" ht="15" x14ac:dyDescent="0.2">
      <c r="A27" s="439" t="s">
        <v>584</v>
      </c>
      <c r="B27" s="440" t="s">
        <v>585</v>
      </c>
      <c r="C27" s="526">
        <v>501</v>
      </c>
      <c r="D27" s="442">
        <v>13444</v>
      </c>
      <c r="E27" s="527">
        <v>12246</v>
      </c>
      <c r="F27" s="527">
        <v>12246</v>
      </c>
      <c r="G27" s="528">
        <v>3294</v>
      </c>
      <c r="H27" s="500">
        <f t="shared" si="5"/>
        <v>3420</v>
      </c>
      <c r="I27" s="499"/>
      <c r="J27" s="500"/>
      <c r="K27" s="501">
        <f t="shared" si="3"/>
        <v>6714</v>
      </c>
      <c r="L27" s="502">
        <f t="shared" si="4"/>
        <v>54.826065654091124</v>
      </c>
      <c r="M27" s="376"/>
      <c r="N27" s="480">
        <v>6714</v>
      </c>
      <c r="O27" s="529"/>
      <c r="P27" s="530"/>
    </row>
    <row r="28" spans="1:16" ht="15" x14ac:dyDescent="0.2">
      <c r="A28" s="449" t="s">
        <v>586</v>
      </c>
      <c r="B28" s="450" t="s">
        <v>587</v>
      </c>
      <c r="C28" s="531">
        <v>502</v>
      </c>
      <c r="D28" s="442">
        <v>3590</v>
      </c>
      <c r="E28" s="506">
        <v>4253</v>
      </c>
      <c r="F28" s="506">
        <v>4660</v>
      </c>
      <c r="G28" s="507">
        <v>1124</v>
      </c>
      <c r="H28" s="500">
        <f t="shared" si="5"/>
        <v>1968</v>
      </c>
      <c r="I28" s="508"/>
      <c r="J28" s="509"/>
      <c r="K28" s="510">
        <f t="shared" si="3"/>
        <v>3092</v>
      </c>
      <c r="L28" s="511">
        <f t="shared" si="4"/>
        <v>66.351931330472098</v>
      </c>
      <c r="M28" s="376"/>
      <c r="N28" s="456">
        <v>3092</v>
      </c>
      <c r="O28" s="512"/>
      <c r="P28" s="513"/>
    </row>
    <row r="29" spans="1:16" ht="15" x14ac:dyDescent="0.2">
      <c r="A29" s="449" t="s">
        <v>588</v>
      </c>
      <c r="B29" s="450" t="s">
        <v>589</v>
      </c>
      <c r="C29" s="531">
        <v>504</v>
      </c>
      <c r="D29" s="442"/>
      <c r="E29" s="506"/>
      <c r="F29" s="506"/>
      <c r="G29" s="507"/>
      <c r="H29" s="500">
        <f t="shared" si="5"/>
        <v>0</v>
      </c>
      <c r="I29" s="508"/>
      <c r="J29" s="509"/>
      <c r="K29" s="510">
        <f t="shared" si="3"/>
        <v>0</v>
      </c>
      <c r="L29" s="511" t="e">
        <f t="shared" si="4"/>
        <v>#DIV/0!</v>
      </c>
      <c r="M29" s="376"/>
      <c r="N29" s="456"/>
      <c r="O29" s="512"/>
      <c r="P29" s="513"/>
    </row>
    <row r="30" spans="1:16" ht="15" x14ac:dyDescent="0.2">
      <c r="A30" s="449" t="s">
        <v>590</v>
      </c>
      <c r="B30" s="450" t="s">
        <v>591</v>
      </c>
      <c r="C30" s="531">
        <v>511</v>
      </c>
      <c r="D30" s="442">
        <v>874</v>
      </c>
      <c r="E30" s="506">
        <v>1063</v>
      </c>
      <c r="F30" s="506">
        <v>1063</v>
      </c>
      <c r="G30" s="507">
        <v>172</v>
      </c>
      <c r="H30" s="500">
        <f t="shared" si="5"/>
        <v>408</v>
      </c>
      <c r="I30" s="508"/>
      <c r="J30" s="509"/>
      <c r="K30" s="510">
        <f t="shared" si="3"/>
        <v>580</v>
      </c>
      <c r="L30" s="511">
        <f t="shared" si="4"/>
        <v>54.562558795860774</v>
      </c>
      <c r="M30" s="376"/>
      <c r="N30" s="456">
        <v>580</v>
      </c>
      <c r="O30" s="512"/>
      <c r="P30" s="513"/>
    </row>
    <row r="31" spans="1:16" ht="15" x14ac:dyDescent="0.2">
      <c r="A31" s="449" t="s">
        <v>592</v>
      </c>
      <c r="B31" s="450" t="s">
        <v>593</v>
      </c>
      <c r="C31" s="531">
        <v>518</v>
      </c>
      <c r="D31" s="442">
        <v>4738</v>
      </c>
      <c r="E31" s="506">
        <v>4614</v>
      </c>
      <c r="F31" s="506">
        <v>4614</v>
      </c>
      <c r="G31" s="507">
        <v>1220</v>
      </c>
      <c r="H31" s="500">
        <f t="shared" si="5"/>
        <v>1311</v>
      </c>
      <c r="I31" s="508"/>
      <c r="J31" s="509"/>
      <c r="K31" s="510">
        <f t="shared" si="3"/>
        <v>2531</v>
      </c>
      <c r="L31" s="511">
        <f t="shared" si="4"/>
        <v>54.854789770264411</v>
      </c>
      <c r="M31" s="376"/>
      <c r="N31" s="456">
        <v>2531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38741</v>
      </c>
      <c r="E32" s="506">
        <v>46174</v>
      </c>
      <c r="F32" s="506">
        <v>46174</v>
      </c>
      <c r="G32" s="507">
        <v>9234</v>
      </c>
      <c r="H32" s="500">
        <f t="shared" si="5"/>
        <v>10533</v>
      </c>
      <c r="I32" s="508"/>
      <c r="J32" s="509"/>
      <c r="K32" s="510">
        <f t="shared" si="3"/>
        <v>19767</v>
      </c>
      <c r="L32" s="511">
        <f t="shared" si="4"/>
        <v>42.809806384545411</v>
      </c>
      <c r="M32" s="376"/>
      <c r="N32" s="456">
        <v>19767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13772</v>
      </c>
      <c r="E33" s="506">
        <v>16812</v>
      </c>
      <c r="F33" s="506">
        <v>16812</v>
      </c>
      <c r="G33" s="507">
        <v>3303</v>
      </c>
      <c r="H33" s="500">
        <f t="shared" si="5"/>
        <v>3898</v>
      </c>
      <c r="I33" s="508"/>
      <c r="J33" s="509"/>
      <c r="K33" s="510">
        <f t="shared" si="3"/>
        <v>7201</v>
      </c>
      <c r="L33" s="511">
        <f t="shared" si="4"/>
        <v>42.832500594813226</v>
      </c>
      <c r="M33" s="376"/>
      <c r="N33" s="456">
        <v>7201</v>
      </c>
      <c r="O33" s="512"/>
      <c r="P33" s="513"/>
    </row>
    <row r="34" spans="1:16" ht="15" x14ac:dyDescent="0.2">
      <c r="A34" s="449" t="s">
        <v>599</v>
      </c>
      <c r="B34" s="450" t="s">
        <v>600</v>
      </c>
      <c r="C34" s="531">
        <v>557</v>
      </c>
      <c r="D34" s="442"/>
      <c r="E34" s="506"/>
      <c r="F34" s="506"/>
      <c r="G34" s="507"/>
      <c r="H34" s="500">
        <f t="shared" si="5"/>
        <v>0</v>
      </c>
      <c r="I34" s="508"/>
      <c r="J34" s="509"/>
      <c r="K34" s="510">
        <f t="shared" si="3"/>
        <v>0</v>
      </c>
      <c r="L34" s="511" t="e">
        <f t="shared" si="4"/>
        <v>#DIV/0!</v>
      </c>
      <c r="M34" s="376"/>
      <c r="N34" s="456"/>
      <c r="O34" s="512"/>
      <c r="P34" s="513"/>
    </row>
    <row r="35" spans="1:16" ht="15" x14ac:dyDescent="0.2">
      <c r="A35" s="449" t="s">
        <v>601</v>
      </c>
      <c r="B35" s="450" t="s">
        <v>602</v>
      </c>
      <c r="C35" s="531">
        <v>551</v>
      </c>
      <c r="D35" s="442">
        <v>473</v>
      </c>
      <c r="E35" s="506">
        <v>849</v>
      </c>
      <c r="F35" s="506">
        <v>849</v>
      </c>
      <c r="G35" s="507">
        <v>166</v>
      </c>
      <c r="H35" s="500">
        <f t="shared" si="5"/>
        <v>192</v>
      </c>
      <c r="I35" s="508"/>
      <c r="J35" s="509"/>
      <c r="K35" s="510">
        <f t="shared" si="3"/>
        <v>358</v>
      </c>
      <c r="L35" s="511">
        <f t="shared" si="4"/>
        <v>42.167255594817433</v>
      </c>
      <c r="M35" s="376"/>
      <c r="N35" s="456">
        <v>358</v>
      </c>
      <c r="O35" s="512"/>
      <c r="P35" s="513"/>
    </row>
    <row r="36" spans="1:16" ht="15.75" thickBot="1" x14ac:dyDescent="0.25">
      <c r="A36" s="533" t="s">
        <v>603</v>
      </c>
      <c r="B36" s="534"/>
      <c r="C36" s="535" t="s">
        <v>604</v>
      </c>
      <c r="D36" s="536">
        <v>4557</v>
      </c>
      <c r="E36" s="537">
        <v>2033</v>
      </c>
      <c r="F36" s="537">
        <v>2033</v>
      </c>
      <c r="G36" s="538">
        <v>203</v>
      </c>
      <c r="H36" s="500">
        <f t="shared" si="5"/>
        <v>295</v>
      </c>
      <c r="I36" s="539"/>
      <c r="J36" s="509"/>
      <c r="K36" s="522">
        <f t="shared" si="3"/>
        <v>498</v>
      </c>
      <c r="L36" s="523">
        <f t="shared" si="4"/>
        <v>24.495818986719133</v>
      </c>
      <c r="M36" s="376"/>
      <c r="N36" s="492">
        <v>498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80189</v>
      </c>
      <c r="E37" s="546">
        <f t="shared" ref="E37:J37" si="6">SUM(E27:E36)</f>
        <v>88044</v>
      </c>
      <c r="F37" s="546">
        <f t="shared" si="6"/>
        <v>88451</v>
      </c>
      <c r="G37" s="547">
        <f t="shared" si="6"/>
        <v>18716</v>
      </c>
      <c r="H37" s="547">
        <f t="shared" si="6"/>
        <v>22025</v>
      </c>
      <c r="I37" s="547">
        <f t="shared" si="6"/>
        <v>0</v>
      </c>
      <c r="J37" s="548">
        <f t="shared" si="6"/>
        <v>0</v>
      </c>
      <c r="K37" s="547">
        <f t="shared" si="3"/>
        <v>40741</v>
      </c>
      <c r="L37" s="549">
        <f t="shared" si="4"/>
        <v>46.060530689308202</v>
      </c>
      <c r="M37" s="376"/>
      <c r="N37" s="547">
        <f>SUM(N27:N36)</f>
        <v>40741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440" t="s">
        <v>608</v>
      </c>
      <c r="C38" s="526">
        <v>601</v>
      </c>
      <c r="D38" s="552">
        <v>3169</v>
      </c>
      <c r="E38" s="527">
        <v>3050</v>
      </c>
      <c r="F38" s="527">
        <v>3050</v>
      </c>
      <c r="G38" s="497">
        <v>843</v>
      </c>
      <c r="H38" s="500">
        <f t="shared" si="5"/>
        <v>796</v>
      </c>
      <c r="I38" s="499"/>
      <c r="J38" s="509"/>
      <c r="K38" s="501">
        <f t="shared" si="3"/>
        <v>1639</v>
      </c>
      <c r="L38" s="502">
        <f t="shared" si="4"/>
        <v>53.73770491803279</v>
      </c>
      <c r="M38" s="376"/>
      <c r="N38" s="480">
        <v>1639</v>
      </c>
      <c r="O38" s="529"/>
      <c r="P38" s="530"/>
    </row>
    <row r="39" spans="1:16" ht="15" x14ac:dyDescent="0.2">
      <c r="A39" s="553" t="s">
        <v>609</v>
      </c>
      <c r="B39" s="450" t="s">
        <v>610</v>
      </c>
      <c r="C39" s="531">
        <v>602</v>
      </c>
      <c r="D39" s="442">
        <v>45781</v>
      </c>
      <c r="E39" s="506">
        <v>44533</v>
      </c>
      <c r="F39" s="506">
        <v>44533</v>
      </c>
      <c r="G39" s="507">
        <v>11449</v>
      </c>
      <c r="H39" s="500">
        <f t="shared" si="5"/>
        <v>12607</v>
      </c>
      <c r="I39" s="508"/>
      <c r="J39" s="509"/>
      <c r="K39" s="510">
        <f t="shared" si="3"/>
        <v>24056</v>
      </c>
      <c r="L39" s="511">
        <f t="shared" si="4"/>
        <v>54.01836840096108</v>
      </c>
      <c r="M39" s="376"/>
      <c r="N39" s="456">
        <v>24056</v>
      </c>
      <c r="O39" s="512"/>
      <c r="P39" s="513"/>
    </row>
    <row r="40" spans="1:16" ht="15" x14ac:dyDescent="0.2">
      <c r="A40" s="553" t="s">
        <v>611</v>
      </c>
      <c r="B40" s="450" t="s">
        <v>612</v>
      </c>
      <c r="C40" s="531">
        <v>604</v>
      </c>
      <c r="D40" s="442"/>
      <c r="E40" s="506"/>
      <c r="F40" s="506"/>
      <c r="G40" s="507"/>
      <c r="H40" s="500">
        <f t="shared" si="5"/>
        <v>0</v>
      </c>
      <c r="I40" s="508"/>
      <c r="J40" s="509"/>
      <c r="K40" s="510">
        <f t="shared" si="3"/>
        <v>0</v>
      </c>
      <c r="L40" s="511" t="e">
        <f t="shared" si="4"/>
        <v>#DIV/0!</v>
      </c>
      <c r="M40" s="376"/>
      <c r="N40" s="456"/>
      <c r="O40" s="512"/>
      <c r="P40" s="513"/>
    </row>
    <row r="41" spans="1:16" ht="15" x14ac:dyDescent="0.2">
      <c r="A41" s="553" t="s">
        <v>613</v>
      </c>
      <c r="B41" s="450" t="s">
        <v>614</v>
      </c>
      <c r="C41" s="531" t="s">
        <v>615</v>
      </c>
      <c r="D41" s="442">
        <v>30417</v>
      </c>
      <c r="E41" s="506">
        <v>40268</v>
      </c>
      <c r="F41" s="506">
        <v>40268</v>
      </c>
      <c r="G41" s="507">
        <v>9087</v>
      </c>
      <c r="H41" s="500">
        <f t="shared" si="5"/>
        <v>11834</v>
      </c>
      <c r="I41" s="508"/>
      <c r="J41" s="509"/>
      <c r="K41" s="510">
        <f t="shared" si="3"/>
        <v>20921</v>
      </c>
      <c r="L41" s="511">
        <f t="shared" si="4"/>
        <v>51.954405483262143</v>
      </c>
      <c r="M41" s="376"/>
      <c r="N41" s="456">
        <v>20921</v>
      </c>
      <c r="O41" s="512"/>
      <c r="P41" s="513"/>
    </row>
    <row r="42" spans="1:16" ht="15.75" thickBot="1" x14ac:dyDescent="0.25">
      <c r="A42" s="554" t="s">
        <v>616</v>
      </c>
      <c r="B42" s="534"/>
      <c r="C42" s="535" t="s">
        <v>617</v>
      </c>
      <c r="D42" s="460">
        <v>844</v>
      </c>
      <c r="E42" s="537">
        <v>235</v>
      </c>
      <c r="F42" s="537">
        <v>600</v>
      </c>
      <c r="G42" s="538">
        <v>101</v>
      </c>
      <c r="H42" s="500">
        <f t="shared" si="5"/>
        <v>421</v>
      </c>
      <c r="I42" s="539"/>
      <c r="J42" s="509"/>
      <c r="K42" s="522">
        <f t="shared" si="3"/>
        <v>522</v>
      </c>
      <c r="L42" s="555">
        <f t="shared" si="4"/>
        <v>87</v>
      </c>
      <c r="M42" s="376"/>
      <c r="N42" s="492">
        <v>522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80211</v>
      </c>
      <c r="E43" s="546">
        <f t="shared" si="7"/>
        <v>88086</v>
      </c>
      <c r="F43" s="546">
        <f t="shared" si="7"/>
        <v>88451</v>
      </c>
      <c r="G43" s="547">
        <f t="shared" si="7"/>
        <v>21480</v>
      </c>
      <c r="H43" s="548">
        <f t="shared" si="7"/>
        <v>25658</v>
      </c>
      <c r="I43" s="547">
        <f t="shared" si="7"/>
        <v>0</v>
      </c>
      <c r="J43" s="556">
        <f t="shared" si="7"/>
        <v>0</v>
      </c>
      <c r="K43" s="547">
        <f t="shared" si="3"/>
        <v>47138</v>
      </c>
      <c r="L43" s="549">
        <f t="shared" si="4"/>
        <v>53.292783575086766</v>
      </c>
      <c r="M43" s="376"/>
      <c r="N43" s="547">
        <f>SUM(N38:N42)</f>
        <v>47138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557"/>
      <c r="C44" s="558"/>
      <c r="D44" s="559"/>
      <c r="E44" s="560"/>
      <c r="F44" s="560"/>
      <c r="G44" s="561"/>
      <c r="H44" s="562"/>
      <c r="I44" s="563"/>
      <c r="J44" s="562"/>
      <c r="K44" s="564"/>
      <c r="L44" s="502"/>
      <c r="M44" s="376"/>
      <c r="N44" s="565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49794</v>
      </c>
      <c r="E45" s="545">
        <f t="shared" si="8"/>
        <v>47818</v>
      </c>
      <c r="F45" s="545">
        <f t="shared" si="8"/>
        <v>48183</v>
      </c>
      <c r="G45" s="547">
        <f t="shared" si="8"/>
        <v>12393</v>
      </c>
      <c r="H45" s="548">
        <f t="shared" si="8"/>
        <v>13824</v>
      </c>
      <c r="I45" s="547">
        <f t="shared" si="8"/>
        <v>0</v>
      </c>
      <c r="J45" s="550">
        <f t="shared" si="8"/>
        <v>0</v>
      </c>
      <c r="K45" s="564">
        <f t="shared" si="3"/>
        <v>26217</v>
      </c>
      <c r="L45" s="502">
        <f t="shared" si="4"/>
        <v>54.411306892472446</v>
      </c>
      <c r="M45" s="376"/>
      <c r="N45" s="547">
        <f>N43-N41</f>
        <v>26217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22</v>
      </c>
      <c r="E46" s="545">
        <f t="shared" si="9"/>
        <v>42</v>
      </c>
      <c r="F46" s="545">
        <f t="shared" si="9"/>
        <v>0</v>
      </c>
      <c r="G46" s="547">
        <f t="shared" si="9"/>
        <v>2764</v>
      </c>
      <c r="H46" s="548">
        <f t="shared" si="9"/>
        <v>3633</v>
      </c>
      <c r="I46" s="547">
        <f t="shared" si="9"/>
        <v>0</v>
      </c>
      <c r="J46" s="550">
        <f t="shared" si="9"/>
        <v>0</v>
      </c>
      <c r="K46" s="564">
        <f t="shared" si="3"/>
        <v>6397</v>
      </c>
      <c r="L46" s="502" t="e">
        <f t="shared" si="4"/>
        <v>#DIV/0!</v>
      </c>
      <c r="M46" s="376"/>
      <c r="N46" s="547">
        <f>N43-N37</f>
        <v>6397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-30395</v>
      </c>
      <c r="E47" s="545">
        <f t="shared" si="10"/>
        <v>-40226</v>
      </c>
      <c r="F47" s="545">
        <f t="shared" si="10"/>
        <v>-40268</v>
      </c>
      <c r="G47" s="547">
        <f t="shared" si="10"/>
        <v>-6323</v>
      </c>
      <c r="H47" s="548">
        <f t="shared" si="10"/>
        <v>-8201</v>
      </c>
      <c r="I47" s="547">
        <f t="shared" si="10"/>
        <v>0</v>
      </c>
      <c r="J47" s="550">
        <f t="shared" si="10"/>
        <v>0</v>
      </c>
      <c r="K47" s="564">
        <f t="shared" si="3"/>
        <v>-14524</v>
      </c>
      <c r="L47" s="549">
        <f t="shared" si="4"/>
        <v>36.068342107877221</v>
      </c>
      <c r="M47" s="376"/>
      <c r="N47" s="547">
        <f>N46-N41</f>
        <v>-14524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s="370" customFormat="1" ht="14.25" x14ac:dyDescent="0.2">
      <c r="A51" s="572" t="s">
        <v>625</v>
      </c>
      <c r="C51" s="573"/>
      <c r="F51" s="574"/>
      <c r="G51" s="574"/>
      <c r="H51" s="574"/>
      <c r="I51" s="574"/>
      <c r="J51" s="574"/>
      <c r="K51" s="574"/>
    </row>
    <row r="52" spans="1:11" s="370" customFormat="1" ht="14.25" x14ac:dyDescent="0.2">
      <c r="A52" s="575" t="s">
        <v>626</v>
      </c>
      <c r="C52" s="573"/>
      <c r="F52" s="574"/>
      <c r="G52" s="574"/>
      <c r="H52" s="574"/>
      <c r="I52" s="574"/>
      <c r="J52" s="574"/>
      <c r="K52" s="574"/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368" t="s">
        <v>628</v>
      </c>
    </row>
    <row r="58" spans="1:11" x14ac:dyDescent="0.2">
      <c r="A58" s="368" t="s">
        <v>629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R35" sqref="R35"/>
    </sheetView>
  </sheetViews>
  <sheetFormatPr defaultColWidth="8.7109375" defaultRowHeight="12.75" x14ac:dyDescent="0.2"/>
  <cols>
    <col min="1" max="1" width="37.7109375" style="580" customWidth="1"/>
    <col min="2" max="2" width="13.5703125" style="370" hidden="1" customWidth="1"/>
    <col min="3" max="3" width="7.28515625" style="573" customWidth="1"/>
    <col min="4" max="5" width="11.5703125" style="370" customWidth="1"/>
    <col min="6" max="6" width="11.5703125" style="574" customWidth="1"/>
    <col min="7" max="7" width="11.42578125" style="574" customWidth="1"/>
    <col min="8" max="8" width="9.85546875" style="574" customWidth="1"/>
    <col min="9" max="9" width="9.140625" style="574" customWidth="1"/>
    <col min="10" max="10" width="9.28515625" style="574" customWidth="1"/>
    <col min="11" max="11" width="9.140625" style="574" customWidth="1"/>
    <col min="12" max="12" width="12" style="370" customWidth="1"/>
    <col min="13" max="13" width="8.7109375" style="370"/>
    <col min="14" max="14" width="11.85546875" style="370" customWidth="1"/>
    <col min="15" max="15" width="12.5703125" style="370" customWidth="1"/>
    <col min="16" max="16" width="11.85546875" style="370" customWidth="1"/>
    <col min="17" max="17" width="12" style="370" customWidth="1"/>
    <col min="18" max="16384" width="8.7109375" style="370"/>
  </cols>
  <sheetData>
    <row r="1" spans="1:17" ht="24" customHeight="1" x14ac:dyDescent="0.2">
      <c r="A1" s="364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581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80"/>
      <c r="C6" s="582"/>
      <c r="D6" s="380"/>
      <c r="G6" s="374"/>
      <c r="H6" s="374"/>
    </row>
    <row r="7" spans="1:17" ht="24.75" customHeight="1" thickBot="1" x14ac:dyDescent="0.25">
      <c r="A7" s="381" t="s">
        <v>528</v>
      </c>
      <c r="B7" s="382"/>
      <c r="C7" s="583"/>
      <c r="D7" s="384" t="s">
        <v>630</v>
      </c>
      <c r="E7" s="385"/>
      <c r="F7" s="385"/>
      <c r="G7" s="385"/>
      <c r="H7" s="584"/>
      <c r="I7" s="584"/>
      <c r="J7" s="584"/>
      <c r="K7" s="584"/>
      <c r="L7" s="585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586"/>
      <c r="C9" s="587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588"/>
      <c r="I9" s="588"/>
      <c r="J9" s="589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590"/>
      <c r="B10" s="591" t="s">
        <v>539</v>
      </c>
      <c r="C10" s="592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593"/>
      <c r="C11" s="594"/>
      <c r="D11" s="417">
        <v>67</v>
      </c>
      <c r="E11" s="418">
        <v>62</v>
      </c>
      <c r="F11" s="418">
        <v>81</v>
      </c>
      <c r="G11" s="595">
        <v>62</v>
      </c>
      <c r="H11" s="596">
        <f>N11</f>
        <v>81</v>
      </c>
      <c r="I11" s="596">
        <f>O11</f>
        <v>0</v>
      </c>
      <c r="J11" s="597">
        <f>P11</f>
        <v>0</v>
      </c>
      <c r="K11" s="422" t="s">
        <v>551</v>
      </c>
      <c r="L11" s="423" t="s">
        <v>551</v>
      </c>
      <c r="M11" s="581"/>
      <c r="N11" s="424">
        <v>81</v>
      </c>
      <c r="O11" s="425"/>
      <c r="P11" s="425"/>
    </row>
    <row r="12" spans="1:17" ht="13.5" thickBot="1" x14ac:dyDescent="0.25">
      <c r="A12" s="426" t="s">
        <v>552</v>
      </c>
      <c r="B12" s="598"/>
      <c r="C12" s="599"/>
      <c r="D12" s="429">
        <v>58</v>
      </c>
      <c r="E12" s="430">
        <v>58</v>
      </c>
      <c r="F12" s="430">
        <v>77</v>
      </c>
      <c r="G12" s="431">
        <v>58</v>
      </c>
      <c r="H12" s="600">
        <f t="shared" ref="H12:J23" si="0">N12</f>
        <v>77</v>
      </c>
      <c r="I12" s="601">
        <f t="shared" si="0"/>
        <v>0</v>
      </c>
      <c r="J12" s="602">
        <f t="shared" si="0"/>
        <v>0</v>
      </c>
      <c r="K12" s="435"/>
      <c r="L12" s="436" t="s">
        <v>551</v>
      </c>
      <c r="M12" s="581"/>
      <c r="N12" s="437">
        <v>77</v>
      </c>
      <c r="O12" s="438"/>
      <c r="P12" s="438"/>
    </row>
    <row r="13" spans="1:17" x14ac:dyDescent="0.2">
      <c r="A13" s="439" t="s">
        <v>553</v>
      </c>
      <c r="B13" s="603" t="s">
        <v>554</v>
      </c>
      <c r="C13" s="604" t="s">
        <v>555</v>
      </c>
      <c r="D13" s="442">
        <v>23823</v>
      </c>
      <c r="E13" s="443" t="s">
        <v>551</v>
      </c>
      <c r="F13" s="443" t="s">
        <v>551</v>
      </c>
      <c r="G13" s="444">
        <v>24107</v>
      </c>
      <c r="H13" s="605">
        <f t="shared" si="0"/>
        <v>24785</v>
      </c>
      <c r="I13" s="596">
        <f t="shared" si="0"/>
        <v>0</v>
      </c>
      <c r="J13" s="597">
        <f t="shared" si="0"/>
        <v>0</v>
      </c>
      <c r="K13" s="446" t="s">
        <v>551</v>
      </c>
      <c r="L13" s="446" t="s">
        <v>551</v>
      </c>
      <c r="M13" s="581"/>
      <c r="N13" s="606">
        <v>24785</v>
      </c>
      <c r="O13" s="448"/>
      <c r="P13" s="448"/>
    </row>
    <row r="14" spans="1:17" x14ac:dyDescent="0.2">
      <c r="A14" s="449" t="s">
        <v>556</v>
      </c>
      <c r="B14" s="484" t="s">
        <v>557</v>
      </c>
      <c r="C14" s="607" t="s">
        <v>558</v>
      </c>
      <c r="D14" s="442">
        <v>18241</v>
      </c>
      <c r="E14" s="452" t="s">
        <v>551</v>
      </c>
      <c r="F14" s="452" t="s">
        <v>551</v>
      </c>
      <c r="G14" s="444">
        <v>18857</v>
      </c>
      <c r="H14" s="608">
        <f t="shared" si="0"/>
        <v>19981</v>
      </c>
      <c r="I14" s="609">
        <f t="shared" si="0"/>
        <v>0</v>
      </c>
      <c r="J14" s="610">
        <f t="shared" si="0"/>
        <v>0</v>
      </c>
      <c r="K14" s="446" t="s">
        <v>551</v>
      </c>
      <c r="L14" s="446" t="s">
        <v>551</v>
      </c>
      <c r="M14" s="581"/>
      <c r="N14" s="611">
        <v>19981</v>
      </c>
      <c r="O14" s="448"/>
      <c r="P14" s="448"/>
    </row>
    <row r="15" spans="1:17" x14ac:dyDescent="0.2">
      <c r="A15" s="449" t="s">
        <v>559</v>
      </c>
      <c r="B15" s="484" t="s">
        <v>560</v>
      </c>
      <c r="C15" s="607" t="s">
        <v>561</v>
      </c>
      <c r="D15" s="442"/>
      <c r="E15" s="452" t="s">
        <v>551</v>
      </c>
      <c r="F15" s="452" t="s">
        <v>551</v>
      </c>
      <c r="G15" s="444"/>
      <c r="H15" s="608">
        <f t="shared" si="0"/>
        <v>0</v>
      </c>
      <c r="I15" s="609">
        <f t="shared" si="0"/>
        <v>0</v>
      </c>
      <c r="J15" s="610">
        <f t="shared" si="0"/>
        <v>0</v>
      </c>
      <c r="K15" s="446" t="s">
        <v>551</v>
      </c>
      <c r="L15" s="446" t="s">
        <v>551</v>
      </c>
      <c r="M15" s="581"/>
      <c r="N15" s="611"/>
      <c r="O15" s="448"/>
      <c r="P15" s="448"/>
    </row>
    <row r="16" spans="1:17" x14ac:dyDescent="0.2">
      <c r="A16" s="449" t="s">
        <v>562</v>
      </c>
      <c r="B16" s="484" t="s">
        <v>563</v>
      </c>
      <c r="C16" s="607" t="s">
        <v>551</v>
      </c>
      <c r="D16" s="442">
        <v>5705</v>
      </c>
      <c r="E16" s="452" t="s">
        <v>551</v>
      </c>
      <c r="F16" s="452" t="s">
        <v>551</v>
      </c>
      <c r="G16" s="444">
        <v>3528</v>
      </c>
      <c r="H16" s="608">
        <f t="shared" si="0"/>
        <v>3347</v>
      </c>
      <c r="I16" s="609">
        <f t="shared" si="0"/>
        <v>0</v>
      </c>
      <c r="J16" s="610">
        <f t="shared" si="0"/>
        <v>0</v>
      </c>
      <c r="K16" s="446" t="s">
        <v>551</v>
      </c>
      <c r="L16" s="446" t="s">
        <v>551</v>
      </c>
      <c r="M16" s="581"/>
      <c r="N16" s="611">
        <v>3347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612" t="s">
        <v>566</v>
      </c>
      <c r="D17" s="460">
        <v>6764</v>
      </c>
      <c r="E17" s="461" t="s">
        <v>551</v>
      </c>
      <c r="F17" s="461" t="s">
        <v>551</v>
      </c>
      <c r="G17" s="444">
        <v>6840</v>
      </c>
      <c r="H17" s="613">
        <f t="shared" si="0"/>
        <v>10262</v>
      </c>
      <c r="I17" s="600">
        <f t="shared" si="0"/>
        <v>0</v>
      </c>
      <c r="J17" s="614">
        <f t="shared" si="0"/>
        <v>0</v>
      </c>
      <c r="K17" s="423" t="s">
        <v>551</v>
      </c>
      <c r="L17" s="423" t="s">
        <v>551</v>
      </c>
      <c r="M17" s="581"/>
      <c r="N17" s="615">
        <v>10262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18051</v>
      </c>
      <c r="E18" s="470" t="s">
        <v>551</v>
      </c>
      <c r="F18" s="470" t="s">
        <v>551</v>
      </c>
      <c r="G18" s="471">
        <f>G13-G14+G15+G16+G17</f>
        <v>15618</v>
      </c>
      <c r="H18" s="471">
        <f>H13-H14+H15+H16+H17</f>
        <v>18413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581"/>
      <c r="N18" s="474">
        <f>N13-N14+N15+N16+N17</f>
        <v>18413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603" t="s">
        <v>569</v>
      </c>
      <c r="C19" s="616">
        <v>401</v>
      </c>
      <c r="D19" s="460">
        <v>5621</v>
      </c>
      <c r="E19" s="443" t="s">
        <v>551</v>
      </c>
      <c r="F19" s="443" t="s">
        <v>551</v>
      </c>
      <c r="G19" s="476">
        <v>5289</v>
      </c>
      <c r="H19" s="617">
        <f t="shared" si="0"/>
        <v>4844</v>
      </c>
      <c r="I19" s="618">
        <f t="shared" si="0"/>
        <v>0</v>
      </c>
      <c r="J19" s="619">
        <f t="shared" si="0"/>
        <v>0</v>
      </c>
      <c r="K19" s="423" t="s">
        <v>551</v>
      </c>
      <c r="L19" s="423" t="s">
        <v>551</v>
      </c>
      <c r="M19" s="581"/>
      <c r="N19" s="620">
        <v>4844</v>
      </c>
      <c r="O19" s="465"/>
      <c r="P19" s="465"/>
    </row>
    <row r="20" spans="1:16" x14ac:dyDescent="0.2">
      <c r="A20" s="449" t="s">
        <v>570</v>
      </c>
      <c r="B20" s="484" t="s">
        <v>571</v>
      </c>
      <c r="C20" s="607" t="s">
        <v>572</v>
      </c>
      <c r="D20" s="442">
        <v>3306</v>
      </c>
      <c r="E20" s="452" t="s">
        <v>551</v>
      </c>
      <c r="F20" s="452" t="s">
        <v>551</v>
      </c>
      <c r="G20" s="481">
        <v>3676</v>
      </c>
      <c r="H20" s="608">
        <f t="shared" si="0"/>
        <v>3997</v>
      </c>
      <c r="I20" s="621">
        <f t="shared" si="0"/>
        <v>0</v>
      </c>
      <c r="J20" s="622">
        <f t="shared" si="0"/>
        <v>0</v>
      </c>
      <c r="K20" s="446" t="s">
        <v>551</v>
      </c>
      <c r="L20" s="446" t="s">
        <v>551</v>
      </c>
      <c r="M20" s="581"/>
      <c r="N20" s="611">
        <v>3997</v>
      </c>
      <c r="O20" s="448"/>
      <c r="P20" s="448"/>
    </row>
    <row r="21" spans="1:16" x14ac:dyDescent="0.2">
      <c r="A21" s="449" t="s">
        <v>573</v>
      </c>
      <c r="B21" s="484" t="s">
        <v>574</v>
      </c>
      <c r="C21" s="607" t="s">
        <v>551</v>
      </c>
      <c r="D21" s="442"/>
      <c r="E21" s="452" t="s">
        <v>551</v>
      </c>
      <c r="F21" s="452" t="s">
        <v>551</v>
      </c>
      <c r="G21" s="481"/>
      <c r="H21" s="608">
        <f t="shared" si="0"/>
        <v>0</v>
      </c>
      <c r="I21" s="621">
        <f t="shared" si="0"/>
        <v>0</v>
      </c>
      <c r="J21" s="622">
        <f t="shared" si="0"/>
        <v>0</v>
      </c>
      <c r="K21" s="446" t="s">
        <v>551</v>
      </c>
      <c r="L21" s="446" t="s">
        <v>551</v>
      </c>
      <c r="M21" s="581"/>
      <c r="N21" s="611"/>
      <c r="O21" s="448"/>
      <c r="P21" s="448"/>
    </row>
    <row r="22" spans="1:16" x14ac:dyDescent="0.2">
      <c r="A22" s="449" t="s">
        <v>575</v>
      </c>
      <c r="B22" s="484" t="s">
        <v>576</v>
      </c>
      <c r="C22" s="607" t="s">
        <v>551</v>
      </c>
      <c r="D22" s="442">
        <v>8948</v>
      </c>
      <c r="E22" s="452" t="s">
        <v>551</v>
      </c>
      <c r="F22" s="452" t="s">
        <v>551</v>
      </c>
      <c r="G22" s="481">
        <v>4728</v>
      </c>
      <c r="H22" s="608">
        <f t="shared" si="0"/>
        <v>5401</v>
      </c>
      <c r="I22" s="621">
        <f t="shared" si="0"/>
        <v>0</v>
      </c>
      <c r="J22" s="622">
        <f t="shared" si="0"/>
        <v>0</v>
      </c>
      <c r="K22" s="446" t="s">
        <v>551</v>
      </c>
      <c r="L22" s="446" t="s">
        <v>551</v>
      </c>
      <c r="M22" s="581"/>
      <c r="N22" s="611">
        <v>5401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623" t="s">
        <v>551</v>
      </c>
      <c r="D23" s="442"/>
      <c r="E23" s="461" t="s">
        <v>551</v>
      </c>
      <c r="F23" s="461" t="s">
        <v>551</v>
      </c>
      <c r="G23" s="487"/>
      <c r="H23" s="624">
        <f t="shared" si="0"/>
        <v>0</v>
      </c>
      <c r="I23" s="625">
        <f t="shared" si="0"/>
        <v>0</v>
      </c>
      <c r="J23" s="626">
        <f t="shared" si="0"/>
        <v>0</v>
      </c>
      <c r="K23" s="491" t="s">
        <v>551</v>
      </c>
      <c r="L23" s="491" t="s">
        <v>551</v>
      </c>
      <c r="M23" s="581"/>
      <c r="N23" s="627"/>
      <c r="O23" s="493"/>
      <c r="P23" s="493"/>
    </row>
    <row r="24" spans="1:16" ht="15" x14ac:dyDescent="0.2">
      <c r="A24" s="439" t="s">
        <v>579</v>
      </c>
      <c r="B24" s="603" t="s">
        <v>580</v>
      </c>
      <c r="C24" s="494" t="s">
        <v>551</v>
      </c>
      <c r="D24" s="495">
        <v>26132</v>
      </c>
      <c r="E24" s="496">
        <v>28600</v>
      </c>
      <c r="F24" s="496">
        <v>28600</v>
      </c>
      <c r="G24" s="497">
        <v>6761</v>
      </c>
      <c r="H24" s="628">
        <f>N24-G24</f>
        <v>9631</v>
      </c>
      <c r="I24" s="629"/>
      <c r="J24" s="630"/>
      <c r="K24" s="501">
        <f t="shared" ref="K24:K47" si="3">SUM(G24:J24)</f>
        <v>16392</v>
      </c>
      <c r="L24" s="502">
        <f t="shared" ref="L24:L47" si="4">(K24/F24)*100</f>
        <v>57.314685314685306</v>
      </c>
      <c r="M24" s="581"/>
      <c r="N24" s="606">
        <v>16392</v>
      </c>
      <c r="O24" s="503"/>
      <c r="P24" s="504"/>
    </row>
    <row r="25" spans="1:16" ht="15" x14ac:dyDescent="0.2">
      <c r="A25" s="449" t="s">
        <v>581</v>
      </c>
      <c r="B25" s="484" t="s">
        <v>582</v>
      </c>
      <c r="C25" s="505" t="s">
        <v>551</v>
      </c>
      <c r="D25" s="442"/>
      <c r="E25" s="506"/>
      <c r="F25" s="506"/>
      <c r="G25" s="507"/>
      <c r="H25" s="629">
        <f t="shared" ref="H25:H42" si="5">N25-G25</f>
        <v>0</v>
      </c>
      <c r="I25" s="631"/>
      <c r="J25" s="632"/>
      <c r="K25" s="510">
        <f t="shared" si="3"/>
        <v>0</v>
      </c>
      <c r="L25" s="511" t="e">
        <f t="shared" si="4"/>
        <v>#DIV/0!</v>
      </c>
      <c r="M25" s="581"/>
      <c r="N25" s="611"/>
      <c r="O25" s="512"/>
      <c r="P25" s="513"/>
    </row>
    <row r="26" spans="1:16" ht="15.75" thickBot="1" x14ac:dyDescent="0.25">
      <c r="A26" s="426" t="s">
        <v>583</v>
      </c>
      <c r="B26" s="485" t="s">
        <v>582</v>
      </c>
      <c r="C26" s="515">
        <v>672</v>
      </c>
      <c r="D26" s="516">
        <v>26132</v>
      </c>
      <c r="E26" s="517">
        <v>28600</v>
      </c>
      <c r="F26" s="517">
        <v>28600</v>
      </c>
      <c r="G26" s="518">
        <v>6761</v>
      </c>
      <c r="H26" s="633">
        <f t="shared" si="5"/>
        <v>9631</v>
      </c>
      <c r="I26" s="634"/>
      <c r="J26" s="635"/>
      <c r="K26" s="522">
        <f t="shared" si="3"/>
        <v>16392</v>
      </c>
      <c r="L26" s="523">
        <f t="shared" si="4"/>
        <v>57.314685314685306</v>
      </c>
      <c r="M26" s="581"/>
      <c r="N26" s="615">
        <v>16392</v>
      </c>
      <c r="O26" s="524"/>
      <c r="P26" s="525"/>
    </row>
    <row r="27" spans="1:16" ht="15" x14ac:dyDescent="0.2">
      <c r="A27" s="439" t="s">
        <v>584</v>
      </c>
      <c r="B27" s="603" t="s">
        <v>585</v>
      </c>
      <c r="C27" s="526">
        <v>501</v>
      </c>
      <c r="D27" s="442">
        <v>3321</v>
      </c>
      <c r="E27" s="527">
        <v>3292</v>
      </c>
      <c r="F27" s="527">
        <v>3292</v>
      </c>
      <c r="G27" s="528">
        <v>696</v>
      </c>
      <c r="H27" s="630">
        <f t="shared" si="5"/>
        <v>525</v>
      </c>
      <c r="I27" s="629"/>
      <c r="J27" s="630"/>
      <c r="K27" s="501">
        <f t="shared" si="3"/>
        <v>1221</v>
      </c>
      <c r="L27" s="502">
        <f t="shared" si="4"/>
        <v>37.089914945321993</v>
      </c>
      <c r="M27" s="581"/>
      <c r="N27" s="620">
        <v>1221</v>
      </c>
      <c r="O27" s="529"/>
      <c r="P27" s="530"/>
    </row>
    <row r="28" spans="1:16" ht="15" x14ac:dyDescent="0.2">
      <c r="A28" s="449" t="s">
        <v>586</v>
      </c>
      <c r="B28" s="484" t="s">
        <v>587</v>
      </c>
      <c r="C28" s="531">
        <v>502</v>
      </c>
      <c r="D28" s="442">
        <v>7480</v>
      </c>
      <c r="E28" s="506">
        <v>8000</v>
      </c>
      <c r="F28" s="506">
        <v>8000</v>
      </c>
      <c r="G28" s="507">
        <v>1952</v>
      </c>
      <c r="H28" s="630">
        <f t="shared" si="5"/>
        <v>1146</v>
      </c>
      <c r="I28" s="631"/>
      <c r="J28" s="632"/>
      <c r="K28" s="510">
        <f t="shared" si="3"/>
        <v>3098</v>
      </c>
      <c r="L28" s="511">
        <f t="shared" si="4"/>
        <v>38.725000000000001</v>
      </c>
      <c r="M28" s="581"/>
      <c r="N28" s="611">
        <v>3098</v>
      </c>
      <c r="O28" s="512"/>
      <c r="P28" s="513"/>
    </row>
    <row r="29" spans="1:16" ht="15" x14ac:dyDescent="0.2">
      <c r="A29" s="449" t="s">
        <v>588</v>
      </c>
      <c r="B29" s="484" t="s">
        <v>589</v>
      </c>
      <c r="C29" s="531">
        <v>504</v>
      </c>
      <c r="D29" s="442">
        <v>68</v>
      </c>
      <c r="E29" s="506">
        <v>20</v>
      </c>
      <c r="F29" s="506">
        <v>20</v>
      </c>
      <c r="G29" s="507">
        <v>3</v>
      </c>
      <c r="H29" s="630">
        <f t="shared" si="5"/>
        <v>3</v>
      </c>
      <c r="I29" s="631"/>
      <c r="J29" s="632"/>
      <c r="K29" s="510">
        <f t="shared" si="3"/>
        <v>6</v>
      </c>
      <c r="L29" s="511">
        <f t="shared" si="4"/>
        <v>30</v>
      </c>
      <c r="M29" s="581"/>
      <c r="N29" s="611">
        <v>6</v>
      </c>
      <c r="O29" s="512"/>
      <c r="P29" s="513"/>
    </row>
    <row r="30" spans="1:16" ht="15" x14ac:dyDescent="0.2">
      <c r="A30" s="449" t="s">
        <v>590</v>
      </c>
      <c r="B30" s="484" t="s">
        <v>591</v>
      </c>
      <c r="C30" s="531">
        <v>511</v>
      </c>
      <c r="D30" s="442">
        <v>3236</v>
      </c>
      <c r="E30" s="506">
        <v>3494</v>
      </c>
      <c r="F30" s="506">
        <v>3494</v>
      </c>
      <c r="G30" s="507">
        <v>479</v>
      </c>
      <c r="H30" s="630">
        <f t="shared" si="5"/>
        <v>1122</v>
      </c>
      <c r="I30" s="631"/>
      <c r="J30" s="632"/>
      <c r="K30" s="510">
        <f t="shared" si="3"/>
        <v>1601</v>
      </c>
      <c r="L30" s="511">
        <f t="shared" si="4"/>
        <v>45.821408128219801</v>
      </c>
      <c r="M30" s="581"/>
      <c r="N30" s="611">
        <v>1601</v>
      </c>
      <c r="O30" s="512"/>
      <c r="P30" s="513"/>
    </row>
    <row r="31" spans="1:16" ht="15" x14ac:dyDescent="0.2">
      <c r="A31" s="449" t="s">
        <v>592</v>
      </c>
      <c r="B31" s="484" t="s">
        <v>593</v>
      </c>
      <c r="C31" s="531">
        <v>518</v>
      </c>
      <c r="D31" s="442">
        <v>1594</v>
      </c>
      <c r="E31" s="506">
        <v>1569</v>
      </c>
      <c r="F31" s="506">
        <v>1569</v>
      </c>
      <c r="G31" s="507">
        <v>342</v>
      </c>
      <c r="H31" s="630">
        <f t="shared" si="5"/>
        <v>375</v>
      </c>
      <c r="I31" s="631"/>
      <c r="J31" s="632"/>
      <c r="K31" s="510">
        <f t="shared" si="3"/>
        <v>717</v>
      </c>
      <c r="L31" s="511">
        <f t="shared" si="4"/>
        <v>45.697896749521988</v>
      </c>
      <c r="M31" s="581"/>
      <c r="N31" s="611">
        <v>717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14873</v>
      </c>
      <c r="E32" s="506">
        <v>15912</v>
      </c>
      <c r="F32" s="506">
        <v>15912</v>
      </c>
      <c r="G32" s="507">
        <v>3264</v>
      </c>
      <c r="H32" s="630">
        <f t="shared" si="5"/>
        <v>3903</v>
      </c>
      <c r="I32" s="631"/>
      <c r="J32" s="632"/>
      <c r="K32" s="510">
        <f t="shared" si="3"/>
        <v>7167</v>
      </c>
      <c r="L32" s="511">
        <f t="shared" si="4"/>
        <v>45.041478129713425</v>
      </c>
      <c r="M32" s="581"/>
      <c r="N32" s="611">
        <v>7167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5671</v>
      </c>
      <c r="E33" s="506">
        <v>5979</v>
      </c>
      <c r="F33" s="506">
        <v>5979</v>
      </c>
      <c r="G33" s="507">
        <v>1248</v>
      </c>
      <c r="H33" s="630">
        <f t="shared" si="5"/>
        <v>1482</v>
      </c>
      <c r="I33" s="631"/>
      <c r="J33" s="632"/>
      <c r="K33" s="510">
        <f t="shared" si="3"/>
        <v>2730</v>
      </c>
      <c r="L33" s="511">
        <f t="shared" si="4"/>
        <v>45.659809332664324</v>
      </c>
      <c r="M33" s="581"/>
      <c r="N33" s="611">
        <v>2730</v>
      </c>
      <c r="O33" s="512"/>
      <c r="P33" s="513"/>
    </row>
    <row r="34" spans="1:16" ht="15" x14ac:dyDescent="0.2">
      <c r="A34" s="449" t="s">
        <v>599</v>
      </c>
      <c r="B34" s="484" t="s">
        <v>600</v>
      </c>
      <c r="C34" s="531">
        <v>557</v>
      </c>
      <c r="D34" s="442"/>
      <c r="E34" s="506"/>
      <c r="F34" s="506"/>
      <c r="G34" s="507"/>
      <c r="H34" s="630">
        <f t="shared" si="5"/>
        <v>0</v>
      </c>
      <c r="I34" s="631"/>
      <c r="J34" s="632"/>
      <c r="K34" s="510">
        <f t="shared" si="3"/>
        <v>0</v>
      </c>
      <c r="L34" s="511" t="e">
        <f t="shared" si="4"/>
        <v>#DIV/0!</v>
      </c>
      <c r="M34" s="581"/>
      <c r="N34" s="611"/>
      <c r="O34" s="512"/>
      <c r="P34" s="513"/>
    </row>
    <row r="35" spans="1:16" ht="15" x14ac:dyDescent="0.2">
      <c r="A35" s="449" t="s">
        <v>601</v>
      </c>
      <c r="B35" s="484" t="s">
        <v>602</v>
      </c>
      <c r="C35" s="531">
        <v>551</v>
      </c>
      <c r="D35" s="442">
        <v>1631</v>
      </c>
      <c r="E35" s="506">
        <v>1503</v>
      </c>
      <c r="F35" s="506">
        <v>1503</v>
      </c>
      <c r="G35" s="507">
        <v>451</v>
      </c>
      <c r="H35" s="630">
        <f t="shared" si="5"/>
        <v>368</v>
      </c>
      <c r="I35" s="631"/>
      <c r="J35" s="632"/>
      <c r="K35" s="510">
        <f t="shared" si="3"/>
        <v>819</v>
      </c>
      <c r="L35" s="511">
        <f t="shared" si="4"/>
        <v>54.491017964071851</v>
      </c>
      <c r="M35" s="581"/>
      <c r="N35" s="611">
        <v>819</v>
      </c>
      <c r="O35" s="512"/>
      <c r="P35" s="513"/>
    </row>
    <row r="36" spans="1:16" ht="15.75" thickBot="1" x14ac:dyDescent="0.25">
      <c r="A36" s="533" t="s">
        <v>603</v>
      </c>
      <c r="B36" s="458"/>
      <c r="C36" s="535" t="s">
        <v>604</v>
      </c>
      <c r="D36" s="536">
        <v>968</v>
      </c>
      <c r="E36" s="537">
        <v>1135</v>
      </c>
      <c r="F36" s="537">
        <v>1135</v>
      </c>
      <c r="G36" s="538">
        <v>184</v>
      </c>
      <c r="H36" s="630">
        <f t="shared" si="5"/>
        <v>478</v>
      </c>
      <c r="I36" s="636"/>
      <c r="J36" s="632"/>
      <c r="K36" s="522">
        <f t="shared" si="3"/>
        <v>662</v>
      </c>
      <c r="L36" s="523">
        <f t="shared" si="4"/>
        <v>58.32599118942732</v>
      </c>
      <c r="M36" s="581"/>
      <c r="N36" s="627">
        <v>662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38842</v>
      </c>
      <c r="E37" s="546">
        <f t="shared" ref="E37:J37" si="6">SUM(E27:E36)</f>
        <v>40904</v>
      </c>
      <c r="F37" s="546">
        <f t="shared" si="6"/>
        <v>40904</v>
      </c>
      <c r="G37" s="547">
        <f t="shared" si="6"/>
        <v>8619</v>
      </c>
      <c r="H37" s="547">
        <f t="shared" si="6"/>
        <v>9402</v>
      </c>
      <c r="I37" s="547">
        <f t="shared" si="6"/>
        <v>0</v>
      </c>
      <c r="J37" s="548">
        <f t="shared" si="6"/>
        <v>0</v>
      </c>
      <c r="K37" s="547">
        <f t="shared" si="3"/>
        <v>18021</v>
      </c>
      <c r="L37" s="549">
        <f t="shared" si="4"/>
        <v>44.056815959319387</v>
      </c>
      <c r="M37" s="581"/>
      <c r="N37" s="547">
        <f>SUM(N27:N36)</f>
        <v>18021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603" t="s">
        <v>608</v>
      </c>
      <c r="C38" s="526">
        <v>601</v>
      </c>
      <c r="D38" s="552"/>
      <c r="E38" s="527"/>
      <c r="F38" s="527"/>
      <c r="G38" s="497"/>
      <c r="H38" s="630">
        <f t="shared" si="5"/>
        <v>0</v>
      </c>
      <c r="I38" s="629"/>
      <c r="J38" s="632"/>
      <c r="K38" s="501">
        <f t="shared" si="3"/>
        <v>0</v>
      </c>
      <c r="L38" s="502" t="e">
        <f t="shared" si="4"/>
        <v>#DIV/0!</v>
      </c>
      <c r="M38" s="581"/>
      <c r="N38" s="620"/>
      <c r="O38" s="529"/>
      <c r="P38" s="530"/>
    </row>
    <row r="39" spans="1:16" ht="15" x14ac:dyDescent="0.2">
      <c r="A39" s="553" t="s">
        <v>609</v>
      </c>
      <c r="B39" s="484" t="s">
        <v>610</v>
      </c>
      <c r="C39" s="531">
        <v>602</v>
      </c>
      <c r="D39" s="442">
        <v>11542</v>
      </c>
      <c r="E39" s="506">
        <v>12124</v>
      </c>
      <c r="F39" s="506">
        <v>10984</v>
      </c>
      <c r="G39" s="507">
        <v>3323</v>
      </c>
      <c r="H39" s="630">
        <f t="shared" si="5"/>
        <v>1647</v>
      </c>
      <c r="I39" s="631"/>
      <c r="J39" s="632"/>
      <c r="K39" s="510">
        <f t="shared" si="3"/>
        <v>4970</v>
      </c>
      <c r="L39" s="511">
        <f t="shared" si="4"/>
        <v>45.2476329206118</v>
      </c>
      <c r="M39" s="581"/>
      <c r="N39" s="611">
        <v>4970</v>
      </c>
      <c r="O39" s="512"/>
      <c r="P39" s="513"/>
    </row>
    <row r="40" spans="1:16" ht="15" x14ac:dyDescent="0.2">
      <c r="A40" s="553" t="s">
        <v>611</v>
      </c>
      <c r="B40" s="484" t="s">
        <v>612</v>
      </c>
      <c r="C40" s="531">
        <v>604</v>
      </c>
      <c r="D40" s="442">
        <v>22</v>
      </c>
      <c r="E40" s="506">
        <v>20</v>
      </c>
      <c r="F40" s="506">
        <v>20</v>
      </c>
      <c r="G40" s="507">
        <v>6</v>
      </c>
      <c r="H40" s="630">
        <f t="shared" si="5"/>
        <v>4</v>
      </c>
      <c r="I40" s="631"/>
      <c r="J40" s="632"/>
      <c r="K40" s="510">
        <f t="shared" si="3"/>
        <v>10</v>
      </c>
      <c r="L40" s="511">
        <f t="shared" si="4"/>
        <v>50</v>
      </c>
      <c r="M40" s="581"/>
      <c r="N40" s="611">
        <v>10</v>
      </c>
      <c r="O40" s="512"/>
      <c r="P40" s="513"/>
    </row>
    <row r="41" spans="1:16" ht="15" x14ac:dyDescent="0.2">
      <c r="A41" s="553" t="s">
        <v>613</v>
      </c>
      <c r="B41" s="484" t="s">
        <v>614</v>
      </c>
      <c r="C41" s="531" t="s">
        <v>615</v>
      </c>
      <c r="D41" s="442">
        <v>26132</v>
      </c>
      <c r="E41" s="506">
        <v>28600</v>
      </c>
      <c r="F41" s="506">
        <v>28600</v>
      </c>
      <c r="G41" s="507">
        <v>6762</v>
      </c>
      <c r="H41" s="630">
        <f t="shared" si="5"/>
        <v>9631</v>
      </c>
      <c r="I41" s="631"/>
      <c r="J41" s="632"/>
      <c r="K41" s="510">
        <f t="shared" si="3"/>
        <v>16393</v>
      </c>
      <c r="L41" s="511">
        <f t="shared" si="4"/>
        <v>57.318181818181827</v>
      </c>
      <c r="M41" s="581"/>
      <c r="N41" s="611">
        <v>16393</v>
      </c>
      <c r="O41" s="512"/>
      <c r="P41" s="513"/>
    </row>
    <row r="42" spans="1:16" ht="15.75" thickBot="1" x14ac:dyDescent="0.25">
      <c r="A42" s="554" t="s">
        <v>616</v>
      </c>
      <c r="B42" s="458"/>
      <c r="C42" s="535" t="s">
        <v>617</v>
      </c>
      <c r="D42" s="460">
        <v>1322</v>
      </c>
      <c r="E42" s="537">
        <v>160</v>
      </c>
      <c r="F42" s="537">
        <v>1300</v>
      </c>
      <c r="G42" s="538">
        <v>281</v>
      </c>
      <c r="H42" s="630">
        <f t="shared" si="5"/>
        <v>361</v>
      </c>
      <c r="I42" s="636"/>
      <c r="J42" s="632"/>
      <c r="K42" s="522">
        <f t="shared" si="3"/>
        <v>642</v>
      </c>
      <c r="L42" s="555">
        <f t="shared" si="4"/>
        <v>49.38461538461538</v>
      </c>
      <c r="M42" s="581"/>
      <c r="N42" s="627">
        <v>642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39018</v>
      </c>
      <c r="E43" s="546">
        <f t="shared" si="7"/>
        <v>40904</v>
      </c>
      <c r="F43" s="546">
        <f t="shared" si="7"/>
        <v>40904</v>
      </c>
      <c r="G43" s="547">
        <f t="shared" si="7"/>
        <v>10372</v>
      </c>
      <c r="H43" s="548">
        <f t="shared" si="7"/>
        <v>11643</v>
      </c>
      <c r="I43" s="547">
        <f t="shared" si="7"/>
        <v>0</v>
      </c>
      <c r="J43" s="556">
        <f t="shared" si="7"/>
        <v>0</v>
      </c>
      <c r="K43" s="547">
        <f t="shared" si="3"/>
        <v>22015</v>
      </c>
      <c r="L43" s="549">
        <f t="shared" si="4"/>
        <v>53.821142186583216</v>
      </c>
      <c r="M43" s="581"/>
      <c r="N43" s="547">
        <f>SUM(N38:N42)</f>
        <v>22015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637"/>
      <c r="C44" s="558"/>
      <c r="D44" s="559"/>
      <c r="E44" s="560"/>
      <c r="F44" s="560"/>
      <c r="G44" s="638"/>
      <c r="H44" s="639"/>
      <c r="I44" s="640"/>
      <c r="J44" s="639"/>
      <c r="K44" s="564"/>
      <c r="L44" s="502"/>
      <c r="M44" s="581"/>
      <c r="N44" s="641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12886</v>
      </c>
      <c r="E45" s="545">
        <f t="shared" si="8"/>
        <v>12304</v>
      </c>
      <c r="F45" s="545">
        <f t="shared" si="8"/>
        <v>12304</v>
      </c>
      <c r="G45" s="547">
        <f t="shared" si="8"/>
        <v>3610</v>
      </c>
      <c r="H45" s="548">
        <f t="shared" si="8"/>
        <v>2012</v>
      </c>
      <c r="I45" s="547">
        <f t="shared" si="8"/>
        <v>0</v>
      </c>
      <c r="J45" s="550">
        <f t="shared" si="8"/>
        <v>0</v>
      </c>
      <c r="K45" s="564">
        <f t="shared" si="3"/>
        <v>5622</v>
      </c>
      <c r="L45" s="502">
        <f t="shared" si="4"/>
        <v>45.692457737321199</v>
      </c>
      <c r="M45" s="581"/>
      <c r="N45" s="547">
        <f>N43-N41</f>
        <v>5622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176</v>
      </c>
      <c r="E46" s="545">
        <f t="shared" si="9"/>
        <v>0</v>
      </c>
      <c r="F46" s="545">
        <f t="shared" si="9"/>
        <v>0</v>
      </c>
      <c r="G46" s="547">
        <f t="shared" si="9"/>
        <v>1753</v>
      </c>
      <c r="H46" s="548">
        <f t="shared" si="9"/>
        <v>2241</v>
      </c>
      <c r="I46" s="547">
        <f t="shared" si="9"/>
        <v>0</v>
      </c>
      <c r="J46" s="550">
        <f t="shared" si="9"/>
        <v>0</v>
      </c>
      <c r="K46" s="564">
        <f t="shared" si="3"/>
        <v>3994</v>
      </c>
      <c r="L46" s="502" t="e">
        <f t="shared" si="4"/>
        <v>#DIV/0!</v>
      </c>
      <c r="M46" s="581"/>
      <c r="N46" s="547">
        <f>N43-N37</f>
        <v>3994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-25956</v>
      </c>
      <c r="E47" s="545">
        <f t="shared" si="10"/>
        <v>-28600</v>
      </c>
      <c r="F47" s="545">
        <f t="shared" si="10"/>
        <v>-28600</v>
      </c>
      <c r="G47" s="547">
        <f t="shared" si="10"/>
        <v>-5009</v>
      </c>
      <c r="H47" s="548">
        <f t="shared" si="10"/>
        <v>-7390</v>
      </c>
      <c r="I47" s="547">
        <f t="shared" si="10"/>
        <v>0</v>
      </c>
      <c r="J47" s="550">
        <f t="shared" si="10"/>
        <v>0</v>
      </c>
      <c r="K47" s="564">
        <f t="shared" si="3"/>
        <v>-12399</v>
      </c>
      <c r="L47" s="549">
        <f t="shared" si="4"/>
        <v>43.353146853146853</v>
      </c>
      <c r="M47" s="581"/>
      <c r="N47" s="547">
        <f>N46-N41</f>
        <v>-12399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ht="14.25" x14ac:dyDescent="0.2">
      <c r="A51" s="572" t="s">
        <v>625</v>
      </c>
    </row>
    <row r="52" spans="1:11" ht="14.25" x14ac:dyDescent="0.2">
      <c r="A52" s="575" t="s">
        <v>626</v>
      </c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580" t="s">
        <v>631</v>
      </c>
    </row>
    <row r="58" spans="1:11" x14ac:dyDescent="0.2">
      <c r="A58" s="580" t="s">
        <v>632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T32" sqref="T32"/>
    </sheetView>
  </sheetViews>
  <sheetFormatPr defaultColWidth="8.7109375" defaultRowHeight="12.75" x14ac:dyDescent="0.2"/>
  <cols>
    <col min="1" max="1" width="37.7109375" style="368" customWidth="1"/>
    <col min="2" max="2" width="13.5703125" style="367" hidden="1" customWidth="1"/>
    <col min="3" max="3" width="7.28515625" style="369" customWidth="1"/>
    <col min="4" max="5" width="11.5703125" style="367" customWidth="1"/>
    <col min="6" max="6" width="11.5703125" style="371" customWidth="1"/>
    <col min="7" max="7" width="11.42578125" style="371" customWidth="1"/>
    <col min="8" max="8" width="9.85546875" style="371" customWidth="1"/>
    <col min="9" max="9" width="9.140625" style="371" customWidth="1"/>
    <col min="10" max="10" width="9.28515625" style="371" customWidth="1"/>
    <col min="11" max="11" width="9.140625" style="371" customWidth="1"/>
    <col min="12" max="12" width="12" style="367" customWidth="1"/>
    <col min="13" max="13" width="8.7109375" style="367"/>
    <col min="14" max="14" width="11.85546875" style="367" customWidth="1"/>
    <col min="15" max="15" width="12.5703125" style="367" customWidth="1"/>
    <col min="16" max="16" width="11.85546875" style="367" customWidth="1"/>
    <col min="17" max="17" width="12" style="367" customWidth="1"/>
    <col min="18" max="16384" width="8.7109375" style="367"/>
  </cols>
  <sheetData>
    <row r="1" spans="1:17" ht="24" customHeight="1" x14ac:dyDescent="0.2">
      <c r="A1" s="364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376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78"/>
      <c r="C6" s="379"/>
      <c r="D6" s="378"/>
      <c r="G6" s="374"/>
      <c r="H6" s="374"/>
    </row>
    <row r="7" spans="1:17" ht="24.75" customHeight="1" thickBot="1" x14ac:dyDescent="0.25">
      <c r="A7" s="381" t="s">
        <v>528</v>
      </c>
      <c r="B7" s="382"/>
      <c r="C7" s="383"/>
      <c r="D7" s="384" t="s">
        <v>633</v>
      </c>
      <c r="E7" s="385"/>
      <c r="F7" s="385"/>
      <c r="G7" s="385"/>
      <c r="H7" s="386"/>
      <c r="I7" s="386"/>
      <c r="J7" s="386"/>
      <c r="K7" s="386"/>
      <c r="L7" s="387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390"/>
      <c r="C9" s="391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396"/>
      <c r="I9" s="396"/>
      <c r="J9" s="397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401"/>
      <c r="B10" s="402" t="s">
        <v>539</v>
      </c>
      <c r="C10" s="403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415"/>
      <c r="C11" s="416"/>
      <c r="D11" s="417">
        <v>22</v>
      </c>
      <c r="E11" s="418">
        <v>23</v>
      </c>
      <c r="F11" s="418">
        <v>23</v>
      </c>
      <c r="G11" s="419">
        <v>23</v>
      </c>
      <c r="H11" s="420">
        <f>N11</f>
        <v>23</v>
      </c>
      <c r="I11" s="420">
        <f>O11</f>
        <v>0</v>
      </c>
      <c r="J11" s="421">
        <f>P11</f>
        <v>0</v>
      </c>
      <c r="K11" s="422" t="s">
        <v>551</v>
      </c>
      <c r="L11" s="423" t="s">
        <v>551</v>
      </c>
      <c r="M11" s="376"/>
      <c r="N11" s="424">
        <v>23</v>
      </c>
      <c r="O11" s="425"/>
      <c r="P11" s="425"/>
    </row>
    <row r="12" spans="1:17" ht="13.5" thickBot="1" x14ac:dyDescent="0.25">
      <c r="A12" s="426" t="s">
        <v>552</v>
      </c>
      <c r="B12" s="427"/>
      <c r="C12" s="428"/>
      <c r="D12" s="429">
        <v>21.4</v>
      </c>
      <c r="E12" s="430">
        <v>21.7</v>
      </c>
      <c r="F12" s="430">
        <v>21.7</v>
      </c>
      <c r="G12" s="431">
        <v>21.7</v>
      </c>
      <c r="H12" s="432">
        <f t="shared" ref="H12:J23" si="0">N12</f>
        <v>21.7</v>
      </c>
      <c r="I12" s="433">
        <f t="shared" si="0"/>
        <v>0</v>
      </c>
      <c r="J12" s="434">
        <f t="shared" si="0"/>
        <v>0</v>
      </c>
      <c r="K12" s="435"/>
      <c r="L12" s="436" t="s">
        <v>551</v>
      </c>
      <c r="M12" s="376"/>
      <c r="N12" s="437">
        <v>21.7</v>
      </c>
      <c r="O12" s="438"/>
      <c r="P12" s="438"/>
    </row>
    <row r="13" spans="1:17" x14ac:dyDescent="0.2">
      <c r="A13" s="439" t="s">
        <v>553</v>
      </c>
      <c r="B13" s="440" t="s">
        <v>554</v>
      </c>
      <c r="C13" s="441" t="s">
        <v>555</v>
      </c>
      <c r="D13" s="442">
        <v>6799</v>
      </c>
      <c r="E13" s="443" t="s">
        <v>551</v>
      </c>
      <c r="F13" s="443" t="s">
        <v>551</v>
      </c>
      <c r="G13" s="444">
        <v>6891</v>
      </c>
      <c r="H13" s="445">
        <f t="shared" si="0"/>
        <v>6924</v>
      </c>
      <c r="I13" s="420">
        <f t="shared" si="0"/>
        <v>0</v>
      </c>
      <c r="J13" s="421">
        <f t="shared" si="0"/>
        <v>0</v>
      </c>
      <c r="K13" s="446" t="s">
        <v>551</v>
      </c>
      <c r="L13" s="446" t="s">
        <v>551</v>
      </c>
      <c r="M13" s="376"/>
      <c r="N13" s="447">
        <v>6924</v>
      </c>
      <c r="O13" s="448"/>
      <c r="P13" s="448"/>
    </row>
    <row r="14" spans="1:17" x14ac:dyDescent="0.2">
      <c r="A14" s="449" t="s">
        <v>556</v>
      </c>
      <c r="B14" s="450" t="s">
        <v>557</v>
      </c>
      <c r="C14" s="451" t="s">
        <v>558</v>
      </c>
      <c r="D14" s="442">
        <v>6776</v>
      </c>
      <c r="E14" s="452" t="s">
        <v>551</v>
      </c>
      <c r="F14" s="452" t="s">
        <v>551</v>
      </c>
      <c r="G14" s="444">
        <v>6877</v>
      </c>
      <c r="H14" s="453">
        <f t="shared" si="0"/>
        <v>6898</v>
      </c>
      <c r="I14" s="454">
        <f t="shared" si="0"/>
        <v>0</v>
      </c>
      <c r="J14" s="455">
        <f t="shared" si="0"/>
        <v>0</v>
      </c>
      <c r="K14" s="446" t="s">
        <v>551</v>
      </c>
      <c r="L14" s="446" t="s">
        <v>551</v>
      </c>
      <c r="M14" s="376"/>
      <c r="N14" s="456">
        <v>6898</v>
      </c>
      <c r="O14" s="448"/>
      <c r="P14" s="448"/>
    </row>
    <row r="15" spans="1:17" x14ac:dyDescent="0.2">
      <c r="A15" s="449" t="s">
        <v>559</v>
      </c>
      <c r="B15" s="450" t="s">
        <v>560</v>
      </c>
      <c r="C15" s="451" t="s">
        <v>561</v>
      </c>
      <c r="D15" s="442">
        <v>49</v>
      </c>
      <c r="E15" s="452" t="s">
        <v>551</v>
      </c>
      <c r="F15" s="452" t="s">
        <v>551</v>
      </c>
      <c r="G15" s="444">
        <v>70</v>
      </c>
      <c r="H15" s="453">
        <f t="shared" si="0"/>
        <v>70</v>
      </c>
      <c r="I15" s="454">
        <f t="shared" si="0"/>
        <v>0</v>
      </c>
      <c r="J15" s="455">
        <f t="shared" si="0"/>
        <v>0</v>
      </c>
      <c r="K15" s="446" t="s">
        <v>551</v>
      </c>
      <c r="L15" s="446" t="s">
        <v>551</v>
      </c>
      <c r="M15" s="376"/>
      <c r="N15" s="456">
        <v>70</v>
      </c>
      <c r="O15" s="448"/>
      <c r="P15" s="448"/>
    </row>
    <row r="16" spans="1:17" x14ac:dyDescent="0.2">
      <c r="A16" s="449" t="s">
        <v>562</v>
      </c>
      <c r="B16" s="450" t="s">
        <v>563</v>
      </c>
      <c r="C16" s="451" t="s">
        <v>551</v>
      </c>
      <c r="D16" s="442">
        <v>648</v>
      </c>
      <c r="E16" s="452" t="s">
        <v>551</v>
      </c>
      <c r="F16" s="452" t="s">
        <v>551</v>
      </c>
      <c r="G16" s="444">
        <v>9411</v>
      </c>
      <c r="H16" s="453">
        <f t="shared" si="0"/>
        <v>4971</v>
      </c>
      <c r="I16" s="454">
        <f t="shared" si="0"/>
        <v>0</v>
      </c>
      <c r="J16" s="455">
        <f t="shared" si="0"/>
        <v>0</v>
      </c>
      <c r="K16" s="446" t="s">
        <v>551</v>
      </c>
      <c r="L16" s="446" t="s">
        <v>551</v>
      </c>
      <c r="M16" s="376"/>
      <c r="N16" s="456">
        <v>4971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459" t="s">
        <v>566</v>
      </c>
      <c r="D17" s="460">
        <v>1771</v>
      </c>
      <c r="E17" s="461" t="s">
        <v>551</v>
      </c>
      <c r="F17" s="461" t="s">
        <v>551</v>
      </c>
      <c r="G17" s="444">
        <v>2301</v>
      </c>
      <c r="H17" s="462">
        <f t="shared" si="0"/>
        <v>3964</v>
      </c>
      <c r="I17" s="432">
        <f t="shared" si="0"/>
        <v>0</v>
      </c>
      <c r="J17" s="463">
        <f t="shared" si="0"/>
        <v>0</v>
      </c>
      <c r="K17" s="423" t="s">
        <v>551</v>
      </c>
      <c r="L17" s="423" t="s">
        <v>551</v>
      </c>
      <c r="M17" s="376"/>
      <c r="N17" s="464">
        <v>3964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2491</v>
      </c>
      <c r="E18" s="470" t="s">
        <v>551</v>
      </c>
      <c r="F18" s="470" t="s">
        <v>551</v>
      </c>
      <c r="G18" s="471">
        <f>G13-G14+G15+G16+G17</f>
        <v>11796</v>
      </c>
      <c r="H18" s="471">
        <f>H13-H14+H15+H16+H17</f>
        <v>9031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376"/>
      <c r="N18" s="474">
        <f>N13-N14+N15+N16+N17</f>
        <v>9031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440" t="s">
        <v>569</v>
      </c>
      <c r="C19" s="475">
        <v>401</v>
      </c>
      <c r="D19" s="460">
        <v>37</v>
      </c>
      <c r="E19" s="443" t="s">
        <v>551</v>
      </c>
      <c r="F19" s="443" t="s">
        <v>551</v>
      </c>
      <c r="G19" s="476">
        <v>28</v>
      </c>
      <c r="H19" s="477">
        <f t="shared" si="0"/>
        <v>41</v>
      </c>
      <c r="I19" s="478">
        <f t="shared" si="0"/>
        <v>0</v>
      </c>
      <c r="J19" s="479">
        <f t="shared" si="0"/>
        <v>0</v>
      </c>
      <c r="K19" s="423" t="s">
        <v>551</v>
      </c>
      <c r="L19" s="423" t="s">
        <v>551</v>
      </c>
      <c r="M19" s="376"/>
      <c r="N19" s="480">
        <v>41</v>
      </c>
      <c r="O19" s="465"/>
      <c r="P19" s="465"/>
    </row>
    <row r="20" spans="1:16" x14ac:dyDescent="0.2">
      <c r="A20" s="449" t="s">
        <v>570</v>
      </c>
      <c r="B20" s="450" t="s">
        <v>571</v>
      </c>
      <c r="C20" s="451" t="s">
        <v>572</v>
      </c>
      <c r="D20" s="442">
        <v>1054</v>
      </c>
      <c r="E20" s="452" t="s">
        <v>551</v>
      </c>
      <c r="F20" s="452" t="s">
        <v>551</v>
      </c>
      <c r="G20" s="481">
        <v>1069</v>
      </c>
      <c r="H20" s="453">
        <f t="shared" si="0"/>
        <v>1106</v>
      </c>
      <c r="I20" s="482">
        <f t="shared" si="0"/>
        <v>0</v>
      </c>
      <c r="J20" s="483">
        <f t="shared" si="0"/>
        <v>0</v>
      </c>
      <c r="K20" s="446" t="s">
        <v>551</v>
      </c>
      <c r="L20" s="446" t="s">
        <v>551</v>
      </c>
      <c r="M20" s="376"/>
      <c r="N20" s="456">
        <v>1106</v>
      </c>
      <c r="O20" s="448"/>
      <c r="P20" s="448"/>
    </row>
    <row r="21" spans="1:16" x14ac:dyDescent="0.2">
      <c r="A21" s="449" t="s">
        <v>573</v>
      </c>
      <c r="B21" s="484" t="s">
        <v>574</v>
      </c>
      <c r="C21" s="451" t="s">
        <v>551</v>
      </c>
      <c r="D21" s="442">
        <v>0</v>
      </c>
      <c r="E21" s="452" t="s">
        <v>551</v>
      </c>
      <c r="F21" s="452" t="s">
        <v>551</v>
      </c>
      <c r="G21" s="481">
        <v>0</v>
      </c>
      <c r="H21" s="453">
        <f t="shared" si="0"/>
        <v>0</v>
      </c>
      <c r="I21" s="482">
        <f t="shared" si="0"/>
        <v>0</v>
      </c>
      <c r="J21" s="483">
        <f t="shared" si="0"/>
        <v>0</v>
      </c>
      <c r="K21" s="446" t="s">
        <v>551</v>
      </c>
      <c r="L21" s="446" t="s">
        <v>551</v>
      </c>
      <c r="M21" s="376"/>
      <c r="N21" s="456">
        <v>0</v>
      </c>
      <c r="O21" s="448"/>
      <c r="P21" s="448"/>
    </row>
    <row r="22" spans="1:16" x14ac:dyDescent="0.2">
      <c r="A22" s="449" t="s">
        <v>575</v>
      </c>
      <c r="B22" s="484" t="s">
        <v>576</v>
      </c>
      <c r="C22" s="451" t="s">
        <v>551</v>
      </c>
      <c r="D22" s="442">
        <v>1377</v>
      </c>
      <c r="E22" s="452" t="s">
        <v>551</v>
      </c>
      <c r="F22" s="452" t="s">
        <v>551</v>
      </c>
      <c r="G22" s="481">
        <v>10239</v>
      </c>
      <c r="H22" s="453">
        <f t="shared" si="0"/>
        <v>5762</v>
      </c>
      <c r="I22" s="482">
        <f t="shared" si="0"/>
        <v>0</v>
      </c>
      <c r="J22" s="483">
        <f t="shared" si="0"/>
        <v>0</v>
      </c>
      <c r="K22" s="446" t="s">
        <v>551</v>
      </c>
      <c r="L22" s="446" t="s">
        <v>551</v>
      </c>
      <c r="M22" s="376"/>
      <c r="N22" s="456">
        <v>5762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486" t="s">
        <v>551</v>
      </c>
      <c r="D23" s="442">
        <v>0</v>
      </c>
      <c r="E23" s="461" t="s">
        <v>551</v>
      </c>
      <c r="F23" s="461" t="s">
        <v>551</v>
      </c>
      <c r="G23" s="487">
        <v>0</v>
      </c>
      <c r="H23" s="488">
        <f t="shared" si="0"/>
        <v>0</v>
      </c>
      <c r="I23" s="489">
        <f t="shared" si="0"/>
        <v>0</v>
      </c>
      <c r="J23" s="490">
        <f t="shared" si="0"/>
        <v>0</v>
      </c>
      <c r="K23" s="491" t="s">
        <v>551</v>
      </c>
      <c r="L23" s="491" t="s">
        <v>551</v>
      </c>
      <c r="M23" s="376"/>
      <c r="N23" s="492">
        <v>0</v>
      </c>
      <c r="O23" s="493"/>
      <c r="P23" s="493"/>
    </row>
    <row r="24" spans="1:16" ht="15" x14ac:dyDescent="0.2">
      <c r="A24" s="439" t="s">
        <v>579</v>
      </c>
      <c r="B24" s="440" t="s">
        <v>580</v>
      </c>
      <c r="C24" s="494" t="s">
        <v>551</v>
      </c>
      <c r="D24" s="495">
        <v>10277</v>
      </c>
      <c r="E24" s="496">
        <v>11804</v>
      </c>
      <c r="F24" s="496">
        <v>11804</v>
      </c>
      <c r="G24" s="497">
        <v>2936</v>
      </c>
      <c r="H24" s="498">
        <f>N24-G24</f>
        <v>4198</v>
      </c>
      <c r="I24" s="499"/>
      <c r="J24" s="500"/>
      <c r="K24" s="501">
        <f t="shared" ref="K24:K47" si="3">SUM(G24:J24)</f>
        <v>7134</v>
      </c>
      <c r="L24" s="502">
        <f t="shared" ref="L24:L47" si="4">(K24/F24)*100</f>
        <v>60.437139952558447</v>
      </c>
      <c r="M24" s="376"/>
      <c r="N24" s="447">
        <v>7134</v>
      </c>
      <c r="O24" s="503"/>
      <c r="P24" s="504"/>
    </row>
    <row r="25" spans="1:16" ht="15" x14ac:dyDescent="0.2">
      <c r="A25" s="449" t="s">
        <v>581</v>
      </c>
      <c r="B25" s="450" t="s">
        <v>582</v>
      </c>
      <c r="C25" s="505" t="s">
        <v>551</v>
      </c>
      <c r="D25" s="442">
        <v>0</v>
      </c>
      <c r="E25" s="506">
        <v>0</v>
      </c>
      <c r="F25" s="506">
        <v>0</v>
      </c>
      <c r="G25" s="507">
        <v>0</v>
      </c>
      <c r="H25" s="499">
        <f t="shared" ref="H25:H42" si="5">N25-G25</f>
        <v>0</v>
      </c>
      <c r="I25" s="508"/>
      <c r="J25" s="509"/>
      <c r="K25" s="510">
        <f t="shared" si="3"/>
        <v>0</v>
      </c>
      <c r="L25" s="511" t="e">
        <f t="shared" si="4"/>
        <v>#DIV/0!</v>
      </c>
      <c r="M25" s="376"/>
      <c r="N25" s="456">
        <v>0</v>
      </c>
      <c r="O25" s="512"/>
      <c r="P25" s="513"/>
    </row>
    <row r="26" spans="1:16" ht="15.75" thickBot="1" x14ac:dyDescent="0.25">
      <c r="A26" s="426" t="s">
        <v>583</v>
      </c>
      <c r="B26" s="514" t="s">
        <v>582</v>
      </c>
      <c r="C26" s="515">
        <v>672</v>
      </c>
      <c r="D26" s="516">
        <v>8460</v>
      </c>
      <c r="E26" s="517">
        <v>10259</v>
      </c>
      <c r="F26" s="517">
        <v>10259</v>
      </c>
      <c r="G26" s="518">
        <v>2550</v>
      </c>
      <c r="H26" s="519">
        <f t="shared" si="5"/>
        <v>3410</v>
      </c>
      <c r="I26" s="520"/>
      <c r="J26" s="521"/>
      <c r="K26" s="522">
        <f t="shared" si="3"/>
        <v>5960</v>
      </c>
      <c r="L26" s="523">
        <f t="shared" si="4"/>
        <v>58.095330928940449</v>
      </c>
      <c r="M26" s="376"/>
      <c r="N26" s="464">
        <v>5960</v>
      </c>
      <c r="O26" s="524"/>
      <c r="P26" s="525"/>
    </row>
    <row r="27" spans="1:16" ht="15" x14ac:dyDescent="0.2">
      <c r="A27" s="439" t="s">
        <v>584</v>
      </c>
      <c r="B27" s="440" t="s">
        <v>585</v>
      </c>
      <c r="C27" s="526">
        <v>501</v>
      </c>
      <c r="D27" s="442">
        <v>1642</v>
      </c>
      <c r="E27" s="527">
        <v>1258</v>
      </c>
      <c r="F27" s="527">
        <v>1368</v>
      </c>
      <c r="G27" s="528">
        <v>484</v>
      </c>
      <c r="H27" s="500">
        <f t="shared" si="5"/>
        <v>327</v>
      </c>
      <c r="I27" s="499"/>
      <c r="J27" s="500"/>
      <c r="K27" s="501">
        <f t="shared" si="3"/>
        <v>811</v>
      </c>
      <c r="L27" s="502">
        <f t="shared" si="4"/>
        <v>59.283625730994146</v>
      </c>
      <c r="M27" s="376"/>
      <c r="N27" s="480">
        <v>811</v>
      </c>
      <c r="O27" s="529"/>
      <c r="P27" s="530"/>
    </row>
    <row r="28" spans="1:16" ht="15" x14ac:dyDescent="0.2">
      <c r="A28" s="449" t="s">
        <v>586</v>
      </c>
      <c r="B28" s="450" t="s">
        <v>587</v>
      </c>
      <c r="C28" s="531">
        <v>502</v>
      </c>
      <c r="D28" s="442">
        <v>671</v>
      </c>
      <c r="E28" s="506">
        <v>807</v>
      </c>
      <c r="F28" s="506">
        <v>807</v>
      </c>
      <c r="G28" s="507">
        <v>168</v>
      </c>
      <c r="H28" s="500">
        <f t="shared" si="5"/>
        <v>166</v>
      </c>
      <c r="I28" s="508"/>
      <c r="J28" s="509"/>
      <c r="K28" s="510">
        <f t="shared" si="3"/>
        <v>334</v>
      </c>
      <c r="L28" s="511">
        <f t="shared" si="4"/>
        <v>41.38785625774473</v>
      </c>
      <c r="M28" s="376"/>
      <c r="N28" s="456">
        <v>334</v>
      </c>
      <c r="O28" s="512"/>
      <c r="P28" s="513"/>
    </row>
    <row r="29" spans="1:16" ht="15" x14ac:dyDescent="0.2">
      <c r="A29" s="449" t="s">
        <v>588</v>
      </c>
      <c r="B29" s="450" t="s">
        <v>589</v>
      </c>
      <c r="C29" s="531">
        <v>504</v>
      </c>
      <c r="D29" s="442">
        <v>0</v>
      </c>
      <c r="E29" s="506">
        <v>0</v>
      </c>
      <c r="F29" s="506">
        <v>0</v>
      </c>
      <c r="G29" s="507">
        <v>0</v>
      </c>
      <c r="H29" s="500">
        <f t="shared" si="5"/>
        <v>0</v>
      </c>
      <c r="I29" s="508"/>
      <c r="J29" s="509"/>
      <c r="K29" s="510">
        <f t="shared" si="3"/>
        <v>0</v>
      </c>
      <c r="L29" s="511" t="e">
        <f t="shared" si="4"/>
        <v>#DIV/0!</v>
      </c>
      <c r="M29" s="376"/>
      <c r="N29" s="456">
        <v>0</v>
      </c>
      <c r="O29" s="512"/>
      <c r="P29" s="513"/>
    </row>
    <row r="30" spans="1:16" ht="15" x14ac:dyDescent="0.2">
      <c r="A30" s="449" t="s">
        <v>590</v>
      </c>
      <c r="B30" s="450" t="s">
        <v>591</v>
      </c>
      <c r="C30" s="531">
        <v>511</v>
      </c>
      <c r="D30" s="442">
        <v>214</v>
      </c>
      <c r="E30" s="506">
        <v>440</v>
      </c>
      <c r="F30" s="506">
        <v>440</v>
      </c>
      <c r="G30" s="507">
        <v>1</v>
      </c>
      <c r="H30" s="500">
        <f t="shared" si="5"/>
        <v>2</v>
      </c>
      <c r="I30" s="508"/>
      <c r="J30" s="509"/>
      <c r="K30" s="510">
        <f t="shared" si="3"/>
        <v>3</v>
      </c>
      <c r="L30" s="511">
        <f t="shared" si="4"/>
        <v>0.68181818181818177</v>
      </c>
      <c r="M30" s="376"/>
      <c r="N30" s="456">
        <v>3</v>
      </c>
      <c r="O30" s="512"/>
      <c r="P30" s="513"/>
    </row>
    <row r="31" spans="1:16" ht="15" x14ac:dyDescent="0.2">
      <c r="A31" s="449" t="s">
        <v>592</v>
      </c>
      <c r="B31" s="450" t="s">
        <v>593</v>
      </c>
      <c r="C31" s="531">
        <v>518</v>
      </c>
      <c r="D31" s="442">
        <v>560</v>
      </c>
      <c r="E31" s="506">
        <v>621</v>
      </c>
      <c r="F31" s="506">
        <v>621</v>
      </c>
      <c r="G31" s="507">
        <v>148</v>
      </c>
      <c r="H31" s="500">
        <f t="shared" si="5"/>
        <v>142</v>
      </c>
      <c r="I31" s="508"/>
      <c r="J31" s="509"/>
      <c r="K31" s="510">
        <f t="shared" si="3"/>
        <v>290</v>
      </c>
      <c r="L31" s="511">
        <f t="shared" si="4"/>
        <v>46.698872785829309</v>
      </c>
      <c r="M31" s="376"/>
      <c r="N31" s="456">
        <v>290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5524</v>
      </c>
      <c r="E32" s="506">
        <v>5822</v>
      </c>
      <c r="F32" s="506">
        <v>5822</v>
      </c>
      <c r="G32" s="507">
        <v>1362</v>
      </c>
      <c r="H32" s="500">
        <f t="shared" si="5"/>
        <v>1457</v>
      </c>
      <c r="I32" s="508"/>
      <c r="J32" s="509"/>
      <c r="K32" s="510">
        <f t="shared" si="3"/>
        <v>2819</v>
      </c>
      <c r="L32" s="511">
        <f t="shared" si="4"/>
        <v>48.419787014771551</v>
      </c>
      <c r="M32" s="376"/>
      <c r="N32" s="456">
        <v>2819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1957</v>
      </c>
      <c r="E33" s="506">
        <v>2204</v>
      </c>
      <c r="F33" s="506">
        <v>2204</v>
      </c>
      <c r="G33" s="507">
        <v>506</v>
      </c>
      <c r="H33" s="500">
        <f t="shared" si="5"/>
        <v>556</v>
      </c>
      <c r="I33" s="508"/>
      <c r="J33" s="509"/>
      <c r="K33" s="510">
        <f t="shared" si="3"/>
        <v>1062</v>
      </c>
      <c r="L33" s="511">
        <f t="shared" si="4"/>
        <v>48.185117967332125</v>
      </c>
      <c r="M33" s="376"/>
      <c r="N33" s="456">
        <v>1062</v>
      </c>
      <c r="O33" s="512"/>
      <c r="P33" s="513"/>
    </row>
    <row r="34" spans="1:16" ht="15" x14ac:dyDescent="0.2">
      <c r="A34" s="449" t="s">
        <v>599</v>
      </c>
      <c r="B34" s="450" t="s">
        <v>600</v>
      </c>
      <c r="C34" s="531">
        <v>557</v>
      </c>
      <c r="D34" s="442">
        <v>0</v>
      </c>
      <c r="E34" s="506">
        <v>0</v>
      </c>
      <c r="F34" s="506">
        <v>0</v>
      </c>
      <c r="G34" s="507">
        <v>0</v>
      </c>
      <c r="H34" s="500">
        <f t="shared" si="5"/>
        <v>0</v>
      </c>
      <c r="I34" s="508"/>
      <c r="J34" s="509"/>
      <c r="K34" s="510">
        <f t="shared" si="3"/>
        <v>0</v>
      </c>
      <c r="L34" s="511" t="e">
        <f t="shared" si="4"/>
        <v>#DIV/0!</v>
      </c>
      <c r="M34" s="376"/>
      <c r="N34" s="456">
        <v>0</v>
      </c>
      <c r="O34" s="512"/>
      <c r="P34" s="513"/>
    </row>
    <row r="35" spans="1:16" ht="15" x14ac:dyDescent="0.2">
      <c r="A35" s="449" t="s">
        <v>601</v>
      </c>
      <c r="B35" s="450" t="s">
        <v>602</v>
      </c>
      <c r="C35" s="531">
        <v>551</v>
      </c>
      <c r="D35" s="442">
        <v>44</v>
      </c>
      <c r="E35" s="506">
        <v>20</v>
      </c>
      <c r="F35" s="506">
        <v>20</v>
      </c>
      <c r="G35" s="507">
        <v>9</v>
      </c>
      <c r="H35" s="500">
        <f t="shared" si="5"/>
        <v>-12</v>
      </c>
      <c r="I35" s="508"/>
      <c r="J35" s="509"/>
      <c r="K35" s="510">
        <f t="shared" si="3"/>
        <v>-3</v>
      </c>
      <c r="L35" s="511">
        <f t="shared" si="4"/>
        <v>-15</v>
      </c>
      <c r="M35" s="376"/>
      <c r="N35" s="456">
        <v>-3</v>
      </c>
      <c r="O35" s="512"/>
      <c r="P35" s="513"/>
    </row>
    <row r="36" spans="1:16" ht="15.75" thickBot="1" x14ac:dyDescent="0.25">
      <c r="A36" s="533" t="s">
        <v>603</v>
      </c>
      <c r="B36" s="534"/>
      <c r="C36" s="535" t="s">
        <v>604</v>
      </c>
      <c r="D36" s="536">
        <v>594</v>
      </c>
      <c r="E36" s="537">
        <v>1282</v>
      </c>
      <c r="F36" s="537">
        <v>1282</v>
      </c>
      <c r="G36" s="538">
        <v>103</v>
      </c>
      <c r="H36" s="500">
        <f t="shared" si="5"/>
        <v>56</v>
      </c>
      <c r="I36" s="539"/>
      <c r="J36" s="509"/>
      <c r="K36" s="522">
        <f t="shared" si="3"/>
        <v>159</v>
      </c>
      <c r="L36" s="523">
        <f t="shared" si="4"/>
        <v>12.402496099843994</v>
      </c>
      <c r="M36" s="376"/>
      <c r="N36" s="492">
        <v>159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11206</v>
      </c>
      <c r="E37" s="546">
        <f t="shared" ref="E37:J37" si="6">SUM(E27:E36)</f>
        <v>12454</v>
      </c>
      <c r="F37" s="546">
        <f t="shared" si="6"/>
        <v>12564</v>
      </c>
      <c r="G37" s="547">
        <f t="shared" si="6"/>
        <v>2781</v>
      </c>
      <c r="H37" s="547">
        <f t="shared" si="6"/>
        <v>2694</v>
      </c>
      <c r="I37" s="547">
        <f t="shared" si="6"/>
        <v>0</v>
      </c>
      <c r="J37" s="548">
        <f t="shared" si="6"/>
        <v>0</v>
      </c>
      <c r="K37" s="547">
        <f t="shared" si="3"/>
        <v>5475</v>
      </c>
      <c r="L37" s="549">
        <f t="shared" si="4"/>
        <v>43.576886341929324</v>
      </c>
      <c r="M37" s="376"/>
      <c r="N37" s="547">
        <f>SUM(N27:N36)</f>
        <v>5475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440" t="s">
        <v>608</v>
      </c>
      <c r="C38" s="526">
        <v>601</v>
      </c>
      <c r="D38" s="552">
        <v>0</v>
      </c>
      <c r="E38" s="527">
        <v>0</v>
      </c>
      <c r="F38" s="527">
        <v>0</v>
      </c>
      <c r="G38" s="497">
        <v>0</v>
      </c>
      <c r="H38" s="500">
        <f t="shared" si="5"/>
        <v>0</v>
      </c>
      <c r="I38" s="499"/>
      <c r="J38" s="509"/>
      <c r="K38" s="501">
        <f t="shared" si="3"/>
        <v>0</v>
      </c>
      <c r="L38" s="502" t="e">
        <f t="shared" si="4"/>
        <v>#DIV/0!</v>
      </c>
      <c r="M38" s="376"/>
      <c r="N38" s="480">
        <v>0</v>
      </c>
      <c r="O38" s="529"/>
      <c r="P38" s="530"/>
    </row>
    <row r="39" spans="1:16" ht="15" x14ac:dyDescent="0.2">
      <c r="A39" s="553" t="s">
        <v>609</v>
      </c>
      <c r="B39" s="450" t="s">
        <v>610</v>
      </c>
      <c r="C39" s="531">
        <v>602</v>
      </c>
      <c r="D39" s="442">
        <v>448</v>
      </c>
      <c r="E39" s="506">
        <v>550</v>
      </c>
      <c r="F39" s="506">
        <v>550</v>
      </c>
      <c r="G39" s="507">
        <v>169</v>
      </c>
      <c r="H39" s="500">
        <f t="shared" si="5"/>
        <v>88</v>
      </c>
      <c r="I39" s="508"/>
      <c r="J39" s="509"/>
      <c r="K39" s="510">
        <f t="shared" si="3"/>
        <v>257</v>
      </c>
      <c r="L39" s="511">
        <f t="shared" si="4"/>
        <v>46.727272727272727</v>
      </c>
      <c r="M39" s="376"/>
      <c r="N39" s="456">
        <v>257</v>
      </c>
      <c r="O39" s="512"/>
      <c r="P39" s="513"/>
    </row>
    <row r="40" spans="1:16" ht="15" x14ac:dyDescent="0.2">
      <c r="A40" s="553" t="s">
        <v>611</v>
      </c>
      <c r="B40" s="450" t="s">
        <v>612</v>
      </c>
      <c r="C40" s="531">
        <v>604</v>
      </c>
      <c r="D40" s="442">
        <v>0</v>
      </c>
      <c r="E40" s="506">
        <v>0</v>
      </c>
      <c r="F40" s="506">
        <v>0</v>
      </c>
      <c r="G40" s="507">
        <v>0</v>
      </c>
      <c r="H40" s="500">
        <f t="shared" si="5"/>
        <v>0</v>
      </c>
      <c r="I40" s="508"/>
      <c r="J40" s="509"/>
      <c r="K40" s="510">
        <f t="shared" si="3"/>
        <v>0</v>
      </c>
      <c r="L40" s="511" t="e">
        <f t="shared" si="4"/>
        <v>#DIV/0!</v>
      </c>
      <c r="M40" s="376"/>
      <c r="N40" s="456">
        <v>0</v>
      </c>
      <c r="O40" s="512"/>
      <c r="P40" s="513"/>
    </row>
    <row r="41" spans="1:16" ht="15" x14ac:dyDescent="0.2">
      <c r="A41" s="553" t="s">
        <v>613</v>
      </c>
      <c r="B41" s="450" t="s">
        <v>614</v>
      </c>
      <c r="C41" s="531" t="s">
        <v>615</v>
      </c>
      <c r="D41" s="442">
        <v>10277</v>
      </c>
      <c r="E41" s="506">
        <v>11804</v>
      </c>
      <c r="F41" s="506">
        <v>11804</v>
      </c>
      <c r="G41" s="507">
        <v>2936</v>
      </c>
      <c r="H41" s="500">
        <f t="shared" si="5"/>
        <v>4198</v>
      </c>
      <c r="I41" s="508"/>
      <c r="J41" s="509"/>
      <c r="K41" s="510">
        <f t="shared" si="3"/>
        <v>7134</v>
      </c>
      <c r="L41" s="511">
        <f t="shared" si="4"/>
        <v>60.437139952558447</v>
      </c>
      <c r="M41" s="376"/>
      <c r="N41" s="456">
        <v>7134</v>
      </c>
      <c r="O41" s="512"/>
      <c r="P41" s="513"/>
    </row>
    <row r="42" spans="1:16" ht="15.75" thickBot="1" x14ac:dyDescent="0.25">
      <c r="A42" s="554" t="s">
        <v>616</v>
      </c>
      <c r="B42" s="534"/>
      <c r="C42" s="535" t="s">
        <v>617</v>
      </c>
      <c r="D42" s="460">
        <v>504</v>
      </c>
      <c r="E42" s="537">
        <v>100</v>
      </c>
      <c r="F42" s="537">
        <v>210</v>
      </c>
      <c r="G42" s="538">
        <v>112</v>
      </c>
      <c r="H42" s="500">
        <f t="shared" si="5"/>
        <v>94</v>
      </c>
      <c r="I42" s="539"/>
      <c r="J42" s="509"/>
      <c r="K42" s="522">
        <f t="shared" si="3"/>
        <v>206</v>
      </c>
      <c r="L42" s="555">
        <f t="shared" si="4"/>
        <v>98.095238095238088</v>
      </c>
      <c r="M42" s="376"/>
      <c r="N42" s="492">
        <v>206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11229</v>
      </c>
      <c r="E43" s="546">
        <f t="shared" si="7"/>
        <v>12454</v>
      </c>
      <c r="F43" s="546">
        <f t="shared" si="7"/>
        <v>12564</v>
      </c>
      <c r="G43" s="547">
        <f t="shared" si="7"/>
        <v>3217</v>
      </c>
      <c r="H43" s="548">
        <f t="shared" si="7"/>
        <v>4380</v>
      </c>
      <c r="I43" s="547">
        <f t="shared" si="7"/>
        <v>0</v>
      </c>
      <c r="J43" s="556">
        <f t="shared" si="7"/>
        <v>0</v>
      </c>
      <c r="K43" s="547">
        <f t="shared" si="3"/>
        <v>7597</v>
      </c>
      <c r="L43" s="549">
        <f t="shared" si="4"/>
        <v>60.466411970709963</v>
      </c>
      <c r="M43" s="376"/>
      <c r="N43" s="547">
        <f>SUM(N38:N42)</f>
        <v>7597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557"/>
      <c r="C44" s="558"/>
      <c r="D44" s="642"/>
      <c r="E44" s="560"/>
      <c r="F44" s="560"/>
      <c r="G44" s="561"/>
      <c r="H44" s="562"/>
      <c r="I44" s="563"/>
      <c r="J44" s="562"/>
      <c r="K44" s="564"/>
      <c r="L44" s="502"/>
      <c r="M44" s="376"/>
      <c r="N44" s="565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952</v>
      </c>
      <c r="E45" s="545">
        <f t="shared" si="8"/>
        <v>650</v>
      </c>
      <c r="F45" s="545">
        <f t="shared" si="8"/>
        <v>760</v>
      </c>
      <c r="G45" s="547">
        <f t="shared" si="8"/>
        <v>281</v>
      </c>
      <c r="H45" s="548">
        <f t="shared" si="8"/>
        <v>182</v>
      </c>
      <c r="I45" s="547">
        <f t="shared" si="8"/>
        <v>0</v>
      </c>
      <c r="J45" s="550">
        <f t="shared" si="8"/>
        <v>0</v>
      </c>
      <c r="K45" s="564">
        <f t="shared" si="3"/>
        <v>463</v>
      </c>
      <c r="L45" s="502">
        <f t="shared" si="4"/>
        <v>60.921052631578945</v>
      </c>
      <c r="M45" s="376"/>
      <c r="N45" s="547">
        <f>N43-N41</f>
        <v>463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23</v>
      </c>
      <c r="E46" s="545">
        <f t="shared" si="9"/>
        <v>0</v>
      </c>
      <c r="F46" s="545">
        <f t="shared" si="9"/>
        <v>0</v>
      </c>
      <c r="G46" s="547">
        <f t="shared" si="9"/>
        <v>436</v>
      </c>
      <c r="H46" s="548">
        <f t="shared" si="9"/>
        <v>1686</v>
      </c>
      <c r="I46" s="547">
        <f t="shared" si="9"/>
        <v>0</v>
      </c>
      <c r="J46" s="550">
        <f t="shared" si="9"/>
        <v>0</v>
      </c>
      <c r="K46" s="564">
        <f t="shared" si="3"/>
        <v>2122</v>
      </c>
      <c r="L46" s="502" t="e">
        <f t="shared" si="4"/>
        <v>#DIV/0!</v>
      </c>
      <c r="M46" s="376"/>
      <c r="N46" s="547">
        <f>N43-N37</f>
        <v>2122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-10254</v>
      </c>
      <c r="E47" s="545">
        <f t="shared" si="10"/>
        <v>-11804</v>
      </c>
      <c r="F47" s="545">
        <f t="shared" si="10"/>
        <v>-11804</v>
      </c>
      <c r="G47" s="547">
        <f t="shared" si="10"/>
        <v>-2500</v>
      </c>
      <c r="H47" s="548">
        <f t="shared" si="10"/>
        <v>-2512</v>
      </c>
      <c r="I47" s="547">
        <f t="shared" si="10"/>
        <v>0</v>
      </c>
      <c r="J47" s="550">
        <f t="shared" si="10"/>
        <v>0</v>
      </c>
      <c r="K47" s="564">
        <f t="shared" si="3"/>
        <v>-5012</v>
      </c>
      <c r="L47" s="549">
        <f t="shared" si="4"/>
        <v>42.460182988817351</v>
      </c>
      <c r="M47" s="376"/>
      <c r="N47" s="547">
        <f>N46-N41</f>
        <v>-5012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s="370" customFormat="1" ht="14.25" x14ac:dyDescent="0.2">
      <c r="A51" s="572" t="s">
        <v>625</v>
      </c>
      <c r="C51" s="573"/>
      <c r="F51" s="574"/>
      <c r="G51" s="574"/>
      <c r="H51" s="574"/>
      <c r="I51" s="574"/>
      <c r="J51" s="574"/>
      <c r="K51" s="574"/>
    </row>
    <row r="52" spans="1:11" s="370" customFormat="1" ht="14.25" x14ac:dyDescent="0.2">
      <c r="A52" s="575" t="s">
        <v>626</v>
      </c>
      <c r="C52" s="573"/>
      <c r="F52" s="574"/>
      <c r="G52" s="574"/>
      <c r="H52" s="574"/>
      <c r="I52" s="574"/>
      <c r="J52" s="574"/>
      <c r="K52" s="574"/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368" t="s">
        <v>634</v>
      </c>
    </row>
    <row r="58" spans="1:11" x14ac:dyDescent="0.2">
      <c r="A58" s="368" t="s">
        <v>635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L32" sqref="L32"/>
    </sheetView>
  </sheetViews>
  <sheetFormatPr defaultColWidth="8.7109375" defaultRowHeight="12.75" x14ac:dyDescent="0.2"/>
  <cols>
    <col min="1" max="1" width="37.7109375" style="580" customWidth="1"/>
    <col min="2" max="2" width="13.5703125" style="370" hidden="1" customWidth="1"/>
    <col min="3" max="3" width="7.28515625" style="573" customWidth="1"/>
    <col min="4" max="5" width="11.5703125" style="370" customWidth="1"/>
    <col min="6" max="6" width="11.5703125" style="574" customWidth="1"/>
    <col min="7" max="7" width="11.42578125" style="574" customWidth="1"/>
    <col min="8" max="8" width="9.85546875" style="574" customWidth="1"/>
    <col min="9" max="9" width="9.140625" style="574" customWidth="1"/>
    <col min="10" max="10" width="9.28515625" style="574" customWidth="1"/>
    <col min="11" max="11" width="9.140625" style="574" customWidth="1"/>
    <col min="12" max="12" width="12" style="370" customWidth="1"/>
    <col min="13" max="13" width="8.7109375" style="370"/>
    <col min="14" max="14" width="11.85546875" style="370" customWidth="1"/>
    <col min="15" max="15" width="12.5703125" style="370" customWidth="1"/>
    <col min="16" max="16" width="11.85546875" style="370" customWidth="1"/>
    <col min="17" max="17" width="12" style="370" customWidth="1"/>
    <col min="18" max="16384" width="8.7109375" style="370"/>
  </cols>
  <sheetData>
    <row r="1" spans="1:17" ht="24" customHeight="1" x14ac:dyDescent="0.2">
      <c r="A1" s="364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366"/>
    </row>
    <row r="2" spans="1:17" x14ac:dyDescent="0.2">
      <c r="P2" s="372"/>
    </row>
    <row r="3" spans="1:17" ht="18.75" x14ac:dyDescent="0.2">
      <c r="A3" s="373" t="s">
        <v>527</v>
      </c>
      <c r="G3" s="374"/>
      <c r="H3" s="374"/>
    </row>
    <row r="4" spans="1:17" ht="21.75" customHeight="1" x14ac:dyDescent="0.2">
      <c r="A4" s="375"/>
      <c r="B4" s="581"/>
      <c r="G4" s="374"/>
      <c r="H4" s="374"/>
    </row>
    <row r="5" spans="1:17" x14ac:dyDescent="0.2">
      <c r="A5" s="377"/>
      <c r="G5" s="374"/>
      <c r="H5" s="374"/>
    </row>
    <row r="6" spans="1:17" ht="6" customHeight="1" thickBot="1" x14ac:dyDescent="0.25">
      <c r="B6" s="380"/>
      <c r="C6" s="582"/>
      <c r="D6" s="380"/>
      <c r="G6" s="374"/>
      <c r="H6" s="374"/>
    </row>
    <row r="7" spans="1:17" ht="24.75" customHeight="1" thickBot="1" x14ac:dyDescent="0.25">
      <c r="A7" s="381" t="s">
        <v>528</v>
      </c>
      <c r="B7" s="382"/>
      <c r="C7" s="583"/>
      <c r="D7" s="384" t="s">
        <v>636</v>
      </c>
      <c r="E7" s="385"/>
      <c r="F7" s="385"/>
      <c r="G7" s="385"/>
      <c r="H7" s="584"/>
      <c r="I7" s="584"/>
      <c r="J7" s="584"/>
      <c r="K7" s="584"/>
      <c r="L7" s="585"/>
      <c r="P7" s="388"/>
    </row>
    <row r="8" spans="1:17" ht="23.25" customHeight="1" thickBot="1" x14ac:dyDescent="0.25">
      <c r="A8" s="377" t="s">
        <v>530</v>
      </c>
      <c r="G8" s="374"/>
      <c r="H8" s="374"/>
    </row>
    <row r="9" spans="1:17" ht="13.5" thickBot="1" x14ac:dyDescent="0.25">
      <c r="A9" s="389" t="s">
        <v>55</v>
      </c>
      <c r="B9" s="586"/>
      <c r="C9" s="587" t="s">
        <v>531</v>
      </c>
      <c r="D9" s="392" t="s">
        <v>7</v>
      </c>
      <c r="E9" s="393" t="s">
        <v>532</v>
      </c>
      <c r="F9" s="394" t="s">
        <v>533</v>
      </c>
      <c r="G9" s="395" t="s">
        <v>534</v>
      </c>
      <c r="H9" s="588"/>
      <c r="I9" s="588"/>
      <c r="J9" s="589"/>
      <c r="K9" s="398" t="s">
        <v>535</v>
      </c>
      <c r="L9" s="399" t="s">
        <v>536</v>
      </c>
      <c r="N9" s="400" t="s">
        <v>537</v>
      </c>
      <c r="O9" s="400" t="s">
        <v>538</v>
      </c>
      <c r="P9" s="400" t="s">
        <v>537</v>
      </c>
    </row>
    <row r="10" spans="1:17" ht="13.5" thickBot="1" x14ac:dyDescent="0.25">
      <c r="A10" s="590"/>
      <c r="B10" s="591" t="s">
        <v>539</v>
      </c>
      <c r="C10" s="592"/>
      <c r="D10" s="404" t="s">
        <v>540</v>
      </c>
      <c r="E10" s="405">
        <v>2017</v>
      </c>
      <c r="F10" s="406">
        <v>2017</v>
      </c>
      <c r="G10" s="407" t="s">
        <v>541</v>
      </c>
      <c r="H10" s="408" t="s">
        <v>542</v>
      </c>
      <c r="I10" s="408" t="s">
        <v>543</v>
      </c>
      <c r="J10" s="409" t="s">
        <v>544</v>
      </c>
      <c r="K10" s="410" t="s">
        <v>545</v>
      </c>
      <c r="L10" s="411" t="s">
        <v>546</v>
      </c>
      <c r="N10" s="412" t="s">
        <v>547</v>
      </c>
      <c r="O10" s="413" t="s">
        <v>548</v>
      </c>
      <c r="P10" s="413" t="s">
        <v>549</v>
      </c>
    </row>
    <row r="11" spans="1:17" x14ac:dyDescent="0.2">
      <c r="A11" s="414" t="s">
        <v>550</v>
      </c>
      <c r="B11" s="593"/>
      <c r="C11" s="594"/>
      <c r="D11" s="417">
        <v>21</v>
      </c>
      <c r="E11" s="418">
        <v>17</v>
      </c>
      <c r="F11" s="418">
        <v>17</v>
      </c>
      <c r="G11" s="595">
        <v>22</v>
      </c>
      <c r="H11" s="596">
        <f>N11</f>
        <v>17</v>
      </c>
      <c r="I11" s="596">
        <f>O11</f>
        <v>0</v>
      </c>
      <c r="J11" s="597">
        <f>P11</f>
        <v>0</v>
      </c>
      <c r="K11" s="422" t="s">
        <v>551</v>
      </c>
      <c r="L11" s="423" t="s">
        <v>551</v>
      </c>
      <c r="M11" s="581"/>
      <c r="N11" s="424">
        <v>17</v>
      </c>
      <c r="O11" s="425"/>
      <c r="P11" s="425"/>
    </row>
    <row r="12" spans="1:17" ht="13.5" thickBot="1" x14ac:dyDescent="0.25">
      <c r="A12" s="426" t="s">
        <v>552</v>
      </c>
      <c r="B12" s="598"/>
      <c r="C12" s="599"/>
      <c r="D12" s="429">
        <v>16</v>
      </c>
      <c r="E12" s="430">
        <v>17</v>
      </c>
      <c r="F12" s="430">
        <v>17</v>
      </c>
      <c r="G12" s="431">
        <v>18</v>
      </c>
      <c r="H12" s="600">
        <f t="shared" ref="H12:J23" si="0">N12</f>
        <v>17</v>
      </c>
      <c r="I12" s="601">
        <f t="shared" si="0"/>
        <v>0</v>
      </c>
      <c r="J12" s="602">
        <f t="shared" si="0"/>
        <v>0</v>
      </c>
      <c r="K12" s="435"/>
      <c r="L12" s="436" t="s">
        <v>551</v>
      </c>
      <c r="M12" s="581"/>
      <c r="N12" s="437">
        <v>17</v>
      </c>
      <c r="O12" s="438"/>
      <c r="P12" s="438"/>
    </row>
    <row r="13" spans="1:17" x14ac:dyDescent="0.2">
      <c r="A13" s="439" t="s">
        <v>553</v>
      </c>
      <c r="B13" s="603" t="s">
        <v>554</v>
      </c>
      <c r="C13" s="604" t="s">
        <v>555</v>
      </c>
      <c r="D13" s="442">
        <v>11460</v>
      </c>
      <c r="E13" s="443" t="s">
        <v>551</v>
      </c>
      <c r="F13" s="443" t="s">
        <v>551</v>
      </c>
      <c r="G13" s="444">
        <v>11570</v>
      </c>
      <c r="H13" s="605">
        <f t="shared" si="0"/>
        <v>11467</v>
      </c>
      <c r="I13" s="596">
        <f t="shared" si="0"/>
        <v>0</v>
      </c>
      <c r="J13" s="597">
        <f t="shared" si="0"/>
        <v>0</v>
      </c>
      <c r="K13" s="446" t="s">
        <v>551</v>
      </c>
      <c r="L13" s="446" t="s">
        <v>551</v>
      </c>
      <c r="M13" s="581"/>
      <c r="N13" s="606">
        <v>11467</v>
      </c>
      <c r="O13" s="448"/>
      <c r="P13" s="448"/>
    </row>
    <row r="14" spans="1:17" x14ac:dyDescent="0.2">
      <c r="A14" s="449" t="s">
        <v>556</v>
      </c>
      <c r="B14" s="484" t="s">
        <v>557</v>
      </c>
      <c r="C14" s="607" t="s">
        <v>558</v>
      </c>
      <c r="D14" s="442">
        <v>8969</v>
      </c>
      <c r="E14" s="452" t="s">
        <v>551</v>
      </c>
      <c r="F14" s="452" t="s">
        <v>551</v>
      </c>
      <c r="G14" s="444">
        <v>9252</v>
      </c>
      <c r="H14" s="608">
        <f t="shared" si="0"/>
        <v>9278</v>
      </c>
      <c r="I14" s="609">
        <f t="shared" si="0"/>
        <v>0</v>
      </c>
      <c r="J14" s="610">
        <f t="shared" si="0"/>
        <v>0</v>
      </c>
      <c r="K14" s="446" t="s">
        <v>551</v>
      </c>
      <c r="L14" s="446" t="s">
        <v>551</v>
      </c>
      <c r="M14" s="581"/>
      <c r="N14" s="611">
        <v>9278</v>
      </c>
      <c r="O14" s="448"/>
      <c r="P14" s="448"/>
    </row>
    <row r="15" spans="1:17" x14ac:dyDescent="0.2">
      <c r="A15" s="449" t="s">
        <v>559</v>
      </c>
      <c r="B15" s="484" t="s">
        <v>560</v>
      </c>
      <c r="C15" s="607" t="s">
        <v>561</v>
      </c>
      <c r="D15" s="442">
        <v>301</v>
      </c>
      <c r="E15" s="452" t="s">
        <v>551</v>
      </c>
      <c r="F15" s="452" t="s">
        <v>551</v>
      </c>
      <c r="G15" s="444">
        <v>362</v>
      </c>
      <c r="H15" s="608">
        <f t="shared" si="0"/>
        <v>397</v>
      </c>
      <c r="I15" s="609">
        <f t="shared" si="0"/>
        <v>0</v>
      </c>
      <c r="J15" s="610">
        <f t="shared" si="0"/>
        <v>0</v>
      </c>
      <c r="K15" s="446" t="s">
        <v>551</v>
      </c>
      <c r="L15" s="446" t="s">
        <v>551</v>
      </c>
      <c r="M15" s="581"/>
      <c r="N15" s="611">
        <v>397</v>
      </c>
      <c r="O15" s="448"/>
      <c r="P15" s="448"/>
    </row>
    <row r="16" spans="1:17" x14ac:dyDescent="0.2">
      <c r="A16" s="449" t="s">
        <v>562</v>
      </c>
      <c r="B16" s="484" t="s">
        <v>563</v>
      </c>
      <c r="C16" s="607" t="s">
        <v>551</v>
      </c>
      <c r="D16" s="442">
        <v>404</v>
      </c>
      <c r="E16" s="452" t="s">
        <v>551</v>
      </c>
      <c r="F16" s="452" t="s">
        <v>551</v>
      </c>
      <c r="G16" s="444">
        <v>259</v>
      </c>
      <c r="H16" s="608">
        <f t="shared" si="0"/>
        <v>267</v>
      </c>
      <c r="I16" s="609">
        <f t="shared" si="0"/>
        <v>0</v>
      </c>
      <c r="J16" s="610">
        <f t="shared" si="0"/>
        <v>0</v>
      </c>
      <c r="K16" s="446" t="s">
        <v>551</v>
      </c>
      <c r="L16" s="446" t="s">
        <v>551</v>
      </c>
      <c r="M16" s="581"/>
      <c r="N16" s="611">
        <v>267</v>
      </c>
      <c r="O16" s="448"/>
      <c r="P16" s="448"/>
    </row>
    <row r="17" spans="1:16" ht="13.5" thickBot="1" x14ac:dyDescent="0.25">
      <c r="A17" s="457" t="s">
        <v>564</v>
      </c>
      <c r="B17" s="458" t="s">
        <v>565</v>
      </c>
      <c r="C17" s="612" t="s">
        <v>566</v>
      </c>
      <c r="D17" s="460">
        <v>2946</v>
      </c>
      <c r="E17" s="461" t="s">
        <v>551</v>
      </c>
      <c r="F17" s="461" t="s">
        <v>551</v>
      </c>
      <c r="G17" s="444">
        <v>5556</v>
      </c>
      <c r="H17" s="613">
        <f t="shared" si="0"/>
        <v>6106</v>
      </c>
      <c r="I17" s="600">
        <f t="shared" si="0"/>
        <v>0</v>
      </c>
      <c r="J17" s="614">
        <f t="shared" si="0"/>
        <v>0</v>
      </c>
      <c r="K17" s="423" t="s">
        <v>551</v>
      </c>
      <c r="L17" s="423" t="s">
        <v>551</v>
      </c>
      <c r="M17" s="581"/>
      <c r="N17" s="615">
        <v>6106</v>
      </c>
      <c r="O17" s="465"/>
      <c r="P17" s="465"/>
    </row>
    <row r="18" spans="1:16" ht="13.5" thickBot="1" x14ac:dyDescent="0.25">
      <c r="A18" s="466" t="s">
        <v>567</v>
      </c>
      <c r="B18" s="467"/>
      <c r="C18" s="468"/>
      <c r="D18" s="469">
        <f>D13-D14+D15+D16+D17</f>
        <v>6142</v>
      </c>
      <c r="E18" s="470" t="s">
        <v>551</v>
      </c>
      <c r="F18" s="470" t="s">
        <v>551</v>
      </c>
      <c r="G18" s="471">
        <f>G13-G14+G15+G16+G17</f>
        <v>8495</v>
      </c>
      <c r="H18" s="471">
        <f>H13-H14+H15+H16+H17</f>
        <v>8959</v>
      </c>
      <c r="I18" s="471">
        <f t="shared" ref="I18:J18" si="1">I13-I14+I15+I16+I17</f>
        <v>0</v>
      </c>
      <c r="J18" s="472">
        <f t="shared" si="1"/>
        <v>0</v>
      </c>
      <c r="K18" s="473" t="s">
        <v>551</v>
      </c>
      <c r="L18" s="473" t="s">
        <v>551</v>
      </c>
      <c r="M18" s="581"/>
      <c r="N18" s="474">
        <f>N13-N14+N15+N16+N17</f>
        <v>8959</v>
      </c>
      <c r="O18" s="474">
        <f t="shared" ref="O18:P18" si="2">O13-O14+O15+O16+O17</f>
        <v>0</v>
      </c>
      <c r="P18" s="474">
        <f t="shared" si="2"/>
        <v>0</v>
      </c>
    </row>
    <row r="19" spans="1:16" x14ac:dyDescent="0.2">
      <c r="A19" s="457" t="s">
        <v>568</v>
      </c>
      <c r="B19" s="603" t="s">
        <v>569</v>
      </c>
      <c r="C19" s="616">
        <v>401</v>
      </c>
      <c r="D19" s="460">
        <v>2335</v>
      </c>
      <c r="E19" s="443" t="s">
        <v>551</v>
      </c>
      <c r="F19" s="443" t="s">
        <v>551</v>
      </c>
      <c r="G19" s="476">
        <v>2169</v>
      </c>
      <c r="H19" s="617">
        <f t="shared" si="0"/>
        <v>2232</v>
      </c>
      <c r="I19" s="618">
        <f t="shared" si="0"/>
        <v>0</v>
      </c>
      <c r="J19" s="619">
        <f t="shared" si="0"/>
        <v>0</v>
      </c>
      <c r="K19" s="423" t="s">
        <v>551</v>
      </c>
      <c r="L19" s="423" t="s">
        <v>551</v>
      </c>
      <c r="M19" s="581"/>
      <c r="N19" s="620">
        <v>2232</v>
      </c>
      <c r="O19" s="465"/>
      <c r="P19" s="465"/>
    </row>
    <row r="20" spans="1:16" x14ac:dyDescent="0.2">
      <c r="A20" s="449" t="s">
        <v>570</v>
      </c>
      <c r="B20" s="484" t="s">
        <v>571</v>
      </c>
      <c r="C20" s="607" t="s">
        <v>572</v>
      </c>
      <c r="D20" s="442">
        <v>1141</v>
      </c>
      <c r="E20" s="452" t="s">
        <v>551</v>
      </c>
      <c r="F20" s="452" t="s">
        <v>551</v>
      </c>
      <c r="G20" s="481">
        <v>1312</v>
      </c>
      <c r="H20" s="608">
        <f t="shared" si="0"/>
        <v>2076</v>
      </c>
      <c r="I20" s="621">
        <f t="shared" si="0"/>
        <v>0</v>
      </c>
      <c r="J20" s="622">
        <f t="shared" si="0"/>
        <v>0</v>
      </c>
      <c r="K20" s="446" t="s">
        <v>551</v>
      </c>
      <c r="L20" s="446" t="s">
        <v>551</v>
      </c>
      <c r="M20" s="581"/>
      <c r="N20" s="611">
        <v>2076</v>
      </c>
      <c r="O20" s="448"/>
      <c r="P20" s="448"/>
    </row>
    <row r="21" spans="1:16" x14ac:dyDescent="0.2">
      <c r="A21" s="449" t="s">
        <v>573</v>
      </c>
      <c r="B21" s="484" t="s">
        <v>574</v>
      </c>
      <c r="C21" s="607" t="s">
        <v>551</v>
      </c>
      <c r="D21" s="442"/>
      <c r="E21" s="452" t="s">
        <v>551</v>
      </c>
      <c r="F21" s="452" t="s">
        <v>551</v>
      </c>
      <c r="G21" s="481">
        <v>0</v>
      </c>
      <c r="H21" s="608">
        <f t="shared" si="0"/>
        <v>0</v>
      </c>
      <c r="I21" s="621">
        <f t="shared" si="0"/>
        <v>0</v>
      </c>
      <c r="J21" s="622">
        <f t="shared" si="0"/>
        <v>0</v>
      </c>
      <c r="K21" s="446" t="s">
        <v>551</v>
      </c>
      <c r="L21" s="446" t="s">
        <v>551</v>
      </c>
      <c r="M21" s="581"/>
      <c r="N21" s="611">
        <v>0</v>
      </c>
      <c r="O21" s="448"/>
      <c r="P21" s="448"/>
    </row>
    <row r="22" spans="1:16" x14ac:dyDescent="0.2">
      <c r="A22" s="449" t="s">
        <v>575</v>
      </c>
      <c r="B22" s="484" t="s">
        <v>576</v>
      </c>
      <c r="C22" s="607" t="s">
        <v>551</v>
      </c>
      <c r="D22" s="442">
        <v>1633</v>
      </c>
      <c r="E22" s="452" t="s">
        <v>551</v>
      </c>
      <c r="F22" s="452" t="s">
        <v>551</v>
      </c>
      <c r="G22" s="481">
        <v>1098</v>
      </c>
      <c r="H22" s="608">
        <f t="shared" si="0"/>
        <v>1091</v>
      </c>
      <c r="I22" s="621">
        <f t="shared" si="0"/>
        <v>0</v>
      </c>
      <c r="J22" s="622">
        <f t="shared" si="0"/>
        <v>0</v>
      </c>
      <c r="K22" s="446" t="s">
        <v>551</v>
      </c>
      <c r="L22" s="446" t="s">
        <v>551</v>
      </c>
      <c r="M22" s="581"/>
      <c r="N22" s="611">
        <v>1091</v>
      </c>
      <c r="O22" s="448"/>
      <c r="P22" s="448"/>
    </row>
    <row r="23" spans="1:16" ht="13.5" thickBot="1" x14ac:dyDescent="0.25">
      <c r="A23" s="426" t="s">
        <v>577</v>
      </c>
      <c r="B23" s="485" t="s">
        <v>578</v>
      </c>
      <c r="C23" s="623" t="s">
        <v>551</v>
      </c>
      <c r="D23" s="442"/>
      <c r="E23" s="461" t="s">
        <v>551</v>
      </c>
      <c r="F23" s="461" t="s">
        <v>551</v>
      </c>
      <c r="G23" s="487">
        <v>0</v>
      </c>
      <c r="H23" s="624">
        <f t="shared" si="0"/>
        <v>0</v>
      </c>
      <c r="I23" s="625">
        <f t="shared" si="0"/>
        <v>0</v>
      </c>
      <c r="J23" s="626">
        <f t="shared" si="0"/>
        <v>0</v>
      </c>
      <c r="K23" s="491" t="s">
        <v>551</v>
      </c>
      <c r="L23" s="491" t="s">
        <v>551</v>
      </c>
      <c r="M23" s="581"/>
      <c r="N23" s="627">
        <v>0</v>
      </c>
      <c r="O23" s="493"/>
      <c r="P23" s="493"/>
    </row>
    <row r="24" spans="1:16" ht="15" x14ac:dyDescent="0.2">
      <c r="A24" s="439" t="s">
        <v>579</v>
      </c>
      <c r="B24" s="603" t="s">
        <v>580</v>
      </c>
      <c r="C24" s="494" t="s">
        <v>551</v>
      </c>
      <c r="D24" s="495">
        <v>14997</v>
      </c>
      <c r="E24" s="496">
        <v>15984</v>
      </c>
      <c r="F24" s="496">
        <v>16754</v>
      </c>
      <c r="G24" s="497">
        <v>5409</v>
      </c>
      <c r="H24" s="628">
        <f>N24-G24</f>
        <v>3953</v>
      </c>
      <c r="I24" s="629"/>
      <c r="J24" s="630"/>
      <c r="K24" s="501">
        <f t="shared" ref="K24:K47" si="3">SUM(G24:J24)</f>
        <v>9362</v>
      </c>
      <c r="L24" s="502">
        <f t="shared" ref="L24:L47" si="4">(K24/F24)*100</f>
        <v>55.879193028530509</v>
      </c>
      <c r="M24" s="581"/>
      <c r="N24" s="606">
        <v>9362</v>
      </c>
      <c r="O24" s="503"/>
      <c r="P24" s="504"/>
    </row>
    <row r="25" spans="1:16" ht="15" x14ac:dyDescent="0.2">
      <c r="A25" s="449" t="s">
        <v>581</v>
      </c>
      <c r="B25" s="484" t="s">
        <v>582</v>
      </c>
      <c r="C25" s="505" t="s">
        <v>551</v>
      </c>
      <c r="D25" s="442"/>
      <c r="E25" s="506"/>
      <c r="F25" s="506">
        <v>600</v>
      </c>
      <c r="G25" s="507"/>
      <c r="H25" s="629">
        <f t="shared" ref="H25:H42" si="5">N25-G25</f>
        <v>0</v>
      </c>
      <c r="I25" s="631"/>
      <c r="J25" s="632"/>
      <c r="K25" s="510">
        <f t="shared" si="3"/>
        <v>0</v>
      </c>
      <c r="L25" s="511">
        <f t="shared" si="4"/>
        <v>0</v>
      </c>
      <c r="M25" s="581"/>
      <c r="N25" s="611">
        <v>0</v>
      </c>
      <c r="O25" s="512"/>
      <c r="P25" s="513"/>
    </row>
    <row r="26" spans="1:16" ht="15.75" thickBot="1" x14ac:dyDescent="0.25">
      <c r="A26" s="426" t="s">
        <v>583</v>
      </c>
      <c r="B26" s="485" t="s">
        <v>582</v>
      </c>
      <c r="C26" s="515">
        <v>672</v>
      </c>
      <c r="D26" s="516">
        <v>14997</v>
      </c>
      <c r="E26" s="517">
        <v>15984</v>
      </c>
      <c r="F26" s="517">
        <v>16154</v>
      </c>
      <c r="G26" s="518">
        <v>5409</v>
      </c>
      <c r="H26" s="633">
        <f t="shared" si="5"/>
        <v>3953</v>
      </c>
      <c r="I26" s="634"/>
      <c r="J26" s="635"/>
      <c r="K26" s="522">
        <f t="shared" si="3"/>
        <v>9362</v>
      </c>
      <c r="L26" s="523">
        <f t="shared" si="4"/>
        <v>57.954686145846232</v>
      </c>
      <c r="M26" s="581"/>
      <c r="N26" s="615">
        <v>9362</v>
      </c>
      <c r="O26" s="524"/>
      <c r="P26" s="525"/>
    </row>
    <row r="27" spans="1:16" ht="15" x14ac:dyDescent="0.2">
      <c r="A27" s="439" t="s">
        <v>584</v>
      </c>
      <c r="B27" s="603" t="s">
        <v>585</v>
      </c>
      <c r="C27" s="526">
        <v>501</v>
      </c>
      <c r="D27" s="442">
        <v>561</v>
      </c>
      <c r="E27" s="527">
        <v>915</v>
      </c>
      <c r="F27" s="527">
        <v>915</v>
      </c>
      <c r="G27" s="528">
        <v>118</v>
      </c>
      <c r="H27" s="630">
        <f t="shared" si="5"/>
        <v>194</v>
      </c>
      <c r="I27" s="629"/>
      <c r="J27" s="630"/>
      <c r="K27" s="501">
        <f t="shared" si="3"/>
        <v>312</v>
      </c>
      <c r="L27" s="502">
        <f t="shared" si="4"/>
        <v>34.0983606557377</v>
      </c>
      <c r="M27" s="581"/>
      <c r="N27" s="620">
        <v>312</v>
      </c>
      <c r="O27" s="529"/>
      <c r="P27" s="530"/>
    </row>
    <row r="28" spans="1:16" ht="15" x14ac:dyDescent="0.2">
      <c r="A28" s="449" t="s">
        <v>586</v>
      </c>
      <c r="B28" s="484" t="s">
        <v>587</v>
      </c>
      <c r="C28" s="531">
        <v>502</v>
      </c>
      <c r="D28" s="442">
        <v>565</v>
      </c>
      <c r="E28" s="506">
        <v>987</v>
      </c>
      <c r="F28" s="506">
        <v>987</v>
      </c>
      <c r="G28" s="507">
        <v>-13</v>
      </c>
      <c r="H28" s="630">
        <f t="shared" si="5"/>
        <v>166</v>
      </c>
      <c r="I28" s="631"/>
      <c r="J28" s="632"/>
      <c r="K28" s="510">
        <f t="shared" si="3"/>
        <v>153</v>
      </c>
      <c r="L28" s="511">
        <f t="shared" si="4"/>
        <v>15.501519756838904</v>
      </c>
      <c r="M28" s="581"/>
      <c r="N28" s="611">
        <v>153</v>
      </c>
      <c r="O28" s="512"/>
      <c r="P28" s="513"/>
    </row>
    <row r="29" spans="1:16" ht="15" x14ac:dyDescent="0.2">
      <c r="A29" s="449" t="s">
        <v>588</v>
      </c>
      <c r="B29" s="484" t="s">
        <v>589</v>
      </c>
      <c r="C29" s="531">
        <v>504</v>
      </c>
      <c r="D29" s="442">
        <v>176</v>
      </c>
      <c r="E29" s="506">
        <v>300</v>
      </c>
      <c r="F29" s="506">
        <v>300</v>
      </c>
      <c r="G29" s="507">
        <v>10</v>
      </c>
      <c r="H29" s="630">
        <f t="shared" si="5"/>
        <v>29</v>
      </c>
      <c r="I29" s="631"/>
      <c r="J29" s="632"/>
      <c r="K29" s="510">
        <f t="shared" si="3"/>
        <v>39</v>
      </c>
      <c r="L29" s="511">
        <f t="shared" si="4"/>
        <v>13</v>
      </c>
      <c r="M29" s="581"/>
      <c r="N29" s="611">
        <v>39</v>
      </c>
      <c r="O29" s="512"/>
      <c r="P29" s="513"/>
    </row>
    <row r="30" spans="1:16" ht="15" x14ac:dyDescent="0.2">
      <c r="A30" s="449" t="s">
        <v>590</v>
      </c>
      <c r="B30" s="484" t="s">
        <v>591</v>
      </c>
      <c r="C30" s="531">
        <v>511</v>
      </c>
      <c r="D30" s="442">
        <v>529</v>
      </c>
      <c r="E30" s="506">
        <v>536</v>
      </c>
      <c r="F30" s="506">
        <v>536</v>
      </c>
      <c r="G30" s="507">
        <v>9</v>
      </c>
      <c r="H30" s="630">
        <f t="shared" si="5"/>
        <v>75</v>
      </c>
      <c r="I30" s="631"/>
      <c r="J30" s="632"/>
      <c r="K30" s="510">
        <f t="shared" si="3"/>
        <v>84</v>
      </c>
      <c r="L30" s="511">
        <f t="shared" si="4"/>
        <v>15.671641791044777</v>
      </c>
      <c r="M30" s="581"/>
      <c r="N30" s="611">
        <v>84</v>
      </c>
      <c r="O30" s="512"/>
      <c r="P30" s="513"/>
    </row>
    <row r="31" spans="1:16" ht="15" x14ac:dyDescent="0.2">
      <c r="A31" s="449" t="s">
        <v>592</v>
      </c>
      <c r="B31" s="484" t="s">
        <v>593</v>
      </c>
      <c r="C31" s="531">
        <v>518</v>
      </c>
      <c r="D31" s="442">
        <v>2012</v>
      </c>
      <c r="E31" s="506">
        <v>1150</v>
      </c>
      <c r="F31" s="506">
        <v>1922</v>
      </c>
      <c r="G31" s="507">
        <v>408</v>
      </c>
      <c r="H31" s="630">
        <f t="shared" si="5"/>
        <v>823</v>
      </c>
      <c r="I31" s="631"/>
      <c r="J31" s="632"/>
      <c r="K31" s="510">
        <f t="shared" si="3"/>
        <v>1231</v>
      </c>
      <c r="L31" s="511">
        <f t="shared" si="4"/>
        <v>64.047866805411033</v>
      </c>
      <c r="M31" s="581"/>
      <c r="N31" s="611">
        <v>1231</v>
      </c>
      <c r="O31" s="512"/>
      <c r="P31" s="513"/>
    </row>
    <row r="32" spans="1:16" ht="15" x14ac:dyDescent="0.2">
      <c r="A32" s="449" t="s">
        <v>594</v>
      </c>
      <c r="B32" s="532" t="s">
        <v>595</v>
      </c>
      <c r="C32" s="531">
        <v>521</v>
      </c>
      <c r="D32" s="442">
        <v>5132</v>
      </c>
      <c r="E32" s="506">
        <v>5635</v>
      </c>
      <c r="F32" s="506">
        <v>5635</v>
      </c>
      <c r="G32" s="507">
        <v>1215</v>
      </c>
      <c r="H32" s="630">
        <f t="shared" si="5"/>
        <v>1333</v>
      </c>
      <c r="I32" s="631"/>
      <c r="J32" s="632"/>
      <c r="K32" s="510">
        <f t="shared" si="3"/>
        <v>2548</v>
      </c>
      <c r="L32" s="511">
        <f t="shared" si="4"/>
        <v>45.217391304347828</v>
      </c>
      <c r="M32" s="581"/>
      <c r="N32" s="611">
        <v>2548</v>
      </c>
      <c r="O32" s="512"/>
      <c r="P32" s="513"/>
    </row>
    <row r="33" spans="1:16" ht="15" x14ac:dyDescent="0.2">
      <c r="A33" s="449" t="s">
        <v>596</v>
      </c>
      <c r="B33" s="532" t="s">
        <v>597</v>
      </c>
      <c r="C33" s="531" t="s">
        <v>598</v>
      </c>
      <c r="D33" s="442">
        <v>1889</v>
      </c>
      <c r="E33" s="506">
        <v>1915</v>
      </c>
      <c r="F33" s="506">
        <v>1915</v>
      </c>
      <c r="G33" s="507">
        <v>468</v>
      </c>
      <c r="H33" s="630">
        <f t="shared" si="5"/>
        <v>481</v>
      </c>
      <c r="I33" s="631"/>
      <c r="J33" s="632"/>
      <c r="K33" s="510">
        <f t="shared" si="3"/>
        <v>949</v>
      </c>
      <c r="L33" s="511">
        <f t="shared" si="4"/>
        <v>49.556135770234988</v>
      </c>
      <c r="M33" s="581"/>
      <c r="N33" s="611">
        <v>949</v>
      </c>
      <c r="O33" s="512"/>
      <c r="P33" s="513"/>
    </row>
    <row r="34" spans="1:16" ht="15" x14ac:dyDescent="0.2">
      <c r="A34" s="449" t="s">
        <v>599</v>
      </c>
      <c r="B34" s="484" t="s">
        <v>600</v>
      </c>
      <c r="C34" s="531">
        <v>557</v>
      </c>
      <c r="D34" s="442"/>
      <c r="E34" s="506"/>
      <c r="F34" s="506"/>
      <c r="G34" s="507"/>
      <c r="H34" s="630">
        <f t="shared" si="5"/>
        <v>0</v>
      </c>
      <c r="I34" s="631"/>
      <c r="J34" s="632"/>
      <c r="K34" s="510">
        <f t="shared" si="3"/>
        <v>0</v>
      </c>
      <c r="L34" s="511" t="e">
        <f t="shared" si="4"/>
        <v>#DIV/0!</v>
      </c>
      <c r="M34" s="581"/>
      <c r="N34" s="611"/>
      <c r="O34" s="512"/>
      <c r="P34" s="513"/>
    </row>
    <row r="35" spans="1:16" ht="15" x14ac:dyDescent="0.2">
      <c r="A35" s="449" t="s">
        <v>601</v>
      </c>
      <c r="B35" s="484" t="s">
        <v>602</v>
      </c>
      <c r="C35" s="531">
        <v>551</v>
      </c>
      <c r="D35" s="442">
        <v>627</v>
      </c>
      <c r="E35" s="506">
        <v>469</v>
      </c>
      <c r="F35" s="506">
        <v>469</v>
      </c>
      <c r="G35" s="507">
        <v>159</v>
      </c>
      <c r="H35" s="630">
        <f t="shared" si="5"/>
        <v>172</v>
      </c>
      <c r="I35" s="631"/>
      <c r="J35" s="632"/>
      <c r="K35" s="510">
        <f t="shared" si="3"/>
        <v>331</v>
      </c>
      <c r="L35" s="511">
        <f t="shared" si="4"/>
        <v>70.575692963752672</v>
      </c>
      <c r="M35" s="581"/>
      <c r="N35" s="611">
        <v>331</v>
      </c>
      <c r="O35" s="512"/>
      <c r="P35" s="513"/>
    </row>
    <row r="36" spans="1:16" ht="15.75" thickBot="1" x14ac:dyDescent="0.25">
      <c r="A36" s="533" t="s">
        <v>603</v>
      </c>
      <c r="B36" s="458"/>
      <c r="C36" s="535" t="s">
        <v>604</v>
      </c>
      <c r="D36" s="536">
        <v>4753</v>
      </c>
      <c r="E36" s="537">
        <v>6205</v>
      </c>
      <c r="F36" s="537">
        <v>6375</v>
      </c>
      <c r="G36" s="538">
        <v>573</v>
      </c>
      <c r="H36" s="630">
        <f t="shared" si="5"/>
        <v>570</v>
      </c>
      <c r="I36" s="636"/>
      <c r="J36" s="632"/>
      <c r="K36" s="522">
        <f t="shared" si="3"/>
        <v>1143</v>
      </c>
      <c r="L36" s="523">
        <f t="shared" si="4"/>
        <v>17.929411764705883</v>
      </c>
      <c r="M36" s="581"/>
      <c r="N36" s="627">
        <v>1143</v>
      </c>
      <c r="O36" s="540"/>
      <c r="P36" s="541"/>
    </row>
    <row r="37" spans="1:16" ht="15.75" thickBot="1" x14ac:dyDescent="0.25">
      <c r="A37" s="542" t="s">
        <v>605</v>
      </c>
      <c r="B37" s="543" t="s">
        <v>606</v>
      </c>
      <c r="C37" s="544"/>
      <c r="D37" s="545">
        <f>SUM(D27:D36)</f>
        <v>16244</v>
      </c>
      <c r="E37" s="546">
        <f t="shared" ref="E37:J37" si="6">SUM(E27:E36)</f>
        <v>18112</v>
      </c>
      <c r="F37" s="546">
        <f t="shared" si="6"/>
        <v>19054</v>
      </c>
      <c r="G37" s="547">
        <f t="shared" si="6"/>
        <v>2947</v>
      </c>
      <c r="H37" s="547">
        <f t="shared" si="6"/>
        <v>3843</v>
      </c>
      <c r="I37" s="547">
        <f t="shared" si="6"/>
        <v>0</v>
      </c>
      <c r="J37" s="548">
        <f t="shared" si="6"/>
        <v>0</v>
      </c>
      <c r="K37" s="547">
        <f t="shared" si="3"/>
        <v>6790</v>
      </c>
      <c r="L37" s="549">
        <f t="shared" si="4"/>
        <v>35.635562086700958</v>
      </c>
      <c r="M37" s="581"/>
      <c r="N37" s="547">
        <f>SUM(N27:N36)</f>
        <v>6790</v>
      </c>
      <c r="O37" s="550">
        <f>SUM(O27:O36)</f>
        <v>0</v>
      </c>
      <c r="P37" s="547">
        <f>SUM(P27:P36)</f>
        <v>0</v>
      </c>
    </row>
    <row r="38" spans="1:16" ht="15" x14ac:dyDescent="0.2">
      <c r="A38" s="551" t="s">
        <v>607</v>
      </c>
      <c r="B38" s="603" t="s">
        <v>608</v>
      </c>
      <c r="C38" s="526">
        <v>601</v>
      </c>
      <c r="D38" s="552"/>
      <c r="E38" s="527"/>
      <c r="F38" s="527"/>
      <c r="G38" s="497"/>
      <c r="H38" s="630">
        <f t="shared" si="5"/>
        <v>0</v>
      </c>
      <c r="I38" s="629"/>
      <c r="J38" s="632"/>
      <c r="K38" s="501">
        <f t="shared" si="3"/>
        <v>0</v>
      </c>
      <c r="L38" s="502" t="e">
        <f t="shared" si="4"/>
        <v>#DIV/0!</v>
      </c>
      <c r="M38" s="581"/>
      <c r="N38" s="620"/>
      <c r="O38" s="529"/>
      <c r="P38" s="530"/>
    </row>
    <row r="39" spans="1:16" ht="15" x14ac:dyDescent="0.2">
      <c r="A39" s="553" t="s">
        <v>609</v>
      </c>
      <c r="B39" s="484" t="s">
        <v>610</v>
      </c>
      <c r="C39" s="531">
        <v>602</v>
      </c>
      <c r="D39" s="442">
        <v>1014</v>
      </c>
      <c r="E39" s="506">
        <v>1500</v>
      </c>
      <c r="F39" s="506">
        <v>1500</v>
      </c>
      <c r="G39" s="507">
        <v>391</v>
      </c>
      <c r="H39" s="630">
        <f t="shared" si="5"/>
        <v>184</v>
      </c>
      <c r="I39" s="631"/>
      <c r="J39" s="632"/>
      <c r="K39" s="510">
        <f t="shared" si="3"/>
        <v>575</v>
      </c>
      <c r="L39" s="511">
        <f t="shared" si="4"/>
        <v>38.333333333333336</v>
      </c>
      <c r="M39" s="581"/>
      <c r="N39" s="611">
        <v>575</v>
      </c>
      <c r="O39" s="512"/>
      <c r="P39" s="513"/>
    </row>
    <row r="40" spans="1:16" ht="15" x14ac:dyDescent="0.2">
      <c r="A40" s="553" t="s">
        <v>611</v>
      </c>
      <c r="B40" s="484" t="s">
        <v>612</v>
      </c>
      <c r="C40" s="531">
        <v>604</v>
      </c>
      <c r="D40" s="442">
        <v>280</v>
      </c>
      <c r="E40" s="506">
        <v>400</v>
      </c>
      <c r="F40" s="506">
        <v>400</v>
      </c>
      <c r="G40" s="507">
        <v>17</v>
      </c>
      <c r="H40" s="630">
        <f t="shared" si="5"/>
        <v>46</v>
      </c>
      <c r="I40" s="631"/>
      <c r="J40" s="632"/>
      <c r="K40" s="510">
        <f t="shared" si="3"/>
        <v>63</v>
      </c>
      <c r="L40" s="511">
        <f t="shared" si="4"/>
        <v>15.75</v>
      </c>
      <c r="M40" s="581"/>
      <c r="N40" s="611">
        <v>63</v>
      </c>
      <c r="O40" s="512"/>
      <c r="P40" s="513"/>
    </row>
    <row r="41" spans="1:16" ht="15" x14ac:dyDescent="0.2">
      <c r="A41" s="553" t="s">
        <v>613</v>
      </c>
      <c r="B41" s="484" t="s">
        <v>614</v>
      </c>
      <c r="C41" s="531" t="s">
        <v>615</v>
      </c>
      <c r="D41" s="442">
        <v>14997</v>
      </c>
      <c r="E41" s="506">
        <v>15984</v>
      </c>
      <c r="F41" s="506">
        <v>16754</v>
      </c>
      <c r="G41" s="507">
        <v>5409</v>
      </c>
      <c r="H41" s="630">
        <f t="shared" si="5"/>
        <v>3953</v>
      </c>
      <c r="I41" s="631"/>
      <c r="J41" s="632"/>
      <c r="K41" s="510">
        <f t="shared" si="3"/>
        <v>9362</v>
      </c>
      <c r="L41" s="511">
        <f t="shared" si="4"/>
        <v>55.879193028530509</v>
      </c>
      <c r="M41" s="581"/>
      <c r="N41" s="611">
        <v>9362</v>
      </c>
      <c r="O41" s="512"/>
      <c r="P41" s="513"/>
    </row>
    <row r="42" spans="1:16" ht="15.75" thickBot="1" x14ac:dyDescent="0.25">
      <c r="A42" s="554" t="s">
        <v>616</v>
      </c>
      <c r="B42" s="458"/>
      <c r="C42" s="535" t="s">
        <v>617</v>
      </c>
      <c r="D42" s="460">
        <v>760</v>
      </c>
      <c r="E42" s="537">
        <v>400</v>
      </c>
      <c r="F42" s="537">
        <v>400</v>
      </c>
      <c r="G42" s="538">
        <v>13</v>
      </c>
      <c r="H42" s="630">
        <f t="shared" si="5"/>
        <v>111</v>
      </c>
      <c r="I42" s="636"/>
      <c r="J42" s="632"/>
      <c r="K42" s="522">
        <f t="shared" si="3"/>
        <v>124</v>
      </c>
      <c r="L42" s="555">
        <f t="shared" si="4"/>
        <v>31</v>
      </c>
      <c r="M42" s="581"/>
      <c r="N42" s="627">
        <v>124</v>
      </c>
      <c r="O42" s="540"/>
      <c r="P42" s="541"/>
    </row>
    <row r="43" spans="1:16" ht="15.75" thickBot="1" x14ac:dyDescent="0.25">
      <c r="A43" s="542" t="s">
        <v>618</v>
      </c>
      <c r="B43" s="543" t="s">
        <v>619</v>
      </c>
      <c r="C43" s="544" t="s">
        <v>551</v>
      </c>
      <c r="D43" s="545">
        <f t="shared" ref="D43:J43" si="7">SUM(D38:D42)</f>
        <v>17051</v>
      </c>
      <c r="E43" s="546">
        <f t="shared" si="7"/>
        <v>18284</v>
      </c>
      <c r="F43" s="546">
        <f t="shared" si="7"/>
        <v>19054</v>
      </c>
      <c r="G43" s="547">
        <f t="shared" si="7"/>
        <v>5830</v>
      </c>
      <c r="H43" s="548">
        <f t="shared" si="7"/>
        <v>4294</v>
      </c>
      <c r="I43" s="547">
        <f t="shared" si="7"/>
        <v>0</v>
      </c>
      <c r="J43" s="556">
        <f t="shared" si="7"/>
        <v>0</v>
      </c>
      <c r="K43" s="547">
        <f t="shared" si="3"/>
        <v>10124</v>
      </c>
      <c r="L43" s="549">
        <f t="shared" si="4"/>
        <v>53.133200377873415</v>
      </c>
      <c r="M43" s="581"/>
      <c r="N43" s="547">
        <f>SUM(N38:N42)</f>
        <v>10124</v>
      </c>
      <c r="O43" s="550">
        <f>SUM(O38:O42)</f>
        <v>0</v>
      </c>
      <c r="P43" s="547">
        <f>SUM(P38:P42)</f>
        <v>0</v>
      </c>
    </row>
    <row r="44" spans="1:16" ht="5.25" customHeight="1" thickBot="1" x14ac:dyDescent="0.25">
      <c r="A44" s="554"/>
      <c r="B44" s="637"/>
      <c r="C44" s="558"/>
      <c r="D44" s="559"/>
      <c r="E44" s="560"/>
      <c r="F44" s="560"/>
      <c r="G44" s="638"/>
      <c r="H44" s="639"/>
      <c r="I44" s="640"/>
      <c r="J44" s="639"/>
      <c r="K44" s="564"/>
      <c r="L44" s="502"/>
      <c r="M44" s="581"/>
      <c r="N44" s="641"/>
      <c r="O44" s="566"/>
      <c r="P44" s="566"/>
    </row>
    <row r="45" spans="1:16" ht="15.75" thickBot="1" x14ac:dyDescent="0.25">
      <c r="A45" s="567" t="s">
        <v>620</v>
      </c>
      <c r="B45" s="543" t="s">
        <v>582</v>
      </c>
      <c r="C45" s="544" t="s">
        <v>551</v>
      </c>
      <c r="D45" s="547">
        <f t="shared" ref="D45:J45" si="8">D43-D41</f>
        <v>2054</v>
      </c>
      <c r="E45" s="545">
        <f t="shared" si="8"/>
        <v>2300</v>
      </c>
      <c r="F45" s="545">
        <f t="shared" si="8"/>
        <v>2300</v>
      </c>
      <c r="G45" s="547">
        <f t="shared" si="8"/>
        <v>421</v>
      </c>
      <c r="H45" s="548">
        <f t="shared" si="8"/>
        <v>341</v>
      </c>
      <c r="I45" s="547">
        <f t="shared" si="8"/>
        <v>0</v>
      </c>
      <c r="J45" s="550">
        <f t="shared" si="8"/>
        <v>0</v>
      </c>
      <c r="K45" s="564">
        <f t="shared" si="3"/>
        <v>762</v>
      </c>
      <c r="L45" s="502">
        <f t="shared" si="4"/>
        <v>33.130434782608695</v>
      </c>
      <c r="M45" s="581"/>
      <c r="N45" s="547">
        <f>N43-N41</f>
        <v>762</v>
      </c>
      <c r="O45" s="550">
        <f>O43-O41</f>
        <v>0</v>
      </c>
      <c r="P45" s="547">
        <f>P43-P41</f>
        <v>0</v>
      </c>
    </row>
    <row r="46" spans="1:16" ht="15.75" thickBot="1" x14ac:dyDescent="0.25">
      <c r="A46" s="542" t="s">
        <v>621</v>
      </c>
      <c r="B46" s="543" t="s">
        <v>622</v>
      </c>
      <c r="C46" s="544" t="s">
        <v>551</v>
      </c>
      <c r="D46" s="547">
        <f t="shared" ref="D46:J46" si="9">D43-D37</f>
        <v>807</v>
      </c>
      <c r="E46" s="545">
        <f t="shared" si="9"/>
        <v>172</v>
      </c>
      <c r="F46" s="545">
        <f t="shared" si="9"/>
        <v>0</v>
      </c>
      <c r="G46" s="547">
        <f t="shared" si="9"/>
        <v>2883</v>
      </c>
      <c r="H46" s="548">
        <f t="shared" si="9"/>
        <v>451</v>
      </c>
      <c r="I46" s="547">
        <f t="shared" si="9"/>
        <v>0</v>
      </c>
      <c r="J46" s="550">
        <f t="shared" si="9"/>
        <v>0</v>
      </c>
      <c r="K46" s="564">
        <f t="shared" si="3"/>
        <v>3334</v>
      </c>
      <c r="L46" s="502" t="e">
        <f t="shared" si="4"/>
        <v>#DIV/0!</v>
      </c>
      <c r="M46" s="581"/>
      <c r="N46" s="547">
        <f>N43-N37</f>
        <v>3334</v>
      </c>
      <c r="O46" s="550">
        <f>O43-O37</f>
        <v>0</v>
      </c>
      <c r="P46" s="547">
        <f>P43-P37</f>
        <v>0</v>
      </c>
    </row>
    <row r="47" spans="1:16" ht="15.75" thickBot="1" x14ac:dyDescent="0.25">
      <c r="A47" s="568" t="s">
        <v>623</v>
      </c>
      <c r="B47" s="569" t="s">
        <v>582</v>
      </c>
      <c r="C47" s="570" t="s">
        <v>551</v>
      </c>
      <c r="D47" s="547">
        <f t="shared" ref="D47:J47" si="10">D46-D41</f>
        <v>-14190</v>
      </c>
      <c r="E47" s="545">
        <f t="shared" si="10"/>
        <v>-15812</v>
      </c>
      <c r="F47" s="545">
        <f t="shared" si="10"/>
        <v>-16754</v>
      </c>
      <c r="G47" s="547">
        <f t="shared" si="10"/>
        <v>-2526</v>
      </c>
      <c r="H47" s="548">
        <f t="shared" si="10"/>
        <v>-3502</v>
      </c>
      <c r="I47" s="547">
        <f t="shared" si="10"/>
        <v>0</v>
      </c>
      <c r="J47" s="550">
        <f t="shared" si="10"/>
        <v>0</v>
      </c>
      <c r="K47" s="564">
        <f t="shared" si="3"/>
        <v>-6028</v>
      </c>
      <c r="L47" s="549">
        <f t="shared" si="4"/>
        <v>35.979467589829298</v>
      </c>
      <c r="M47" s="581"/>
      <c r="N47" s="547">
        <f>N46-N41</f>
        <v>-6028</v>
      </c>
      <c r="O47" s="550">
        <f>O46-O41</f>
        <v>0</v>
      </c>
      <c r="P47" s="547">
        <f>P46-P41</f>
        <v>0</v>
      </c>
    </row>
    <row r="50" spans="1:11" ht="14.25" x14ac:dyDescent="0.2">
      <c r="A50" s="571" t="s">
        <v>624</v>
      </c>
    </row>
    <row r="51" spans="1:11" ht="14.25" x14ac:dyDescent="0.2">
      <c r="A51" s="572" t="s">
        <v>625</v>
      </c>
    </row>
    <row r="52" spans="1:11" ht="14.25" x14ac:dyDescent="0.2">
      <c r="A52" s="575" t="s">
        <v>626</v>
      </c>
    </row>
    <row r="53" spans="1:11" s="576" customFormat="1" ht="14.25" x14ac:dyDescent="0.2">
      <c r="A53" s="575" t="s">
        <v>627</v>
      </c>
      <c r="C53" s="577"/>
      <c r="F53" s="578"/>
      <c r="G53" s="578"/>
      <c r="H53" s="578"/>
      <c r="I53" s="578"/>
      <c r="J53" s="578"/>
      <c r="K53" s="578"/>
    </row>
    <row r="56" spans="1:11" x14ac:dyDescent="0.2">
      <c r="A56" s="580" t="s">
        <v>637</v>
      </c>
    </row>
    <row r="58" spans="1:11" x14ac:dyDescent="0.2">
      <c r="A58" s="580" t="s">
        <v>638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Doplň. ukaz. 6_2017 </vt:lpstr>
      <vt:lpstr>Město_příjmy</vt:lpstr>
      <vt:lpstr>Město_výdaje </vt:lpstr>
      <vt:lpstr>§6409 5901 -Rezerva 2016 OEK</vt:lpstr>
      <vt:lpstr>Položka 8115-Financování</vt:lpstr>
      <vt:lpstr>Domov seniorů</vt:lpstr>
      <vt:lpstr>Tereza</vt:lpstr>
      <vt:lpstr>Knihovna</vt:lpstr>
      <vt:lpstr>MMG</vt:lpstr>
      <vt:lpstr>MŠ Břetislavova</vt:lpstr>
      <vt:lpstr>MŠ Hřbitovní</vt:lpstr>
      <vt:lpstr>MŠ Na Valtické</vt:lpstr>
      <vt:lpstr>MŠ U Splavu</vt:lpstr>
      <vt:lpstr>MŠ Okružní</vt:lpstr>
      <vt:lpstr>MŠ Osvobození</vt:lpstr>
      <vt:lpstr>ZŠ Komenského</vt:lpstr>
      <vt:lpstr>ZŠ i MŠ Kpt. Nálepky</vt:lpstr>
      <vt:lpstr>ZŠ i MŠ Kupkova</vt:lpstr>
      <vt:lpstr>ZŠ Na Valtické</vt:lpstr>
      <vt:lpstr>ZŠ Slovácká</vt:lpstr>
      <vt:lpstr>ZŠ Jana Noháče</vt:lpstr>
      <vt:lpstr>ZUŠ Křížkovského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Martin Černý</cp:lastModifiedBy>
  <cp:lastPrinted>2017-07-12T14:07:56Z</cp:lastPrinted>
  <dcterms:created xsi:type="dcterms:W3CDTF">2017-03-15T06:48:16Z</dcterms:created>
  <dcterms:modified xsi:type="dcterms:W3CDTF">2017-07-24T06:23:06Z</dcterms:modified>
</cp:coreProperties>
</file>