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ivc\Desktop\"/>
    </mc:Choice>
  </mc:AlternateContent>
  <bookViews>
    <workbookView xWindow="0" yWindow="0" windowWidth="23040" windowHeight="8484" activeTab="2"/>
  </bookViews>
  <sheets>
    <sheet name="Doplň. ukaz. 11_2017 " sheetId="1" r:id="rId1"/>
    <sheet name="Město_příjmy" sheetId="2" r:id="rId2"/>
    <sheet name="Město_výdaje " sheetId="3" r:id="rId3"/>
  </sheets>
  <calcPr calcId="171027"/>
</workbook>
</file>

<file path=xl/calcChain.xml><?xml version="1.0" encoding="utf-8"?>
<calcChain xmlns="http://schemas.openxmlformats.org/spreadsheetml/2006/main">
  <c r="G292" i="3" l="1"/>
  <c r="G286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55" i="3"/>
  <c r="G253" i="3"/>
  <c r="G252" i="3"/>
  <c r="G251" i="3"/>
  <c r="G250" i="3"/>
  <c r="G249" i="3"/>
  <c r="G248" i="3"/>
  <c r="G240" i="3"/>
  <c r="G237" i="3"/>
  <c r="G229" i="3"/>
  <c r="G227" i="3"/>
  <c r="G226" i="3"/>
  <c r="G225" i="3"/>
  <c r="G224" i="3"/>
  <c r="G223" i="3"/>
  <c r="G207" i="3"/>
  <c r="G203" i="3"/>
  <c r="G202" i="3"/>
  <c r="G201" i="3"/>
  <c r="G200" i="3"/>
  <c r="G199" i="3"/>
  <c r="G198" i="3"/>
  <c r="G197" i="3"/>
  <c r="G185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52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90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61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407" i="2"/>
  <c r="H401" i="2"/>
  <c r="H400" i="2"/>
  <c r="H399" i="2"/>
  <c r="H398" i="2"/>
  <c r="H397" i="2"/>
  <c r="H396" i="2"/>
  <c r="H395" i="2"/>
  <c r="H380" i="2"/>
  <c r="H369" i="2"/>
  <c r="H368" i="2"/>
  <c r="H365" i="2"/>
  <c r="H354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08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72" i="2"/>
  <c r="H270" i="2"/>
  <c r="H269" i="2"/>
  <c r="H268" i="2"/>
  <c r="H267" i="2"/>
  <c r="H266" i="2"/>
  <c r="H252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20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191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59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98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13" i="2"/>
  <c r="H44" i="2" l="1"/>
  <c r="H43" i="2"/>
  <c r="H42" i="2"/>
  <c r="H41" i="2"/>
  <c r="H40" i="2"/>
  <c r="H39" i="2"/>
  <c r="H38" i="2"/>
  <c r="H46" i="2"/>
  <c r="H45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D19" i="1" l="1"/>
  <c r="D15" i="1"/>
  <c r="G369" i="2" l="1"/>
  <c r="F98" i="2" l="1"/>
  <c r="H230" i="2" l="1"/>
  <c r="H229" i="2"/>
  <c r="H228" i="2"/>
  <c r="E15" i="1" l="1"/>
  <c r="D277" i="3" l="1"/>
  <c r="D286" i="3" s="1"/>
  <c r="D118" i="3"/>
  <c r="D152" i="3" s="1"/>
  <c r="F61" i="3"/>
  <c r="E61" i="3"/>
  <c r="D61" i="3"/>
  <c r="F286" i="3"/>
  <c r="G284" i="3"/>
  <c r="F255" i="3"/>
  <c r="E255" i="3"/>
  <c r="D255" i="3"/>
  <c r="F240" i="3"/>
  <c r="E240" i="3"/>
  <c r="D240" i="3"/>
  <c r="G238" i="3"/>
  <c r="F229" i="3"/>
  <c r="E229" i="3"/>
  <c r="D229" i="3"/>
  <c r="F207" i="3"/>
  <c r="E207" i="3"/>
  <c r="D207" i="3"/>
  <c r="G205" i="3"/>
  <c r="G204" i="3"/>
  <c r="F185" i="3"/>
  <c r="E185" i="3"/>
  <c r="D185" i="3"/>
  <c r="F152" i="3"/>
  <c r="G150" i="3"/>
  <c r="F90" i="3"/>
  <c r="E90" i="3"/>
  <c r="D90" i="3"/>
  <c r="F58" i="3"/>
  <c r="E58" i="3"/>
  <c r="D58" i="3"/>
  <c r="H10" i="2"/>
  <c r="H11" i="2"/>
  <c r="H12" i="2"/>
  <c r="H14" i="2"/>
  <c r="H15" i="2"/>
  <c r="H16" i="2"/>
  <c r="H47" i="2"/>
  <c r="E49" i="2"/>
  <c r="F49" i="2"/>
  <c r="G49" i="2"/>
  <c r="H57" i="2"/>
  <c r="H58" i="2"/>
  <c r="H59" i="2"/>
  <c r="H60" i="2"/>
  <c r="H61" i="2"/>
  <c r="H62" i="2"/>
  <c r="E98" i="2"/>
  <c r="G98" i="2"/>
  <c r="E159" i="2"/>
  <c r="F159" i="2"/>
  <c r="G159" i="2"/>
  <c r="H170" i="2"/>
  <c r="E191" i="2"/>
  <c r="F191" i="2"/>
  <c r="G191" i="2"/>
  <c r="E220" i="2"/>
  <c r="F220" i="2"/>
  <c r="G220" i="2"/>
  <c r="E252" i="2"/>
  <c r="F252" i="2"/>
  <c r="G252" i="2"/>
  <c r="E272" i="2"/>
  <c r="F272" i="2"/>
  <c r="G272" i="2"/>
  <c r="E308" i="2"/>
  <c r="F308" i="2"/>
  <c r="G308" i="2"/>
  <c r="E354" i="2"/>
  <c r="F354" i="2"/>
  <c r="G354" i="2"/>
  <c r="E369" i="2"/>
  <c r="F369" i="2"/>
  <c r="E401" i="2"/>
  <c r="F401" i="2"/>
  <c r="G401" i="2"/>
  <c r="E406" i="2"/>
  <c r="E409" i="2"/>
  <c r="E415" i="2"/>
  <c r="E421" i="2"/>
  <c r="F421" i="2"/>
  <c r="G421" i="2"/>
  <c r="H421" i="2"/>
  <c r="E422" i="2"/>
  <c r="F422" i="2"/>
  <c r="G422" i="2"/>
  <c r="E423" i="2"/>
  <c r="F423" i="2"/>
  <c r="G423" i="2"/>
  <c r="H423" i="2"/>
  <c r="E424" i="2"/>
  <c r="F424" i="2"/>
  <c r="G424" i="2"/>
  <c r="H424" i="2"/>
  <c r="E427" i="2"/>
  <c r="F427" i="2"/>
  <c r="G427" i="2"/>
  <c r="H427" i="2"/>
  <c r="E428" i="2"/>
  <c r="F428" i="2"/>
  <c r="G428" i="2"/>
  <c r="H428" i="2"/>
  <c r="E429" i="2"/>
  <c r="F429" i="2"/>
  <c r="G429" i="2"/>
  <c r="H429" i="2"/>
  <c r="E430" i="2"/>
  <c r="F430" i="2"/>
  <c r="G430" i="2"/>
  <c r="H430" i="2"/>
  <c r="E433" i="2"/>
  <c r="E436" i="2" s="1"/>
  <c r="F433" i="2"/>
  <c r="F436" i="2" s="1"/>
  <c r="G433" i="2"/>
  <c r="G436" i="2" s="1"/>
  <c r="H433" i="2"/>
  <c r="H436" i="2" s="1"/>
  <c r="E434" i="2"/>
  <c r="F434" i="2"/>
  <c r="G434" i="2"/>
  <c r="H434" i="2"/>
  <c r="C19" i="1"/>
  <c r="F18" i="1"/>
  <c r="E19" i="1"/>
  <c r="C15" i="1"/>
  <c r="F14" i="1"/>
  <c r="F13" i="1"/>
  <c r="F12" i="1"/>
  <c r="F11" i="1"/>
  <c r="H49" i="2" l="1"/>
  <c r="F292" i="3"/>
  <c r="D292" i="3"/>
  <c r="E152" i="3"/>
  <c r="E286" i="3"/>
  <c r="G58" i="3"/>
  <c r="H422" i="2"/>
  <c r="E380" i="2"/>
  <c r="E407" i="2" s="1"/>
  <c r="G380" i="2"/>
  <c r="G426" i="2" s="1"/>
  <c r="F380" i="2"/>
  <c r="F407" i="2" s="1"/>
  <c r="F19" i="1"/>
  <c r="F15" i="1"/>
  <c r="F17" i="1"/>
  <c r="E292" i="3" l="1"/>
  <c r="G407" i="2"/>
  <c r="F426" i="2"/>
  <c r="E426" i="2"/>
  <c r="H426" i="2"/>
</calcChain>
</file>

<file path=xl/sharedStrings.xml><?xml version="1.0" encoding="utf-8"?>
<sst xmlns="http://schemas.openxmlformats.org/spreadsheetml/2006/main" count="779" uniqueCount="486">
  <si>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</si>
  <si>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</si>
  <si>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</si>
  <si>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</si>
  <si>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</si>
  <si>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</si>
  <si>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</si>
  <si>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</si>
  <si>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</si>
  <si>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</si>
  <si>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</si>
  <si>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</si>
  <si>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</si>
  <si>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</si>
  <si>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</si>
  <si>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</si>
  <si>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</si>
  <si>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</si>
  <si>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</si>
  <si>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</si>
  <si>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</si>
  <si>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</si>
  <si>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</si>
  <si>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</si>
  <si>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</si>
  <si>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</si>
  <si>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</si>
  <si>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</si>
  <si>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</si>
  <si>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</si>
  <si>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</si>
  <si>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</si>
  <si>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</si>
  <si>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</si>
  <si>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</si>
  <si>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</si>
  <si>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</si>
  <si>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</si>
  <si>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</si>
  <si>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</si>
  <si>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</si>
  <si>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</si>
  <si>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</si>
  <si>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</si>
  <si>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</si>
  <si>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</si>
  <si>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</si>
  <si>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</si>
  <si>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</si>
  <si>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1-11/2016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</si>
  <si>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</si>
  <si>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</si>
  <si>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</si>
  <si>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</si>
  <si>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</si>
  <si>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</si>
  <si>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</si>
  <si>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</si>
  <si>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</si>
  <si>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</si>
  <si>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</si>
  <si>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</si>
  <si>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</si>
  <si>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</si>
  <si>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</si>
  <si>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</si>
  <si>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</si>
  <si>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</si>
  <si>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</si>
  <si>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</si>
  <si>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</si>
  <si>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</si>
  <si>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</si>
  <si>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</si>
  <si>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</si>
  <si>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</si>
  <si>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</si>
  <si>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</si>
  <si>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</si>
  <si>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</si>
  <si>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</si>
  <si>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</si>
  <si>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</si>
  <si>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</si>
  <si>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</si>
  <si>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</si>
  <si>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</si>
  <si>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</si>
  <si>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</si>
  <si>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</si>
  <si>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</si>
  <si>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</si>
  <si>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</si>
  <si>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</si>
  <si>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</si>
  <si>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</si>
  <si>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</si>
  <si>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</si>
  <si>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</si>
  <si>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ODBOR STAVEBNÍHO ŘÁDU A OBECNÍHO ŽIVNOSTEN. ÚŘADU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</si>
  <si>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</si>
  <si>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</si>
  <si>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</si>
  <si>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</si>
  <si>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</si>
  <si>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Neinv. příjaté dotace od obcí - veřejnoprávní smlouvy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</si>
  <si>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</si>
  <si>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</si>
  <si>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</si>
  <si>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</si>
  <si>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</si>
  <si>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</si>
  <si>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</si>
  <si>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</si>
  <si>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</si>
  <si>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</si>
  <si>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</si>
  <si>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</si>
  <si>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</si>
  <si>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</si>
  <si>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</si>
  <si>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</si>
  <si>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</si>
  <si>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</si>
  <si>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</si>
  <si>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</si>
  <si>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</si>
  <si>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</si>
  <si>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</si>
  <si>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</si>
  <si>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</si>
  <si>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</si>
  <si>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</si>
  <si>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</si>
  <si>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</si>
  <si>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</si>
  <si>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</si>
  <si>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</si>
  <si>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</si>
  <si>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</si>
  <si>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</si>
  <si>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</si>
  <si>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</si>
  <si>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</si>
  <si>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</si>
  <si>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</si>
  <si>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</si>
  <si>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</si>
  <si>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</si>
  <si>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</si>
  <si>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</si>
  <si>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</si>
  <si>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</si>
  <si>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</si>
  <si>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</si>
  <si>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</si>
  <si>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</si>
  <si>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</si>
  <si>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</si>
  <si>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</si>
  <si>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</si>
  <si>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</si>
  <si>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</si>
  <si>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</si>
  <si>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</si>
  <si>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</si>
  <si>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</si>
  <si>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</si>
  <si>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</si>
  <si>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</si>
  <si>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</si>
  <si>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</si>
  <si>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</si>
  <si>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</si>
  <si>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</si>
  <si>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</si>
  <si>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</si>
  <si>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</si>
  <si>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</si>
  <si>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</si>
  <si>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</si>
  <si>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</si>
  <si>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</si>
  <si>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</si>
  <si>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</si>
  <si>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</si>
  <si>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</si>
  <si>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</si>
  <si>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</si>
  <si>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</si>
  <si>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</si>
  <si>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</si>
  <si>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</si>
  <si>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 xml:space="preserve">Ostat. neinv. přij. transfery ze SR </t>
  </si>
  <si>
    <t>Splátky půjčených prostředků - SOJM</t>
  </si>
  <si>
    <t xml:space="preserve">ODBOR ROZVOJE  A SPRÁVY              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</si>
  <si>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</si>
  <si>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</si>
  <si>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</si>
  <si>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</si>
  <si>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</si>
  <si>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</si>
  <si>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</si>
  <si>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</si>
  <si>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</si>
  <si>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</si>
  <si>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</si>
  <si>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</si>
  <si>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</si>
  <si>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</si>
  <si>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</si>
  <si>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</si>
  <si>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</si>
  <si>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</si>
  <si>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</si>
  <si>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</si>
  <si>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</si>
  <si>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</si>
  <si>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</si>
  <si>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</si>
  <si>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</si>
  <si>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</si>
  <si>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</si>
  <si>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</si>
  <si>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</si>
  <si>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</si>
  <si>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</si>
  <si>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</si>
  <si>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</si>
  <si>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</si>
  <si>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</si>
  <si>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</si>
  <si>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</si>
  <si>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</si>
  <si>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</si>
  <si>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</si>
  <si>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</si>
  <si>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Projektová a manažerská příprava na vybrané investiční akce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</si>
  <si>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</si>
  <si>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</si>
  <si>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</si>
  <si>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</si>
  <si>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</si>
  <si>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</si>
  <si>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</si>
  <si>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</si>
  <si>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</si>
  <si>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</si>
  <si>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</si>
  <si>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</si>
  <si>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</si>
  <si>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</si>
  <si>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</si>
  <si>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</si>
  <si>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 xml:space="preserve">Finanční vypořádání minulých let </t>
  </si>
  <si>
    <t>VÝDAJE ORJ 30 + 31  CELKEM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</si>
  <si>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</si>
  <si>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</si>
  <si>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</si>
  <si>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</si>
  <si>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</si>
  <si>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</si>
  <si>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</si>
  <si>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</si>
  <si>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</si>
  <si>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</si>
  <si>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</si>
  <si>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</si>
  <si>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</si>
  <si>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</si>
  <si>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</si>
  <si>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</si>
  <si>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</si>
  <si>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</si>
  <si>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</si>
  <si>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</si>
  <si>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</si>
  <si>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</si>
  <si>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</si>
  <si>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</si>
  <si>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</si>
  <si>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</si>
  <si>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</si>
  <si>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</si>
  <si>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</si>
  <si>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</si>
  <si>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</si>
  <si>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</si>
  <si>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</si>
  <si>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</si>
  <si>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</si>
  <si>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</si>
  <si>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</si>
  <si>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</si>
  <si>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</si>
  <si>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</si>
  <si>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</si>
  <si>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</si>
  <si>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</si>
  <si>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</si>
  <si>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</si>
  <si>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</si>
  <si>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</si>
  <si>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</si>
  <si>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</si>
  <si>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</si>
  <si>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</si>
  <si>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</si>
  <si>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</si>
  <si>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</si>
  <si>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</si>
  <si>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</si>
  <si>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</si>
  <si>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</si>
  <si>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</si>
  <si>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</si>
  <si>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</si>
  <si>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</si>
  <si>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</si>
  <si>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</si>
  <si>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</si>
  <si>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</si>
  <si>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</si>
  <si>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</si>
  <si>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</si>
  <si>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</si>
  <si>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</si>
  <si>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</si>
  <si>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</si>
  <si>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 xml:space="preserve">                                       ROZPOČET  VÝDAJŮ  NA  ROK  2017</t>
  </si>
  <si>
    <t>1-11/2017</t>
  </si>
  <si>
    <t xml:space="preserve">                                                ROZPOČET PŘÍJMŮ NA ROK 2017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</si>
  <si>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</si>
  <si>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</si>
  <si>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</si>
  <si>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</si>
  <si>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</si>
  <si>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</si>
  <si>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</si>
  <si>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</si>
  <si>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</si>
  <si>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Ost. neinvest. přij. transfery ze SR-</t>
  </si>
  <si>
    <t>Ost. neinvest.přij. transfery ze SR-</t>
  </si>
  <si>
    <t>Neinv. přij. transtery od obcí-Veřejnopráv. sml. SPOD</t>
  </si>
  <si>
    <t>Neinv. přij. transfery od krajů - OP potravin a mater. pomoci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</si>
  <si>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</si>
  <si>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</si>
  <si>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</si>
  <si>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</si>
  <si>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</si>
  <si>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</si>
  <si>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</si>
  <si>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</si>
  <si>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</si>
  <si>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</si>
  <si>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</si>
  <si>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</si>
  <si>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</si>
  <si>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</si>
  <si>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</si>
  <si>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</si>
  <si>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</si>
  <si>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</si>
  <si>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</si>
  <si>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</si>
  <si>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</si>
  <si>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</si>
  <si>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nekapitálové příspěvky - náklady řízení - Čin.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</si>
  <si>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</si>
  <si>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</si>
  <si>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</si>
  <si>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</si>
  <si>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</si>
  <si>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Veřejné osvětlení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</si>
  <si>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</si>
  <si>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</si>
  <si>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</si>
  <si>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</si>
  <si>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</si>
  <si>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</si>
  <si>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</si>
  <si>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</si>
  <si>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</si>
  <si>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</si>
  <si>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</si>
  <si>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</si>
  <si>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</si>
  <si>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</si>
  <si>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</si>
  <si>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</si>
  <si>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</si>
  <si>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</si>
  <si>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</si>
  <si>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</si>
  <si>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</si>
  <si>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</si>
  <si>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</si>
  <si>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</si>
  <si>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</si>
  <si>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</si>
  <si>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</si>
  <si>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</si>
  <si>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</si>
  <si>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</si>
  <si>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</si>
  <si>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</si>
  <si>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</si>
  <si>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</si>
  <si>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</si>
  <si>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</si>
  <si>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</si>
  <si>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</si>
  <si>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</si>
  <si>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</si>
  <si>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</si>
  <si>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</si>
  <si>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</si>
  <si>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</si>
  <si>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</si>
  <si>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</si>
  <si>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</si>
  <si>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</si>
  <si>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</si>
  <si>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</si>
  <si>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</si>
  <si>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</si>
  <si>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</si>
  <si>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</si>
  <si>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</si>
  <si>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</si>
  <si>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</si>
  <si>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</si>
  <si>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</si>
  <si>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</si>
  <si>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</si>
  <si>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</si>
  <si>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</si>
  <si>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</si>
  <si>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</si>
  <si>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</si>
  <si>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</si>
  <si>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</si>
  <si>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</si>
  <si>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Organizač. změna od 1. 7. 2015 slouč. s ORJ 010 OŠKMS)</t>
  </si>
  <si>
    <r>
      <t xml:space="preserve">Cestovní ruch  </t>
    </r>
    <r>
      <rPr>
        <b/>
        <sz val="12"/>
        <rFont val="Arial"/>
        <family val="2"/>
        <charset val="238"/>
      </rPr>
      <t>(Organizač. změna od 1. 7. 2015 TIC pod MMG)</t>
    </r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</si>
  <si>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</si>
  <si>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</si>
  <si>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</si>
  <si>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</si>
  <si>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</si>
  <si>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</si>
  <si>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</si>
  <si>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</si>
  <si>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</si>
  <si>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Ostat. neinv. přij. transfery ze SR + EU</t>
  </si>
  <si>
    <t>Ostat. investič. přij. transf. ze SR + EU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</si>
  <si>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</si>
  <si>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</si>
  <si>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</si>
  <si>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</si>
  <si>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</si>
  <si>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</si>
  <si>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</si>
  <si>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</si>
  <si>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</si>
  <si>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</si>
  <si>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</si>
  <si>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</si>
  <si>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</si>
  <si>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</si>
  <si>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Investiční přijaté transfery ze státních fondů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</si>
  <si>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</si>
  <si>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</si>
  <si>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</si>
  <si>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</si>
  <si>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Ostatní záležitosti předškolního vzdělávání</t>
  </si>
  <si>
    <t>Ostatní záležitosti vzdělávání</t>
  </si>
  <si>
    <t>Ostat. Nedaňové příjmy - provoz veř. silniční dopravy</t>
  </si>
  <si>
    <t>Ost. inv. přijaté transfery - ZŠ Poštorná</t>
  </si>
  <si>
    <t>Mateřské školy - odvody přísp. org.</t>
  </si>
  <si>
    <t>Sankční platby - rybářství</t>
  </si>
  <si>
    <t>Volby do parlamentu ČR</t>
  </si>
  <si>
    <t>Azyl. domy, nízkoprahové denní centra a noclehárny</t>
  </si>
  <si>
    <t xml:space="preserve">                    Tabulka doplňujících ukazatelů za období 11/2017</t>
  </si>
  <si>
    <t>Příjmy z pronájmu ost. nemovitostí a jejich částí</t>
  </si>
  <si>
    <t>Neidentifikovatelné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</si>
</sst>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2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Border="1"/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4" fontId="3" fillId="0" borderId="8" xfId="0" applyNumberFormat="1" applyFont="1" applyBorder="1"/>
    <xf numFmtId="4" fontId="11" fillId="0" borderId="9" xfId="0" applyNumberFormat="1" applyFont="1" applyFill="1" applyBorder="1"/>
    <xf numFmtId="0" fontId="3" fillId="0" borderId="10" xfId="0" applyFont="1" applyBorder="1"/>
    <xf numFmtId="4" fontId="3" fillId="0" borderId="11" xfId="0" applyNumberFormat="1" applyFont="1" applyBorder="1"/>
    <xf numFmtId="4" fontId="11" fillId="0" borderId="12" xfId="0" applyNumberFormat="1" applyFont="1" applyFill="1" applyBorder="1"/>
    <xf numFmtId="0" fontId="3" fillId="0" borderId="13" xfId="0" applyFont="1" applyBorder="1"/>
    <xf numFmtId="0" fontId="4" fillId="0" borderId="14" xfId="0" applyFont="1" applyBorder="1"/>
    <xf numFmtId="4" fontId="4" fillId="0" borderId="15" xfId="0" applyNumberFormat="1" applyFont="1" applyBorder="1"/>
    <xf numFmtId="4" fontId="11" fillId="0" borderId="16" xfId="0" applyNumberFormat="1" applyFont="1" applyFill="1" applyBorder="1"/>
    <xf numFmtId="0" fontId="3" fillId="0" borderId="17" xfId="0" applyFont="1" applyBorder="1"/>
    <xf numFmtId="4" fontId="3" fillId="0" borderId="18" xfId="0" applyNumberFormat="1" applyFont="1" applyBorder="1"/>
    <xf numFmtId="0" fontId="11" fillId="0" borderId="9" xfId="0" applyFont="1" applyBorder="1"/>
    <xf numFmtId="0" fontId="0" fillId="0" borderId="19" xfId="0" applyBorder="1"/>
    <xf numFmtId="0" fontId="4" fillId="0" borderId="20" xfId="0" applyFont="1" applyBorder="1"/>
    <xf numFmtId="4" fontId="4" fillId="0" borderId="8" xfId="0" applyNumberFormat="1" applyFont="1" applyBorder="1"/>
    <xf numFmtId="0" fontId="0" fillId="0" borderId="9" xfId="0" applyBorder="1"/>
    <xf numFmtId="0" fontId="4" fillId="0" borderId="21" xfId="0" applyFont="1" applyFill="1" applyBorder="1"/>
    <xf numFmtId="4" fontId="3" fillId="0" borderId="18" xfId="0" applyNumberFormat="1" applyFont="1" applyFill="1" applyBorder="1"/>
    <xf numFmtId="0" fontId="0" fillId="0" borderId="22" xfId="0" applyBorder="1"/>
    <xf numFmtId="4" fontId="4" fillId="0" borderId="18" xfId="0" applyNumberFormat="1" applyFont="1" applyFill="1" applyBorder="1"/>
    <xf numFmtId="0" fontId="0" fillId="0" borderId="23" xfId="0" applyBorder="1"/>
    <xf numFmtId="0" fontId="4" fillId="0" borderId="24" xfId="0" applyFont="1" applyBorder="1"/>
    <xf numFmtId="4" fontId="4" fillId="0" borderId="25" xfId="0" applyNumberFormat="1" applyFont="1" applyFill="1" applyBorder="1"/>
    <xf numFmtId="0" fontId="0" fillId="0" borderId="26" xfId="0" applyBorder="1"/>
    <xf numFmtId="0" fontId="11" fillId="0" borderId="0" xfId="0" applyFont="1"/>
    <xf numFmtId="14" fontId="12" fillId="0" borderId="0" xfId="0" applyNumberFormat="1" applyFont="1" applyAlignment="1">
      <alignment horizontal="left"/>
    </xf>
    <xf numFmtId="0" fontId="11" fillId="0" borderId="0" xfId="0" applyFont="1" applyFill="1"/>
    <xf numFmtId="4" fontId="11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Fill="1"/>
    <xf numFmtId="4" fontId="7" fillId="0" borderId="0" xfId="0" applyNumberFormat="1" applyFont="1" applyFill="1"/>
    <xf numFmtId="0" fontId="6" fillId="0" borderId="0" xfId="0" applyFont="1" applyFill="1"/>
    <xf numFmtId="4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4" fontId="12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4" fontId="13" fillId="0" borderId="27" xfId="0" applyNumberFormat="1" applyFont="1" applyFill="1" applyBorder="1"/>
    <xf numFmtId="4" fontId="13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Border="1"/>
    <xf numFmtId="4" fontId="14" fillId="0" borderId="0" xfId="0" applyNumberFormat="1" applyFont="1" applyFill="1"/>
    <xf numFmtId="4" fontId="7" fillId="0" borderId="0" xfId="0" applyNumberFormat="1" applyFont="1" applyFill="1" applyBorder="1"/>
    <xf numFmtId="4" fontId="15" fillId="0" borderId="0" xfId="0" applyNumberFormat="1" applyFont="1" applyFill="1" applyBorder="1"/>
    <xf numFmtId="0" fontId="7" fillId="0" borderId="0" xfId="0" applyFont="1" applyFill="1" applyBorder="1"/>
    <xf numFmtId="4" fontId="7" fillId="0" borderId="28" xfId="0" applyNumberFormat="1" applyFont="1" applyFill="1" applyBorder="1"/>
    <xf numFmtId="4" fontId="7" fillId="3" borderId="28" xfId="0" applyNumberFormat="1" applyFont="1" applyFill="1" applyBorder="1"/>
    <xf numFmtId="4" fontId="7" fillId="4" borderId="28" xfId="0" applyNumberFormat="1" applyFont="1" applyFill="1" applyBorder="1"/>
    <xf numFmtId="0" fontId="7" fillId="0" borderId="25" xfId="0" applyFont="1" applyFill="1" applyBorder="1"/>
    <xf numFmtId="0" fontId="13" fillId="0" borderId="28" xfId="0" applyFont="1" applyFill="1" applyBorder="1"/>
    <xf numFmtId="4" fontId="13" fillId="0" borderId="29" xfId="0" applyNumberFormat="1" applyFont="1" applyFill="1" applyBorder="1"/>
    <xf numFmtId="4" fontId="13" fillId="3" borderId="29" xfId="0" applyNumberFormat="1" applyFont="1" applyFill="1" applyBorder="1"/>
    <xf numFmtId="4" fontId="13" fillId="4" borderId="29" xfId="0" applyNumberFormat="1" applyFont="1" applyFill="1" applyBorder="1"/>
    <xf numFmtId="0" fontId="13" fillId="0" borderId="15" xfId="0" applyFont="1" applyFill="1" applyBorder="1"/>
    <xf numFmtId="0" fontId="13" fillId="0" borderId="29" xfId="0" applyFont="1" applyFill="1" applyBorder="1"/>
    <xf numFmtId="4" fontId="13" fillId="3" borderId="27" xfId="0" applyNumberFormat="1" applyFont="1" applyFill="1" applyBorder="1"/>
    <xf numFmtId="4" fontId="13" fillId="4" borderId="27" xfId="0" applyNumberFormat="1" applyFont="1" applyFill="1" applyBorder="1"/>
    <xf numFmtId="0" fontId="13" fillId="0" borderId="11" xfId="0" applyFont="1" applyFill="1" applyBorder="1"/>
    <xf numFmtId="0" fontId="13" fillId="0" borderId="27" xfId="0" applyFont="1" applyFill="1" applyBorder="1"/>
    <xf numFmtId="4" fontId="13" fillId="0" borderId="30" xfId="0" applyNumberFormat="1" applyFont="1" applyFill="1" applyBorder="1"/>
    <xf numFmtId="4" fontId="13" fillId="3" borderId="31" xfId="0" applyNumberFormat="1" applyFont="1" applyFill="1" applyBorder="1"/>
    <xf numFmtId="4" fontId="13" fillId="4" borderId="31" xfId="0" applyNumberFormat="1" applyFont="1" applyFill="1" applyBorder="1"/>
    <xf numFmtId="4" fontId="13" fillId="0" borderId="31" xfId="0" applyNumberFormat="1" applyFont="1" applyFill="1" applyBorder="1"/>
    <xf numFmtId="0" fontId="13" fillId="0" borderId="18" xfId="0" applyFont="1" applyFill="1" applyBorder="1"/>
    <xf numFmtId="0" fontId="13" fillId="0" borderId="31" xfId="0" applyFont="1" applyFill="1" applyBorder="1"/>
    <xf numFmtId="4" fontId="13" fillId="3" borderId="32" xfId="0" applyNumberFormat="1" applyFont="1" applyFill="1" applyBorder="1" applyAlignment="1">
      <alignment horizontal="right"/>
    </xf>
    <xf numFmtId="4" fontId="13" fillId="3" borderId="30" xfId="0" applyNumberFormat="1" applyFont="1" applyFill="1" applyBorder="1"/>
    <xf numFmtId="4" fontId="13" fillId="4" borderId="30" xfId="0" applyNumberFormat="1" applyFont="1" applyFill="1" applyBorder="1"/>
    <xf numFmtId="0" fontId="13" fillId="0" borderId="33" xfId="0" applyFont="1" applyFill="1" applyBorder="1"/>
    <xf numFmtId="4" fontId="13" fillId="4" borderId="32" xfId="0" applyNumberFormat="1" applyFont="1" applyFill="1" applyBorder="1" applyAlignment="1">
      <alignment horizontal="right"/>
    </xf>
    <xf numFmtId="4" fontId="12" fillId="0" borderId="27" xfId="0" applyNumberFormat="1" applyFont="1" applyFill="1" applyBorder="1" applyAlignment="1">
      <alignment horizontal="right"/>
    </xf>
    <xf numFmtId="4" fontId="7" fillId="0" borderId="27" xfId="0" applyNumberFormat="1" applyFont="1" applyFill="1" applyBorder="1" applyAlignment="1">
      <alignment horizontal="center"/>
    </xf>
    <xf numFmtId="4" fontId="7" fillId="3" borderId="27" xfId="0" applyNumberFormat="1" applyFont="1" applyFill="1" applyBorder="1" applyAlignment="1">
      <alignment horizontal="center"/>
    </xf>
    <xf numFmtId="4" fontId="7" fillId="4" borderId="27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27" xfId="0" applyFont="1" applyFill="1" applyBorder="1" applyAlignment="1">
      <alignment horizontal="center"/>
    </xf>
    <xf numFmtId="4" fontId="6" fillId="5" borderId="34" xfId="1" applyNumberFormat="1" applyFont="1" applyFill="1" applyBorder="1" applyAlignment="1">
      <alignment horizontal="center"/>
    </xf>
    <xf numFmtId="49" fontId="6" fillId="5" borderId="34" xfId="1" applyNumberFormat="1" applyFont="1" applyFill="1" applyBorder="1" applyAlignment="1">
      <alignment horizontal="center"/>
    </xf>
    <xf numFmtId="0" fontId="7" fillId="5" borderId="35" xfId="0" applyFont="1" applyFill="1" applyBorder="1"/>
    <xf numFmtId="0" fontId="7" fillId="5" borderId="34" xfId="0" applyFont="1" applyFill="1" applyBorder="1" applyAlignment="1">
      <alignment horizontal="center"/>
    </xf>
    <xf numFmtId="4" fontId="6" fillId="5" borderId="36" xfId="1" applyNumberFormat="1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7" fillId="0" borderId="28" xfId="0" applyNumberFormat="1" applyFont="1" applyFill="1" applyBorder="1" applyAlignment="1">
      <alignment vertical="center"/>
    </xf>
    <xf numFmtId="4" fontId="7" fillId="3" borderId="28" xfId="0" applyNumberFormat="1" applyFont="1" applyFill="1" applyBorder="1" applyAlignment="1">
      <alignment vertical="center"/>
    </xf>
    <xf numFmtId="4" fontId="7" fillId="4" borderId="28" xfId="0" applyNumberFormat="1" applyFont="1" applyFill="1" applyBorder="1" applyAlignment="1">
      <alignment vertical="center"/>
    </xf>
    <xf numFmtId="4" fontId="7" fillId="0" borderId="25" xfId="0" applyNumberFormat="1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/>
    </xf>
    <xf numFmtId="0" fontId="7" fillId="0" borderId="38" xfId="0" applyFont="1" applyFill="1" applyBorder="1" applyAlignment="1">
      <alignment vertical="center"/>
    </xf>
    <xf numFmtId="0" fontId="7" fillId="0" borderId="28" xfId="0" applyFont="1" applyFill="1" applyBorder="1"/>
    <xf numFmtId="4" fontId="13" fillId="0" borderId="0" xfId="0" applyNumberFormat="1" applyFont="1" applyFill="1" applyBorder="1"/>
    <xf numFmtId="4" fontId="7" fillId="0" borderId="38" xfId="0" applyNumberFormat="1" applyFont="1" applyFill="1" applyBorder="1"/>
    <xf numFmtId="4" fontId="13" fillId="3" borderId="27" xfId="0" applyNumberFormat="1" applyFont="1" applyFill="1" applyBorder="1" applyAlignment="1">
      <alignment horizontal="right"/>
    </xf>
    <xf numFmtId="4" fontId="13" fillId="0" borderId="32" xfId="0" applyNumberFormat="1" applyFont="1" applyFill="1" applyBorder="1"/>
    <xf numFmtId="4" fontId="13" fillId="3" borderId="32" xfId="0" applyNumberFormat="1" applyFont="1" applyFill="1" applyBorder="1"/>
    <xf numFmtId="4" fontId="13" fillId="4" borderId="32" xfId="0" applyNumberFormat="1" applyFont="1" applyFill="1" applyBorder="1"/>
    <xf numFmtId="0" fontId="7" fillId="0" borderId="32" xfId="0" applyFont="1" applyFill="1" applyBorder="1"/>
    <xf numFmtId="0" fontId="7" fillId="0" borderId="32" xfId="0" applyFont="1" applyFill="1" applyBorder="1" applyAlignment="1">
      <alignment horizontal="center"/>
    </xf>
    <xf numFmtId="4" fontId="16" fillId="0" borderId="0" xfId="0" applyNumberFormat="1" applyFont="1" applyFill="1" applyAlignment="1">
      <alignment horizontal="right"/>
    </xf>
    <xf numFmtId="4" fontId="13" fillId="0" borderId="34" xfId="0" applyNumberFormat="1" applyFont="1" applyFill="1" applyBorder="1"/>
    <xf numFmtId="4" fontId="13" fillId="3" borderId="34" xfId="0" applyNumberFormat="1" applyFont="1" applyFill="1" applyBorder="1"/>
    <xf numFmtId="4" fontId="13" fillId="4" borderId="34" xfId="0" applyNumberFormat="1" applyFont="1" applyFill="1" applyBorder="1"/>
    <xf numFmtId="0" fontId="13" fillId="0" borderId="34" xfId="0" applyFont="1" applyFill="1" applyBorder="1"/>
    <xf numFmtId="0" fontId="13" fillId="0" borderId="32" xfId="0" applyFont="1" applyFill="1" applyBorder="1"/>
    <xf numFmtId="0" fontId="13" fillId="0" borderId="30" xfId="0" applyFont="1" applyFill="1" applyBorder="1"/>
    <xf numFmtId="4" fontId="13" fillId="6" borderId="27" xfId="0" applyNumberFormat="1" applyFont="1" applyFill="1" applyBorder="1"/>
    <xf numFmtId="4" fontId="13" fillId="4" borderId="27" xfId="0" applyNumberFormat="1" applyFont="1" applyFill="1" applyBorder="1" applyAlignment="1">
      <alignment horizontal="right"/>
    </xf>
    <xf numFmtId="4" fontId="13" fillId="0" borderId="27" xfId="0" applyNumberFormat="1" applyFont="1" applyFill="1" applyBorder="1" applyAlignment="1">
      <alignment horizontal="right"/>
    </xf>
    <xf numFmtId="0" fontId="7" fillId="0" borderId="27" xfId="0" applyFont="1" applyFill="1" applyBorder="1"/>
    <xf numFmtId="4" fontId="7" fillId="0" borderId="29" xfId="0" applyNumberFormat="1" applyFont="1" applyFill="1" applyBorder="1"/>
    <xf numFmtId="4" fontId="7" fillId="3" borderId="29" xfId="0" applyNumberFormat="1" applyFont="1" applyFill="1" applyBorder="1"/>
    <xf numFmtId="4" fontId="7" fillId="4" borderId="29" xfId="0" applyNumberFormat="1" applyFont="1" applyFill="1" applyBorder="1"/>
    <xf numFmtId="4" fontId="12" fillId="3" borderId="32" xfId="0" applyNumberFormat="1" applyFont="1" applyFill="1" applyBorder="1"/>
    <xf numFmtId="4" fontId="13" fillId="4" borderId="11" xfId="0" applyNumberFormat="1" applyFont="1" applyFill="1" applyBorder="1"/>
    <xf numFmtId="4" fontId="13" fillId="0" borderId="11" xfId="0" applyNumberFormat="1" applyFont="1" applyFill="1" applyBorder="1"/>
    <xf numFmtId="4" fontId="12" fillId="4" borderId="27" xfId="0" applyNumberFormat="1" applyFont="1" applyFill="1" applyBorder="1"/>
    <xf numFmtId="4" fontId="12" fillId="0" borderId="27" xfId="0" applyNumberFormat="1" applyFont="1" applyFill="1" applyBorder="1"/>
    <xf numFmtId="4" fontId="12" fillId="4" borderId="32" xfId="0" applyNumberFormat="1" applyFont="1" applyFill="1" applyBorder="1"/>
    <xf numFmtId="4" fontId="12" fillId="0" borderId="32" xfId="0" applyNumberFormat="1" applyFont="1" applyFill="1" applyBorder="1"/>
    <xf numFmtId="4" fontId="17" fillId="4" borderId="32" xfId="0" applyNumberFormat="1" applyFont="1" applyFill="1" applyBorder="1"/>
    <xf numFmtId="4" fontId="17" fillId="6" borderId="32" xfId="0" applyNumberFormat="1" applyFont="1" applyFill="1" applyBorder="1"/>
    <xf numFmtId="4" fontId="13" fillId="6" borderId="32" xfId="0" applyNumberFormat="1" applyFont="1" applyFill="1" applyBorder="1"/>
    <xf numFmtId="0" fontId="12" fillId="0" borderId="27" xfId="0" applyFont="1" applyFill="1" applyBorder="1"/>
    <xf numFmtId="0" fontId="12" fillId="0" borderId="11" xfId="0" applyFont="1" applyFill="1" applyBorder="1"/>
    <xf numFmtId="0" fontId="7" fillId="0" borderId="11" xfId="0" applyFont="1" applyFill="1" applyBorder="1"/>
    <xf numFmtId="4" fontId="17" fillId="0" borderId="32" xfId="0" applyNumberFormat="1" applyFont="1" applyFill="1" applyBorder="1"/>
    <xf numFmtId="4" fontId="13" fillId="6" borderId="31" xfId="0" applyNumberFormat="1" applyFont="1" applyFill="1" applyBorder="1"/>
    <xf numFmtId="0" fontId="6" fillId="0" borderId="27" xfId="0" applyFont="1" applyFill="1" applyBorder="1"/>
    <xf numFmtId="4" fontId="13" fillId="3" borderId="27" xfId="0" applyNumberFormat="1" applyFont="1" applyFill="1" applyBorder="1" applyAlignment="1"/>
    <xf numFmtId="4" fontId="13" fillId="4" borderId="27" xfId="0" applyNumberFormat="1" applyFont="1" applyFill="1" applyBorder="1" applyAlignment="1" applyProtection="1">
      <protection locked="0"/>
    </xf>
    <xf numFmtId="4" fontId="13" fillId="0" borderId="27" xfId="0" applyNumberFormat="1" applyFont="1" applyFill="1" applyBorder="1" applyAlignment="1" applyProtection="1">
      <protection locked="0"/>
    </xf>
    <xf numFmtId="4" fontId="13" fillId="4" borderId="27" xfId="0" applyNumberFormat="1" applyFont="1" applyFill="1" applyBorder="1" applyAlignment="1" applyProtection="1">
      <alignment horizontal="right"/>
      <protection locked="0"/>
    </xf>
    <xf numFmtId="4" fontId="13" fillId="0" borderId="27" xfId="0" applyNumberFormat="1" applyFont="1" applyFill="1" applyBorder="1" applyAlignment="1" applyProtection="1">
      <alignment horizontal="right"/>
      <protection locked="0"/>
    </xf>
    <xf numFmtId="4" fontId="13" fillId="4" borderId="27" xfId="0" applyNumberFormat="1" applyFont="1" applyFill="1" applyBorder="1" applyAlignment="1"/>
    <xf numFmtId="4" fontId="13" fillId="0" borderId="32" xfId="0" applyNumberFormat="1" applyFont="1" applyFill="1" applyBorder="1" applyAlignment="1"/>
    <xf numFmtId="4" fontId="13" fillId="0" borderId="27" xfId="0" applyNumberFormat="1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25" xfId="0" applyFont="1" applyFill="1" applyBorder="1"/>
    <xf numFmtId="4" fontId="17" fillId="3" borderId="32" xfId="0" applyNumberFormat="1" applyFont="1" applyFill="1" applyBorder="1"/>
    <xf numFmtId="4" fontId="12" fillId="6" borderId="32" xfId="0" applyNumberFormat="1" applyFont="1" applyFill="1" applyBorder="1"/>
    <xf numFmtId="0" fontId="13" fillId="0" borderId="8" xfId="0" applyFont="1" applyFill="1" applyBorder="1"/>
    <xf numFmtId="4" fontId="13" fillId="0" borderId="39" xfId="0" applyNumberFormat="1" applyFont="1" applyFill="1" applyBorder="1"/>
    <xf numFmtId="4" fontId="13" fillId="3" borderId="39" xfId="0" applyNumberFormat="1" applyFont="1" applyFill="1" applyBorder="1"/>
    <xf numFmtId="4" fontId="13" fillId="4" borderId="39" xfId="0" applyNumberFormat="1" applyFont="1" applyFill="1" applyBorder="1"/>
    <xf numFmtId="0" fontId="7" fillId="0" borderId="8" xfId="0" applyFont="1" applyFill="1" applyBorder="1" applyAlignment="1">
      <alignment horizontal="center"/>
    </xf>
    <xf numFmtId="4" fontId="7" fillId="3" borderId="38" xfId="0" applyNumberFormat="1" applyFont="1" applyFill="1" applyBorder="1"/>
    <xf numFmtId="4" fontId="7" fillId="4" borderId="38" xfId="0" applyNumberFormat="1" applyFont="1" applyFill="1" applyBorder="1"/>
    <xf numFmtId="0" fontId="7" fillId="0" borderId="38" xfId="0" applyFont="1" applyFill="1" applyBorder="1"/>
    <xf numFmtId="0" fontId="13" fillId="0" borderId="38" xfId="0" applyFont="1" applyFill="1" applyBorder="1"/>
    <xf numFmtId="0" fontId="13" fillId="0" borderId="40" xfId="0" applyFont="1" applyFill="1" applyBorder="1"/>
    <xf numFmtId="0" fontId="13" fillId="0" borderId="18" xfId="0" applyFont="1" applyFill="1" applyBorder="1" applyAlignment="1">
      <alignment horizontal="right"/>
    </xf>
    <xf numFmtId="0" fontId="12" fillId="0" borderId="27" xfId="1" applyFont="1" applyFill="1" applyBorder="1" applyAlignment="1">
      <alignment horizontal="left"/>
    </xf>
    <xf numFmtId="0" fontId="13" fillId="0" borderId="27" xfId="0" applyFont="1" applyFill="1" applyBorder="1" applyAlignment="1">
      <alignment horizontal="right"/>
    </xf>
    <xf numFmtId="0" fontId="12" fillId="0" borderId="27" xfId="1" applyFont="1" applyFill="1" applyBorder="1" applyAlignment="1">
      <alignment horizontal="right"/>
    </xf>
    <xf numFmtId="0" fontId="12" fillId="0" borderId="11" xfId="1" applyFont="1" applyFill="1" applyBorder="1" applyAlignment="1">
      <alignment horizontal="right"/>
    </xf>
    <xf numFmtId="0" fontId="13" fillId="0" borderId="11" xfId="0" applyFont="1" applyFill="1" applyBorder="1" applyAlignment="1">
      <alignment horizontal="right"/>
    </xf>
    <xf numFmtId="0" fontId="12" fillId="0" borderId="30" xfId="1" applyFont="1" applyFill="1" applyBorder="1" applyAlignment="1">
      <alignment horizontal="right"/>
    </xf>
    <xf numFmtId="0" fontId="12" fillId="0" borderId="33" xfId="1" applyFont="1" applyFill="1" applyBorder="1" applyAlignment="1">
      <alignment horizontal="right"/>
    </xf>
    <xf numFmtId="0" fontId="13" fillId="0" borderId="31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2" fillId="0" borderId="32" xfId="0" applyFont="1" applyFill="1" applyBorder="1"/>
    <xf numFmtId="0" fontId="12" fillId="0" borderId="32" xfId="0" applyFont="1" applyFill="1" applyBorder="1" applyAlignment="1">
      <alignment horizontal="right"/>
    </xf>
    <xf numFmtId="4" fontId="8" fillId="0" borderId="0" xfId="0" applyNumberFormat="1" applyFont="1" applyFill="1" applyAlignment="1">
      <alignment horizontal="center"/>
    </xf>
    <xf numFmtId="0" fontId="18" fillId="0" borderId="0" xfId="0" applyFont="1" applyFill="1"/>
    <xf numFmtId="4" fontId="18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left"/>
    </xf>
    <xf numFmtId="4" fontId="0" fillId="0" borderId="0" xfId="0" applyNumberFormat="1" applyAlignment="1"/>
    <xf numFmtId="4" fontId="18" fillId="0" borderId="0" xfId="0" applyNumberFormat="1" applyFont="1" applyFill="1"/>
    <xf numFmtId="0" fontId="20" fillId="0" borderId="0" xfId="0" applyFont="1" applyFill="1"/>
    <xf numFmtId="0" fontId="21" fillId="0" borderId="0" xfId="0" applyFont="1" applyFill="1"/>
    <xf numFmtId="0" fontId="20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4" fontId="0" fillId="0" borderId="0" xfId="0" applyNumberFormat="1" applyFill="1"/>
    <xf numFmtId="0" fontId="19" fillId="0" borderId="0" xfId="0" applyFont="1" applyFill="1" applyAlignment="1"/>
    <xf numFmtId="0" fontId="0" fillId="0" borderId="0" xfId="0" applyFill="1" applyAlignment="1"/>
    <xf numFmtId="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Border="1"/>
    <xf numFmtId="4" fontId="6" fillId="0" borderId="0" xfId="0" applyNumberFormat="1" applyFont="1" applyFill="1" applyBorder="1"/>
    <xf numFmtId="0" fontId="12" fillId="0" borderId="0" xfId="0" applyFont="1" applyFill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4" xfId="0" applyFont="1" applyFill="1" applyBorder="1"/>
    <xf numFmtId="49" fontId="6" fillId="5" borderId="34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" fontId="12" fillId="3" borderId="27" xfId="0" applyNumberFormat="1" applyFont="1" applyFill="1" applyBorder="1"/>
    <xf numFmtId="0" fontId="12" fillId="0" borderId="11" xfId="0" applyFont="1" applyFill="1" applyBorder="1" applyAlignment="1">
      <alignment horizontal="center"/>
    </xf>
    <xf numFmtId="0" fontId="12" fillId="0" borderId="8" xfId="0" applyFont="1" applyFill="1" applyBorder="1"/>
    <xf numFmtId="4" fontId="12" fillId="6" borderId="27" xfId="0" applyNumberFormat="1" applyFont="1" applyFill="1" applyBorder="1"/>
    <xf numFmtId="0" fontId="6" fillId="0" borderId="32" xfId="0" applyFont="1" applyFill="1" applyBorder="1"/>
    <xf numFmtId="0" fontId="12" fillId="0" borderId="27" xfId="0" applyFont="1" applyFill="1" applyBorder="1" applyAlignment="1">
      <alignment horizontal="center"/>
    </xf>
    <xf numFmtId="0" fontId="23" fillId="6" borderId="27" xfId="0" applyFont="1" applyFill="1" applyBorder="1" applyAlignment="1">
      <alignment horizontal="center"/>
    </xf>
    <xf numFmtId="0" fontId="13" fillId="0" borderId="27" xfId="0" applyFont="1" applyBorder="1"/>
    <xf numFmtId="0" fontId="7" fillId="0" borderId="11" xfId="0" applyFont="1" applyFill="1" applyBorder="1" applyAlignment="1">
      <alignment horizontal="center"/>
    </xf>
    <xf numFmtId="4" fontId="7" fillId="0" borderId="27" xfId="0" applyNumberFormat="1" applyFont="1" applyFill="1" applyBorder="1"/>
    <xf numFmtId="4" fontId="7" fillId="4" borderId="27" xfId="0" applyNumberFormat="1" applyFont="1" applyFill="1" applyBorder="1"/>
    <xf numFmtId="4" fontId="7" fillId="3" borderId="27" xfId="0" applyNumberFormat="1" applyFont="1" applyFill="1" applyBorder="1"/>
    <xf numFmtId="0" fontId="6" fillId="0" borderId="31" xfId="0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18" xfId="0" applyFont="1" applyFill="1" applyBorder="1"/>
    <xf numFmtId="4" fontId="6" fillId="0" borderId="31" xfId="0" applyNumberFormat="1" applyFont="1" applyFill="1" applyBorder="1"/>
    <xf numFmtId="4" fontId="6" fillId="4" borderId="31" xfId="0" applyNumberFormat="1" applyFont="1" applyFill="1" applyBorder="1"/>
    <xf numFmtId="4" fontId="6" fillId="3" borderId="31" xfId="0" applyNumberFormat="1" applyFont="1" applyFill="1" applyBorder="1"/>
    <xf numFmtId="0" fontId="12" fillId="0" borderId="38" xfId="0" applyFont="1" applyFill="1" applyBorder="1"/>
    <xf numFmtId="0" fontId="12" fillId="0" borderId="40" xfId="0" applyFont="1" applyFill="1" applyBorder="1" applyAlignment="1">
      <alignment horizontal="center"/>
    </xf>
    <xf numFmtId="0" fontId="6" fillId="0" borderId="40" xfId="0" applyFont="1" applyFill="1" applyBorder="1"/>
    <xf numFmtId="4" fontId="6" fillId="0" borderId="38" xfId="0" applyNumberFormat="1" applyFont="1" applyFill="1" applyBorder="1"/>
    <xf numFmtId="4" fontId="6" fillId="4" borderId="38" xfId="0" applyNumberFormat="1" applyFont="1" applyFill="1" applyBorder="1"/>
    <xf numFmtId="4" fontId="6" fillId="3" borderId="38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6" fillId="0" borderId="27" xfId="0" applyFont="1" applyFill="1" applyBorder="1" applyAlignment="1">
      <alignment horizontal="center"/>
    </xf>
    <xf numFmtId="4" fontId="12" fillId="0" borderId="30" xfId="0" applyNumberFormat="1" applyFont="1" applyFill="1" applyBorder="1"/>
    <xf numFmtId="4" fontId="12" fillId="4" borderId="30" xfId="0" applyNumberFormat="1" applyFont="1" applyFill="1" applyBorder="1"/>
    <xf numFmtId="0" fontId="6" fillId="0" borderId="29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29" xfId="0" applyFont="1" applyFill="1" applyBorder="1"/>
    <xf numFmtId="4" fontId="12" fillId="3" borderId="30" xfId="0" applyNumberFormat="1" applyFont="1" applyFill="1" applyBorder="1"/>
    <xf numFmtId="0" fontId="12" fillId="0" borderId="38" xfId="0" applyFont="1" applyFill="1" applyBorder="1" applyAlignment="1">
      <alignment horizontal="center"/>
    </xf>
    <xf numFmtId="0" fontId="6" fillId="0" borderId="41" xfId="0" applyFont="1" applyFill="1" applyBorder="1"/>
    <xf numFmtId="4" fontId="25" fillId="0" borderId="0" xfId="0" applyNumberFormat="1" applyFont="1" applyFill="1" applyBorder="1" applyAlignment="1">
      <alignment horizontal="center"/>
    </xf>
    <xf numFmtId="0" fontId="12" fillId="0" borderId="30" xfId="0" applyFont="1" applyFill="1" applyBorder="1"/>
    <xf numFmtId="0" fontId="12" fillId="0" borderId="33" xfId="0" applyFont="1" applyFill="1" applyBorder="1" applyAlignment="1">
      <alignment horizontal="center"/>
    </xf>
    <xf numFmtId="0" fontId="13" fillId="0" borderId="30" xfId="0" applyFont="1" applyBorder="1"/>
    <xf numFmtId="4" fontId="13" fillId="6" borderId="30" xfId="0" applyNumberFormat="1" applyFont="1" applyFill="1" applyBorder="1"/>
    <xf numFmtId="0" fontId="12" fillId="0" borderId="11" xfId="0" applyFont="1" applyFill="1" applyBorder="1" applyAlignment="1">
      <alignment horizontal="left"/>
    </xf>
    <xf numFmtId="0" fontId="6" fillId="0" borderId="38" xfId="0" applyFont="1" applyFill="1" applyBorder="1"/>
    <xf numFmtId="3" fontId="6" fillId="0" borderId="0" xfId="0" applyNumberFormat="1" applyFont="1" applyFill="1" applyBorder="1"/>
    <xf numFmtId="0" fontId="12" fillId="0" borderId="34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28" xfId="0" applyFont="1" applyFill="1" applyBorder="1"/>
    <xf numFmtId="0" fontId="12" fillId="0" borderId="25" xfId="0" applyFont="1" applyFill="1" applyBorder="1" applyAlignment="1">
      <alignment horizontal="center"/>
    </xf>
    <xf numFmtId="0" fontId="6" fillId="0" borderId="28" xfId="0" applyFont="1" applyFill="1" applyBorder="1"/>
    <xf numFmtId="0" fontId="12" fillId="0" borderId="30" xfId="0" applyFont="1" applyFill="1" applyBorder="1" applyAlignment="1">
      <alignment horizontal="center"/>
    </xf>
    <xf numFmtId="4" fontId="12" fillId="0" borderId="31" xfId="0" applyNumberFormat="1" applyFont="1" applyFill="1" applyBorder="1"/>
    <xf numFmtId="4" fontId="12" fillId="4" borderId="31" xfId="0" applyNumberFormat="1" applyFont="1" applyFill="1" applyBorder="1"/>
    <xf numFmtId="4" fontId="12" fillId="3" borderId="31" xfId="0" applyNumberFormat="1" applyFont="1" applyFill="1" applyBorder="1"/>
    <xf numFmtId="0" fontId="12" fillId="0" borderId="28" xfId="0" applyFont="1" applyFill="1" applyBorder="1" applyAlignment="1">
      <alignment horizontal="center"/>
    </xf>
    <xf numFmtId="0" fontId="6" fillId="0" borderId="29" xfId="0" applyFont="1" applyFill="1" applyBorder="1"/>
    <xf numFmtId="4" fontId="12" fillId="0" borderId="34" xfId="0" applyNumberFormat="1" applyFont="1" applyFill="1" applyBorder="1"/>
    <xf numFmtId="4" fontId="12" fillId="4" borderId="34" xfId="0" applyNumberFormat="1" applyFont="1" applyFill="1" applyBorder="1"/>
    <xf numFmtId="4" fontId="12" fillId="3" borderId="34" xfId="0" applyNumberFormat="1" applyFont="1" applyFill="1" applyBorder="1"/>
    <xf numFmtId="0" fontId="23" fillId="6" borderId="29" xfId="0" applyFont="1" applyFill="1" applyBorder="1" applyAlignment="1">
      <alignment horizontal="center"/>
    </xf>
    <xf numFmtId="0" fontId="13" fillId="0" borderId="34" xfId="0" applyFont="1" applyBorder="1"/>
    <xf numFmtId="4" fontId="13" fillId="6" borderId="34" xfId="0" applyNumberFormat="1" applyFont="1" applyFill="1" applyBorder="1"/>
    <xf numFmtId="4" fontId="6" fillId="0" borderId="27" xfId="0" applyNumberFormat="1" applyFont="1" applyFill="1" applyBorder="1"/>
    <xf numFmtId="4" fontId="6" fillId="4" borderId="27" xfId="0" applyNumberFormat="1" applyFont="1" applyFill="1" applyBorder="1"/>
    <xf numFmtId="4" fontId="12" fillId="0" borderId="29" xfId="0" applyNumberFormat="1" applyFont="1" applyFill="1" applyBorder="1"/>
    <xf numFmtId="4" fontId="12" fillId="4" borderId="29" xfId="0" applyNumberFormat="1" applyFont="1" applyFill="1" applyBorder="1"/>
    <xf numFmtId="4" fontId="12" fillId="3" borderId="29" xfId="0" applyNumberFormat="1" applyFont="1" applyFill="1" applyBorder="1"/>
    <xf numFmtId="4" fontId="6" fillId="0" borderId="28" xfId="0" applyNumberFormat="1" applyFont="1" applyFill="1" applyBorder="1"/>
    <xf numFmtId="4" fontId="6" fillId="4" borderId="28" xfId="0" applyNumberFormat="1" applyFont="1" applyFill="1" applyBorder="1"/>
    <xf numFmtId="4" fontId="6" fillId="3" borderId="28" xfId="0" applyNumberFormat="1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42" xfId="0" applyFont="1" applyFill="1" applyBorder="1" applyAlignment="1">
      <alignment vertical="center"/>
    </xf>
    <xf numFmtId="4" fontId="6" fillId="0" borderId="28" xfId="0" applyNumberFormat="1" applyFont="1" applyFill="1" applyBorder="1" applyAlignment="1">
      <alignment vertical="center"/>
    </xf>
    <xf numFmtId="4" fontId="6" fillId="4" borderId="28" xfId="0" applyNumberFormat="1" applyFont="1" applyFill="1" applyBorder="1" applyAlignment="1">
      <alignment vertical="center"/>
    </xf>
    <xf numFmtId="4" fontId="6" fillId="3" borderId="28" xfId="0" applyNumberFormat="1" applyFont="1" applyFill="1" applyBorder="1" applyAlignment="1">
      <alignment vertical="center"/>
    </xf>
    <xf numFmtId="0" fontId="13" fillId="0" borderId="27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0" fillId="0" borderId="0" xfId="0" applyFont="1" applyFill="1" applyAlignment="1"/>
    <xf numFmtId="0" fontId="19" fillId="0" borderId="0" xfId="1" applyFont="1" applyFill="1" applyAlignment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opLeftCell="A2" workbookViewId="0">
      <selection activeCell="F11" sqref="F11"/>
    </sheetView>
  </sheetViews>
  <sheetFormatPr defaultRowHeight="13.2" x14ac:dyDescent="0.25"/>
  <cols>
    <col min="1" max="1" width="4.6640625" customWidth="1"/>
    <col min="2" max="2" width="26.88671875" customWidth="1"/>
    <col min="3" max="5" width="23.6640625" customWidth="1"/>
  </cols>
  <sheetData>
    <row r="1" spans="1:191" s="2" customFormat="1" ht="15.6" hidden="1" x14ac:dyDescent="0.3">
      <c r="A1" s="1" t="s">
        <v>0</v>
      </c>
    </row>
    <row r="2" spans="1:191" s="2" customFormat="1" x14ac:dyDescent="0.25"/>
    <row r="3" spans="1:191" s="2" customFormat="1" ht="15.6" hidden="1" x14ac:dyDescent="0.3">
      <c r="A3" s="1" t="s">
        <v>1</v>
      </c>
      <c r="B3" s="3"/>
    </row>
    <row r="4" spans="1:191" s="2" customFormat="1" ht="15.6" x14ac:dyDescent="0.3">
      <c r="A4" s="1"/>
      <c r="B4" s="1" t="s">
        <v>2</v>
      </c>
    </row>
    <row r="5" spans="1:191" s="2" customFormat="1" ht="15.6" x14ac:dyDescent="0.3">
      <c r="A5" s="1"/>
    </row>
    <row r="6" spans="1:191" s="2" customFormat="1" ht="20.399999999999999" x14ac:dyDescent="0.35">
      <c r="A6" s="286" t="s">
        <v>483</v>
      </c>
      <c r="B6" s="287"/>
      <c r="C6" s="288"/>
      <c r="D6" s="288"/>
      <c r="E6" s="288"/>
    </row>
    <row r="7" spans="1:191" ht="15.6" x14ac:dyDescent="0.3">
      <c r="A7" s="4"/>
      <c r="B7" s="5"/>
      <c r="C7" s="5"/>
      <c r="D7" s="5"/>
      <c r="E7" s="5"/>
    </row>
    <row r="8" spans="1:191" ht="13.8" thickBot="1" x14ac:dyDescent="0.3">
      <c r="A8" s="6"/>
      <c r="C8" s="7"/>
      <c r="D8" s="7"/>
      <c r="E8" s="7" t="s">
        <v>3</v>
      </c>
    </row>
    <row r="9" spans="1:191" ht="18.75" customHeight="1" x14ac:dyDescent="0.25">
      <c r="B9" s="289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 x14ac:dyDescent="0.3">
      <c r="B10" s="290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8" thickTop="1" x14ac:dyDescent="0.25">
      <c r="B11" s="13" t="s">
        <v>11</v>
      </c>
      <c r="C11" s="14">
        <v>355277</v>
      </c>
      <c r="D11" s="14">
        <v>354925.9</v>
      </c>
      <c r="E11" s="14">
        <v>326083.09999999998</v>
      </c>
      <c r="F11" s="15">
        <f>(E11/D11)*100</f>
        <v>91.873571356725435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 x14ac:dyDescent="0.25">
      <c r="B12" s="16" t="s">
        <v>12</v>
      </c>
      <c r="C12" s="17">
        <v>53171</v>
      </c>
      <c r="D12" s="17">
        <v>53430.9</v>
      </c>
      <c r="E12" s="17">
        <v>55257.3</v>
      </c>
      <c r="F12" s="18">
        <f>(E12/D12)*100</f>
        <v>103.41824674486114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 x14ac:dyDescent="0.25">
      <c r="B13" s="16" t="s">
        <v>13</v>
      </c>
      <c r="C13" s="17">
        <v>28644</v>
      </c>
      <c r="D13" s="17">
        <v>28644</v>
      </c>
      <c r="E13" s="17">
        <v>7449.7</v>
      </c>
      <c r="F13" s="18">
        <f>(E13/D13)*100</f>
        <v>26.007889959502862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 x14ac:dyDescent="0.25">
      <c r="B14" s="19" t="s">
        <v>14</v>
      </c>
      <c r="C14" s="17">
        <v>36015</v>
      </c>
      <c r="D14" s="17">
        <v>101998.8</v>
      </c>
      <c r="E14" s="17">
        <v>85243.9</v>
      </c>
      <c r="F14" s="18">
        <f>(E14/D14)*100</f>
        <v>83.573434197265058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 x14ac:dyDescent="0.3">
      <c r="B15" s="20" t="s">
        <v>15</v>
      </c>
      <c r="C15" s="21">
        <f>SUM(C11:C14)</f>
        <v>473107</v>
      </c>
      <c r="D15" s="21">
        <f>SUM(D11,D12,D13,D14)</f>
        <v>538999.60000000009</v>
      </c>
      <c r="E15" s="21">
        <f>SUM(E11:E14)</f>
        <v>474034</v>
      </c>
      <c r="F15" s="22">
        <f>(E15/D15)*100</f>
        <v>87.947004042303547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8" thickTop="1" x14ac:dyDescent="0.25">
      <c r="B16" s="23"/>
      <c r="C16" s="24"/>
      <c r="D16" s="24"/>
      <c r="E16" s="24"/>
      <c r="F16" s="2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 x14ac:dyDescent="0.25">
      <c r="A17" s="10"/>
      <c r="B17" s="16" t="s">
        <v>16</v>
      </c>
      <c r="C17" s="17">
        <v>445820</v>
      </c>
      <c r="D17" s="17">
        <v>520376.6</v>
      </c>
      <c r="E17" s="17">
        <v>424607.4</v>
      </c>
      <c r="F17" s="18">
        <f>(E17/D17)*100</f>
        <v>81.596174770349023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6" customFormat="1" x14ac:dyDescent="0.25">
      <c r="A18" s="10"/>
      <c r="B18" s="19" t="s">
        <v>17</v>
      </c>
      <c r="C18" s="17">
        <v>126716</v>
      </c>
      <c r="D18" s="17">
        <v>172340.8</v>
      </c>
      <c r="E18" s="17">
        <v>65614.899999999994</v>
      </c>
      <c r="F18" s="18">
        <f>(E18/D18)*100</f>
        <v>38.072760483878454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 x14ac:dyDescent="0.3">
      <c r="A19" s="10"/>
      <c r="B19" s="20" t="s">
        <v>18</v>
      </c>
      <c r="C19" s="21">
        <f>SUM(C17:C18)</f>
        <v>572536</v>
      </c>
      <c r="D19" s="21">
        <f>SUM(D17,D18)</f>
        <v>692717.39999999991</v>
      </c>
      <c r="E19" s="21">
        <f>SUM(E17:E18)</f>
        <v>490222.30000000005</v>
      </c>
      <c r="F19" s="22">
        <f>(E19/D19)*100</f>
        <v>70.768007271074779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8" thickTop="1" x14ac:dyDescent="0.25">
      <c r="B20" s="27"/>
      <c r="C20" s="28"/>
      <c r="D20" s="28"/>
      <c r="E20" s="28"/>
      <c r="F20" s="2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 x14ac:dyDescent="0.25">
      <c r="B21" s="30" t="s">
        <v>19</v>
      </c>
      <c r="C21" s="31"/>
      <c r="D21" s="31"/>
      <c r="E21" s="31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 x14ac:dyDescent="0.25">
      <c r="B22" s="30" t="s">
        <v>20</v>
      </c>
      <c r="C22" s="33"/>
      <c r="D22" s="33"/>
      <c r="E22" s="33"/>
      <c r="F22" s="34"/>
    </row>
    <row r="23" spans="1:213" ht="15" customHeight="1" thickBot="1" x14ac:dyDescent="0.3">
      <c r="B23" s="35" t="s">
        <v>21</v>
      </c>
      <c r="C23" s="36">
        <v>99429</v>
      </c>
      <c r="D23" s="36">
        <v>153717.79999999999</v>
      </c>
      <c r="E23" s="36">
        <v>16188.3</v>
      </c>
      <c r="F23" s="37"/>
    </row>
    <row r="26" spans="1:213" x14ac:dyDescent="0.25">
      <c r="B26" s="38" t="s">
        <v>22</v>
      </c>
    </row>
    <row r="27" spans="1:213" x14ac:dyDescent="0.25">
      <c r="B27" s="38" t="s">
        <v>23</v>
      </c>
      <c r="C27" s="38"/>
      <c r="D27" s="38"/>
      <c r="E27" s="38"/>
    </row>
    <row r="28" spans="1:213" ht="15" x14ac:dyDescent="0.25">
      <c r="B28" s="38"/>
      <c r="C28" s="39"/>
      <c r="D28" s="39"/>
      <c r="E28" s="39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2"/>
  <sheetViews>
    <sheetView zoomScale="90" zoomScaleNormal="90" workbookViewId="0">
      <pane xSplit="6" ySplit="4" topLeftCell="G5" activePane="bottomRight" state="frozen"/>
      <selection pane="topRight" activeCell="G1" sqref="G1"/>
      <selection pane="bottomLeft" activeCell="A7" sqref="A7"/>
      <selection pane="bottomRight" activeCell="J158" sqref="J158"/>
    </sheetView>
  </sheetViews>
  <sheetFormatPr defaultColWidth="9.109375" defaultRowHeight="13.2" x14ac:dyDescent="0.25"/>
  <cols>
    <col min="1" max="1" width="7.5546875" style="40" customWidth="1"/>
    <col min="2" max="2" width="9.88671875" style="40" customWidth="1"/>
    <col min="3" max="3" width="10.5546875" style="40" customWidth="1"/>
    <col min="4" max="4" width="76.88671875" style="40" customWidth="1"/>
    <col min="5" max="5" width="12.33203125" style="41" customWidth="1"/>
    <col min="6" max="6" width="14.6640625" style="41" customWidth="1"/>
    <col min="7" max="7" width="15" style="41" customWidth="1"/>
    <col min="8" max="8" width="9.5546875" style="41" customWidth="1"/>
    <col min="9" max="9" width="9.109375" style="40"/>
    <col min="10" max="10" width="24.88671875" style="40" customWidth="1"/>
    <col min="11" max="16384" width="9.109375" style="40"/>
  </cols>
  <sheetData>
    <row r="1" spans="1:10" ht="21.75" customHeight="1" x14ac:dyDescent="0.3">
      <c r="A1" s="291" t="s">
        <v>196</v>
      </c>
      <c r="B1" s="288"/>
      <c r="C1" s="288"/>
      <c r="D1" s="188"/>
      <c r="E1" s="186"/>
      <c r="F1" s="186"/>
      <c r="G1" s="117"/>
      <c r="H1" s="117"/>
    </row>
    <row r="2" spans="1:10" ht="12.75" customHeight="1" x14ac:dyDescent="0.3">
      <c r="A2" s="187"/>
      <c r="B2" s="182"/>
      <c r="C2" s="187"/>
      <c r="D2" s="57"/>
      <c r="E2" s="186"/>
      <c r="F2" s="186"/>
      <c r="G2" s="186"/>
      <c r="H2" s="186"/>
    </row>
    <row r="3" spans="1:10" s="182" customFormat="1" ht="24" customHeight="1" x14ac:dyDescent="0.4">
      <c r="A3" s="292" t="s">
        <v>331</v>
      </c>
      <c r="B3" s="292"/>
      <c r="C3" s="292"/>
      <c r="D3" s="288"/>
      <c r="E3" s="288"/>
      <c r="F3" s="185"/>
      <c r="G3" s="185"/>
      <c r="H3" s="185"/>
    </row>
    <row r="4" spans="1:10" s="182" customFormat="1" ht="15" customHeight="1" x14ac:dyDescent="0.4">
      <c r="A4" s="184"/>
      <c r="B4" s="184"/>
      <c r="C4" s="184"/>
      <c r="D4" s="184"/>
      <c r="E4" s="183"/>
      <c r="F4" s="183"/>
      <c r="G4" s="181"/>
      <c r="H4" s="183"/>
    </row>
    <row r="5" spans="1:10" ht="15" customHeight="1" thickBot="1" x14ac:dyDescent="0.3">
      <c r="A5" s="52"/>
      <c r="B5" s="52"/>
      <c r="C5" s="52"/>
      <c r="D5" s="52"/>
      <c r="E5" s="51"/>
      <c r="F5" s="51"/>
      <c r="G5" s="51"/>
      <c r="H5" s="51"/>
    </row>
    <row r="6" spans="1:10" ht="15.6" x14ac:dyDescent="0.3">
      <c r="A6" s="96" t="s">
        <v>57</v>
      </c>
      <c r="B6" s="96" t="s">
        <v>56</v>
      </c>
      <c r="C6" s="96" t="s">
        <v>55</v>
      </c>
      <c r="D6" s="95" t="s">
        <v>54</v>
      </c>
      <c r="E6" s="94" t="s">
        <v>53</v>
      </c>
      <c r="F6" s="94" t="s">
        <v>53</v>
      </c>
      <c r="G6" s="94" t="s">
        <v>7</v>
      </c>
      <c r="H6" s="94" t="s">
        <v>52</v>
      </c>
    </row>
    <row r="7" spans="1:10" ht="15.75" customHeight="1" thickBot="1" x14ac:dyDescent="0.35">
      <c r="A7" s="93"/>
      <c r="B7" s="93"/>
      <c r="C7" s="93"/>
      <c r="D7" s="92"/>
      <c r="E7" s="90" t="s">
        <v>51</v>
      </c>
      <c r="F7" s="90" t="s">
        <v>50</v>
      </c>
      <c r="G7" s="91" t="s">
        <v>330</v>
      </c>
      <c r="H7" s="90" t="s">
        <v>10</v>
      </c>
    </row>
    <row r="8" spans="1:10" ht="15.75" customHeight="1" thickTop="1" x14ac:dyDescent="0.3">
      <c r="A8" s="163">
        <v>20</v>
      </c>
      <c r="B8" s="116"/>
      <c r="C8" s="116"/>
      <c r="D8" s="115" t="s">
        <v>195</v>
      </c>
      <c r="E8" s="112"/>
      <c r="F8" s="114"/>
      <c r="G8" s="113"/>
      <c r="H8" s="112"/>
    </row>
    <row r="9" spans="1:10" ht="15.75" customHeight="1" x14ac:dyDescent="0.3">
      <c r="A9" s="163"/>
      <c r="B9" s="116"/>
      <c r="C9" s="116"/>
      <c r="D9" s="115"/>
      <c r="E9" s="112"/>
      <c r="F9" s="114"/>
      <c r="G9" s="113"/>
      <c r="H9" s="112"/>
    </row>
    <row r="10" spans="1:10" ht="15.75" hidden="1" customHeight="1" x14ac:dyDescent="0.3">
      <c r="A10" s="163"/>
      <c r="B10" s="116"/>
      <c r="C10" s="180">
        <v>2420</v>
      </c>
      <c r="D10" s="141" t="s">
        <v>194</v>
      </c>
      <c r="E10" s="50"/>
      <c r="F10" s="69"/>
      <c r="G10" s="68">
        <v>0</v>
      </c>
      <c r="H10" s="50" t="e">
        <f>(#REF!/F10)*100</f>
        <v>#REF!</v>
      </c>
    </row>
    <row r="11" spans="1:10" ht="15.75" hidden="1" customHeight="1" x14ac:dyDescent="0.3">
      <c r="A11" s="178"/>
      <c r="B11" s="116"/>
      <c r="C11" s="180">
        <v>4113</v>
      </c>
      <c r="D11" s="141" t="s">
        <v>192</v>
      </c>
      <c r="E11" s="50"/>
      <c r="F11" s="69"/>
      <c r="G11" s="68">
        <v>0</v>
      </c>
      <c r="H11" s="50" t="e">
        <f>(#REF!/F11)*100</f>
        <v>#REF!</v>
      </c>
    </row>
    <row r="12" spans="1:10" ht="12" hidden="1" customHeight="1" x14ac:dyDescent="0.3">
      <c r="A12" s="178"/>
      <c r="B12" s="116"/>
      <c r="C12" s="180">
        <v>4113</v>
      </c>
      <c r="D12" s="141" t="s">
        <v>192</v>
      </c>
      <c r="E12" s="50"/>
      <c r="F12" s="69"/>
      <c r="G12" s="68">
        <v>0</v>
      </c>
      <c r="H12" s="50" t="e">
        <f>(#REF!/F12)*100</f>
        <v>#REF!</v>
      </c>
    </row>
    <row r="13" spans="1:10" ht="15.75" customHeight="1" x14ac:dyDescent="0.3">
      <c r="A13" s="178"/>
      <c r="B13" s="116"/>
      <c r="C13" s="180">
        <v>4116</v>
      </c>
      <c r="D13" s="141" t="s">
        <v>454</v>
      </c>
      <c r="E13" s="50">
        <v>0</v>
      </c>
      <c r="F13" s="69">
        <v>184.2</v>
      </c>
      <c r="G13" s="68">
        <v>0</v>
      </c>
      <c r="H13" s="50">
        <f>(G13/F13)*100</f>
        <v>0</v>
      </c>
    </row>
    <row r="14" spans="1:10" ht="15.75" hidden="1" customHeight="1" x14ac:dyDescent="0.3">
      <c r="A14" s="178"/>
      <c r="B14" s="116"/>
      <c r="C14" s="180">
        <v>4116</v>
      </c>
      <c r="D14" s="141" t="s">
        <v>193</v>
      </c>
      <c r="E14" s="50"/>
      <c r="F14" s="69"/>
      <c r="G14" s="68">
        <v>0</v>
      </c>
      <c r="H14" s="50" t="e">
        <f>(#REF!/F14)*100</f>
        <v>#REF!</v>
      </c>
    </row>
    <row r="15" spans="1:10" ht="15.75" hidden="1" customHeight="1" x14ac:dyDescent="0.3">
      <c r="A15" s="178"/>
      <c r="B15" s="116"/>
      <c r="C15" s="180">
        <v>4213</v>
      </c>
      <c r="D15" s="179" t="s">
        <v>190</v>
      </c>
      <c r="E15" s="112"/>
      <c r="F15" s="114"/>
      <c r="G15" s="68">
        <v>0</v>
      </c>
      <c r="H15" s="50" t="e">
        <f>(#REF!/F15)*100</f>
        <v>#REF!</v>
      </c>
      <c r="J15" s="41"/>
    </row>
    <row r="16" spans="1:10" ht="15.75" hidden="1" customHeight="1" x14ac:dyDescent="0.3">
      <c r="A16" s="178"/>
      <c r="B16" s="116"/>
      <c r="C16" s="180">
        <v>4213</v>
      </c>
      <c r="D16" s="179" t="s">
        <v>190</v>
      </c>
      <c r="E16" s="112"/>
      <c r="F16" s="114"/>
      <c r="G16" s="68">
        <v>0</v>
      </c>
      <c r="H16" s="50" t="e">
        <f>(#REF!/F16)*100</f>
        <v>#REF!</v>
      </c>
      <c r="J16" s="41"/>
    </row>
    <row r="17" spans="1:10" ht="15.75" customHeight="1" x14ac:dyDescent="0.3">
      <c r="A17" s="178"/>
      <c r="B17" s="116"/>
      <c r="C17" s="180">
        <v>4122</v>
      </c>
      <c r="D17" s="141" t="s">
        <v>462</v>
      </c>
      <c r="E17" s="50">
        <v>0</v>
      </c>
      <c r="F17" s="69">
        <v>255</v>
      </c>
      <c r="G17" s="68">
        <v>255</v>
      </c>
      <c r="H17" s="50">
        <f>(G17/F17)*100</f>
        <v>100</v>
      </c>
    </row>
    <row r="18" spans="1:10" ht="15.75" customHeight="1" x14ac:dyDescent="0.3">
      <c r="A18" s="178"/>
      <c r="B18" s="116"/>
      <c r="C18" s="180">
        <v>4213</v>
      </c>
      <c r="D18" s="179" t="s">
        <v>470</v>
      </c>
      <c r="E18" s="112">
        <v>0</v>
      </c>
      <c r="F18" s="114">
        <v>3669</v>
      </c>
      <c r="G18" s="68">
        <v>624.4</v>
      </c>
      <c r="H18" s="50">
        <f>(G18/F18)*100</f>
        <v>17.018261106568549</v>
      </c>
      <c r="J18" s="41"/>
    </row>
    <row r="19" spans="1:10" ht="15.75" customHeight="1" x14ac:dyDescent="0.3">
      <c r="A19" s="178"/>
      <c r="B19" s="116"/>
      <c r="C19" s="180">
        <v>4216</v>
      </c>
      <c r="D19" s="179" t="s">
        <v>455</v>
      </c>
      <c r="E19" s="112">
        <v>0</v>
      </c>
      <c r="F19" s="114">
        <v>10702.1</v>
      </c>
      <c r="G19" s="68">
        <v>126.6</v>
      </c>
      <c r="H19" s="50">
        <f>(G19/F19)*100</f>
        <v>1.1829454032386166</v>
      </c>
      <c r="J19" s="41"/>
    </row>
    <row r="20" spans="1:10" ht="15.75" hidden="1" customHeight="1" x14ac:dyDescent="0.3">
      <c r="A20" s="178"/>
      <c r="B20" s="116"/>
      <c r="C20" s="180">
        <v>4216</v>
      </c>
      <c r="D20" s="179" t="s">
        <v>188</v>
      </c>
      <c r="E20" s="112"/>
      <c r="F20" s="114"/>
      <c r="G20" s="68">
        <v>0</v>
      </c>
      <c r="H20" s="50" t="e">
        <f>(G20/F20)*100</f>
        <v>#DIV/0!</v>
      </c>
      <c r="J20" s="41"/>
    </row>
    <row r="21" spans="1:10" ht="15.75" hidden="1" customHeight="1" x14ac:dyDescent="0.3">
      <c r="A21" s="178"/>
      <c r="B21" s="116"/>
      <c r="C21" s="180">
        <v>4216</v>
      </c>
      <c r="D21" s="179" t="s">
        <v>188</v>
      </c>
      <c r="E21" s="112"/>
      <c r="F21" s="114"/>
      <c r="G21" s="68">
        <v>0</v>
      </c>
      <c r="H21" s="50" t="e">
        <f>(G21/F21)*100</f>
        <v>#DIV/0!</v>
      </c>
      <c r="J21" s="41"/>
    </row>
    <row r="22" spans="1:10" ht="15.75" hidden="1" customHeight="1" x14ac:dyDescent="0.3">
      <c r="A22" s="178"/>
      <c r="B22" s="116"/>
      <c r="C22" s="180">
        <v>4216</v>
      </c>
      <c r="D22" s="179" t="s">
        <v>189</v>
      </c>
      <c r="E22" s="112"/>
      <c r="F22" s="114"/>
      <c r="G22" s="68">
        <v>0</v>
      </c>
      <c r="H22" s="50" t="e">
        <f>(G22/F22)*100</f>
        <v>#DIV/0!</v>
      </c>
      <c r="I22" s="41"/>
    </row>
    <row r="23" spans="1:10" ht="15.75" hidden="1" customHeight="1" x14ac:dyDescent="0.3">
      <c r="A23" s="178"/>
      <c r="B23" s="116"/>
      <c r="C23" s="180">
        <v>4216</v>
      </c>
      <c r="D23" s="179" t="s">
        <v>188</v>
      </c>
      <c r="E23" s="112"/>
      <c r="F23" s="69"/>
      <c r="G23" s="68">
        <v>0</v>
      </c>
      <c r="H23" s="50" t="e">
        <f>(G23/F23)*100</f>
        <v>#DIV/0!</v>
      </c>
      <c r="I23" s="41"/>
    </row>
    <row r="24" spans="1:10" ht="15" hidden="1" x14ac:dyDescent="0.25">
      <c r="A24" s="176"/>
      <c r="B24" s="175"/>
      <c r="C24" s="171">
        <v>4222</v>
      </c>
      <c r="D24" s="170" t="s">
        <v>187</v>
      </c>
      <c r="E24" s="72"/>
      <c r="F24" s="80"/>
      <c r="G24" s="68">
        <v>0</v>
      </c>
      <c r="H24" s="50" t="e">
        <f>(G24/F24)*100</f>
        <v>#DIV/0!</v>
      </c>
    </row>
    <row r="25" spans="1:10" ht="15" hidden="1" x14ac:dyDescent="0.25">
      <c r="A25" s="176"/>
      <c r="B25" s="175"/>
      <c r="C25" s="171">
        <v>4222</v>
      </c>
      <c r="D25" s="170" t="s">
        <v>187</v>
      </c>
      <c r="E25" s="72"/>
      <c r="F25" s="80"/>
      <c r="G25" s="68">
        <v>0</v>
      </c>
      <c r="H25" s="50" t="e">
        <f>(G25/F25)*100</f>
        <v>#DIV/0!</v>
      </c>
    </row>
    <row r="26" spans="1:10" ht="15" hidden="1" x14ac:dyDescent="0.25">
      <c r="A26" s="176"/>
      <c r="B26" s="175"/>
      <c r="C26" s="171">
        <v>4222</v>
      </c>
      <c r="D26" s="170" t="s">
        <v>186</v>
      </c>
      <c r="E26" s="72"/>
      <c r="F26" s="80"/>
      <c r="G26" s="68">
        <v>0</v>
      </c>
      <c r="H26" s="50" t="e">
        <f>(G26/F26)*100</f>
        <v>#DIV/0!</v>
      </c>
    </row>
    <row r="27" spans="1:10" ht="15" hidden="1" x14ac:dyDescent="0.25">
      <c r="A27" s="173"/>
      <c r="B27" s="172"/>
      <c r="C27" s="171">
        <v>4222</v>
      </c>
      <c r="D27" s="170" t="s">
        <v>185</v>
      </c>
      <c r="E27" s="50"/>
      <c r="F27" s="69"/>
      <c r="G27" s="68">
        <v>0</v>
      </c>
      <c r="H27" s="50" t="e">
        <f>(G27/F27)*100</f>
        <v>#DIV/0!</v>
      </c>
    </row>
    <row r="28" spans="1:10" ht="15" hidden="1" x14ac:dyDescent="0.25">
      <c r="A28" s="176"/>
      <c r="B28" s="175"/>
      <c r="C28" s="171">
        <v>4223</v>
      </c>
      <c r="D28" s="170" t="s">
        <v>184</v>
      </c>
      <c r="E28" s="72"/>
      <c r="F28" s="80"/>
      <c r="G28" s="68">
        <v>0</v>
      </c>
      <c r="H28" s="50" t="e">
        <f>(G28/F28)*100</f>
        <v>#DIV/0!</v>
      </c>
    </row>
    <row r="29" spans="1:10" ht="15" hidden="1" x14ac:dyDescent="0.25">
      <c r="A29" s="176"/>
      <c r="B29" s="175"/>
      <c r="C29" s="171">
        <v>4232</v>
      </c>
      <c r="D29" s="170" t="s">
        <v>183</v>
      </c>
      <c r="E29" s="72"/>
      <c r="F29" s="80"/>
      <c r="G29" s="68">
        <v>0</v>
      </c>
      <c r="H29" s="50" t="e">
        <f>(G29/F29)*100</f>
        <v>#DIV/0!</v>
      </c>
    </row>
    <row r="30" spans="1:10" ht="15" hidden="1" x14ac:dyDescent="0.25">
      <c r="A30" s="176"/>
      <c r="B30" s="175"/>
      <c r="C30" s="171">
        <v>4232</v>
      </c>
      <c r="D30" s="170" t="s">
        <v>183</v>
      </c>
      <c r="E30" s="72"/>
      <c r="F30" s="80"/>
      <c r="G30" s="68">
        <v>0</v>
      </c>
      <c r="H30" s="50" t="e">
        <f>(G30/F30)*100</f>
        <v>#DIV/0!</v>
      </c>
    </row>
    <row r="31" spans="1:10" ht="15" hidden="1" x14ac:dyDescent="0.25">
      <c r="A31" s="176"/>
      <c r="B31" s="175">
        <v>2212</v>
      </c>
      <c r="C31" s="171">
        <v>2322</v>
      </c>
      <c r="D31" s="170" t="s">
        <v>182</v>
      </c>
      <c r="E31" s="72"/>
      <c r="F31" s="80"/>
      <c r="G31" s="68">
        <v>0</v>
      </c>
      <c r="H31" s="50" t="e">
        <f>(G31/F31)*100</f>
        <v>#DIV/0!</v>
      </c>
    </row>
    <row r="32" spans="1:10" ht="15" hidden="1" customHeight="1" x14ac:dyDescent="0.25">
      <c r="A32" s="176"/>
      <c r="B32" s="175">
        <v>2212</v>
      </c>
      <c r="C32" s="171">
        <v>2324</v>
      </c>
      <c r="D32" s="170" t="s">
        <v>181</v>
      </c>
      <c r="E32" s="72"/>
      <c r="F32" s="80"/>
      <c r="G32" s="68">
        <v>0</v>
      </c>
      <c r="H32" s="50" t="e">
        <f>(G32/F32)*100</f>
        <v>#DIV/0!</v>
      </c>
    </row>
    <row r="33" spans="1:8" ht="15" hidden="1" customHeight="1" x14ac:dyDescent="0.25">
      <c r="A33" s="176"/>
      <c r="B33" s="175">
        <v>2219</v>
      </c>
      <c r="C33" s="177">
        <v>2321</v>
      </c>
      <c r="D33" s="170" t="s">
        <v>180</v>
      </c>
      <c r="E33" s="72"/>
      <c r="F33" s="80"/>
      <c r="G33" s="68">
        <v>0</v>
      </c>
      <c r="H33" s="50" t="e">
        <f>(G33/F33)*100</f>
        <v>#DIV/0!</v>
      </c>
    </row>
    <row r="34" spans="1:8" ht="15" hidden="1" customHeight="1" x14ac:dyDescent="0.25">
      <c r="A34" s="176"/>
      <c r="B34" s="175">
        <v>2219</v>
      </c>
      <c r="C34" s="171">
        <v>2324</v>
      </c>
      <c r="D34" s="170" t="s">
        <v>179</v>
      </c>
      <c r="E34" s="72"/>
      <c r="F34" s="80"/>
      <c r="G34" s="68">
        <v>0</v>
      </c>
      <c r="H34" s="50" t="e">
        <f>(G34/F34)*100</f>
        <v>#DIV/0!</v>
      </c>
    </row>
    <row r="35" spans="1:8" ht="15" hidden="1" customHeight="1" x14ac:dyDescent="0.25">
      <c r="A35" s="176"/>
      <c r="B35" s="175">
        <v>2221</v>
      </c>
      <c r="C35" s="177">
        <v>2329</v>
      </c>
      <c r="D35" s="170" t="s">
        <v>178</v>
      </c>
      <c r="E35" s="72"/>
      <c r="F35" s="80"/>
      <c r="G35" s="68">
        <v>0</v>
      </c>
      <c r="H35" s="50" t="e">
        <f>(G35/F35)*100</f>
        <v>#DIV/0!</v>
      </c>
    </row>
    <row r="36" spans="1:8" ht="15" hidden="1" customHeight="1" x14ac:dyDescent="0.25">
      <c r="A36" s="70"/>
      <c r="B36" s="71">
        <v>3421</v>
      </c>
      <c r="C36" s="71">
        <v>3121</v>
      </c>
      <c r="D36" s="71" t="s">
        <v>177</v>
      </c>
      <c r="E36" s="124"/>
      <c r="F36" s="69"/>
      <c r="G36" s="68">
        <v>0</v>
      </c>
      <c r="H36" s="50" t="e">
        <f>(G36/F36)*100</f>
        <v>#DIV/0!</v>
      </c>
    </row>
    <row r="37" spans="1:8" ht="15" hidden="1" customHeight="1" x14ac:dyDescent="0.25">
      <c r="A37" s="70"/>
      <c r="B37" s="71">
        <v>3631</v>
      </c>
      <c r="C37" s="71">
        <v>2322</v>
      </c>
      <c r="D37" s="71" t="s">
        <v>176</v>
      </c>
      <c r="E37" s="124"/>
      <c r="F37" s="69"/>
      <c r="G37" s="68">
        <v>0</v>
      </c>
      <c r="H37" s="50" t="e">
        <f>(G37/F37)*100</f>
        <v>#DIV/0!</v>
      </c>
    </row>
    <row r="38" spans="1:8" ht="15" customHeight="1" x14ac:dyDescent="0.25">
      <c r="A38" s="174"/>
      <c r="B38" s="171">
        <v>2221</v>
      </c>
      <c r="C38" s="71">
        <v>2329</v>
      </c>
      <c r="D38" s="71" t="s">
        <v>477</v>
      </c>
      <c r="E38" s="124">
        <v>0</v>
      </c>
      <c r="F38" s="69">
        <v>0</v>
      </c>
      <c r="G38" s="68">
        <v>22</v>
      </c>
      <c r="H38" s="50" t="e">
        <f>(G38/F38)*100</f>
        <v>#DIV/0!</v>
      </c>
    </row>
    <row r="39" spans="1:8" ht="15" customHeight="1" x14ac:dyDescent="0.25">
      <c r="A39" s="174"/>
      <c r="B39" s="171">
        <v>3631</v>
      </c>
      <c r="C39" s="71">
        <v>2324</v>
      </c>
      <c r="D39" s="71" t="s">
        <v>373</v>
      </c>
      <c r="E39" s="124">
        <v>0</v>
      </c>
      <c r="F39" s="69">
        <v>0</v>
      </c>
      <c r="G39" s="68">
        <v>21.6</v>
      </c>
      <c r="H39" s="50" t="e">
        <f>(G39/F39)*100</f>
        <v>#DIV/0!</v>
      </c>
    </row>
    <row r="40" spans="1:8" ht="15" hidden="1" customHeight="1" x14ac:dyDescent="0.25">
      <c r="A40" s="176"/>
      <c r="B40" s="175">
        <v>3322</v>
      </c>
      <c r="C40" s="177">
        <v>2324</v>
      </c>
      <c r="D40" s="170" t="s">
        <v>175</v>
      </c>
      <c r="E40" s="72"/>
      <c r="F40" s="80"/>
      <c r="G40" s="68">
        <v>0</v>
      </c>
      <c r="H40" s="50" t="e">
        <f>(G40/F40)*100</f>
        <v>#DIV/0!</v>
      </c>
    </row>
    <row r="41" spans="1:8" ht="15" hidden="1" x14ac:dyDescent="0.25">
      <c r="A41" s="70"/>
      <c r="B41" s="71">
        <v>3412</v>
      </c>
      <c r="C41" s="71">
        <v>2321</v>
      </c>
      <c r="D41" s="71" t="s">
        <v>174</v>
      </c>
      <c r="E41" s="124"/>
      <c r="F41" s="69"/>
      <c r="G41" s="68">
        <v>0</v>
      </c>
      <c r="H41" s="50" t="e">
        <f>(G41/F41)*100</f>
        <v>#DIV/0!</v>
      </c>
    </row>
    <row r="42" spans="1:8" ht="15" hidden="1" x14ac:dyDescent="0.25">
      <c r="A42" s="176"/>
      <c r="B42" s="175">
        <v>3635</v>
      </c>
      <c r="C42" s="171">
        <v>3122</v>
      </c>
      <c r="D42" s="170" t="s">
        <v>173</v>
      </c>
      <c r="E42" s="72"/>
      <c r="F42" s="80"/>
      <c r="G42" s="68">
        <v>0</v>
      </c>
      <c r="H42" s="50" t="e">
        <f>(G42/F42)*100</f>
        <v>#DIV/0!</v>
      </c>
    </row>
    <row r="43" spans="1:8" ht="15" hidden="1" x14ac:dyDescent="0.25">
      <c r="A43" s="176"/>
      <c r="B43" s="175">
        <v>3699</v>
      </c>
      <c r="C43" s="171">
        <v>2111</v>
      </c>
      <c r="D43" s="170" t="s">
        <v>172</v>
      </c>
      <c r="E43" s="72"/>
      <c r="F43" s="80"/>
      <c r="G43" s="68">
        <v>0</v>
      </c>
      <c r="H43" s="50" t="e">
        <f>(G43/F43)*100</f>
        <v>#DIV/0!</v>
      </c>
    </row>
    <row r="44" spans="1:8" ht="15" x14ac:dyDescent="0.25">
      <c r="A44" s="176"/>
      <c r="B44" s="175">
        <v>3699</v>
      </c>
      <c r="C44" s="171">
        <v>2111</v>
      </c>
      <c r="D44" s="170" t="s">
        <v>172</v>
      </c>
      <c r="E44" s="72">
        <v>0</v>
      </c>
      <c r="F44" s="80">
        <v>0</v>
      </c>
      <c r="G44" s="68">
        <v>29</v>
      </c>
      <c r="H44" s="50" t="e">
        <f>(G44/F44)*100</f>
        <v>#DIV/0!</v>
      </c>
    </row>
    <row r="45" spans="1:8" ht="15" hidden="1" x14ac:dyDescent="0.25">
      <c r="A45" s="174"/>
      <c r="B45" s="171">
        <v>3725</v>
      </c>
      <c r="C45" s="71">
        <v>2321</v>
      </c>
      <c r="D45" s="71" t="s">
        <v>171</v>
      </c>
      <c r="E45" s="124"/>
      <c r="F45" s="69"/>
      <c r="G45" s="68">
        <v>0</v>
      </c>
      <c r="H45" s="50" t="e">
        <f>(G45/F45)*100</f>
        <v>#DIV/0!</v>
      </c>
    </row>
    <row r="46" spans="1:8" ht="15" x14ac:dyDescent="0.25">
      <c r="A46" s="174"/>
      <c r="B46" s="171">
        <v>3725</v>
      </c>
      <c r="C46" s="71">
        <v>2324</v>
      </c>
      <c r="D46" s="71" t="s">
        <v>374</v>
      </c>
      <c r="E46" s="124">
        <v>2000</v>
      </c>
      <c r="F46" s="69">
        <v>2000</v>
      </c>
      <c r="G46" s="68">
        <v>2852.9</v>
      </c>
      <c r="H46" s="50">
        <f>(G46/F46)*100</f>
        <v>142.64500000000001</v>
      </c>
    </row>
    <row r="47" spans="1:8" ht="15" hidden="1" x14ac:dyDescent="0.25">
      <c r="A47" s="173"/>
      <c r="B47" s="172">
        <v>6399</v>
      </c>
      <c r="C47" s="171">
        <v>2222</v>
      </c>
      <c r="D47" s="170" t="s">
        <v>170</v>
      </c>
      <c r="E47" s="50"/>
      <c r="F47" s="69"/>
      <c r="G47" s="68">
        <v>0</v>
      </c>
      <c r="H47" s="50" t="e">
        <f>(#REF!/F47)*100</f>
        <v>#REF!</v>
      </c>
    </row>
    <row r="48" spans="1:8" ht="15.6" thickBot="1" x14ac:dyDescent="0.3">
      <c r="A48" s="169"/>
      <c r="B48" s="77"/>
      <c r="C48" s="77"/>
      <c r="D48" s="77"/>
      <c r="E48" s="75"/>
      <c r="F48" s="74"/>
      <c r="G48" s="73"/>
      <c r="H48" s="75"/>
    </row>
    <row r="49" spans="1:8" s="52" customFormat="1" ht="21.75" customHeight="1" thickTop="1" thickBot="1" x14ac:dyDescent="0.35">
      <c r="A49" s="168"/>
      <c r="B49" s="167"/>
      <c r="C49" s="167"/>
      <c r="D49" s="166" t="s">
        <v>169</v>
      </c>
      <c r="E49" s="110">
        <f t="shared" ref="E49:G49" si="0">SUM(E10:E48)</f>
        <v>2000</v>
      </c>
      <c r="F49" s="165">
        <f t="shared" si="0"/>
        <v>16810.3</v>
      </c>
      <c r="G49" s="164">
        <f t="shared" si="0"/>
        <v>3931.5</v>
      </c>
      <c r="H49" s="50">
        <f>(G49/F49)*100</f>
        <v>23.3874469819099</v>
      </c>
    </row>
    <row r="50" spans="1:8" ht="15" customHeight="1" x14ac:dyDescent="0.3">
      <c r="A50" s="53"/>
      <c r="B50" s="53"/>
      <c r="C50" s="53"/>
      <c r="D50" s="57"/>
      <c r="E50" s="55"/>
      <c r="F50" s="55"/>
      <c r="G50" s="117"/>
      <c r="H50" s="117"/>
    </row>
    <row r="51" spans="1:8" ht="15" customHeight="1" x14ac:dyDescent="0.3">
      <c r="A51" s="53"/>
      <c r="B51" s="53"/>
      <c r="C51" s="53"/>
      <c r="D51" s="57"/>
      <c r="E51" s="55"/>
      <c r="F51" s="55"/>
      <c r="G51" s="55"/>
      <c r="H51" s="55"/>
    </row>
    <row r="52" spans="1:8" ht="15" customHeight="1" thickBot="1" x14ac:dyDescent="0.35">
      <c r="A52" s="53"/>
      <c r="B52" s="53"/>
      <c r="C52" s="53"/>
      <c r="D52" s="57"/>
      <c r="E52" s="55"/>
      <c r="F52" s="55"/>
      <c r="G52" s="55"/>
      <c r="H52" s="55"/>
    </row>
    <row r="53" spans="1:8" ht="15.6" x14ac:dyDescent="0.3">
      <c r="A53" s="96" t="s">
        <v>57</v>
      </c>
      <c r="B53" s="96" t="s">
        <v>56</v>
      </c>
      <c r="C53" s="96" t="s">
        <v>55</v>
      </c>
      <c r="D53" s="95" t="s">
        <v>54</v>
      </c>
      <c r="E53" s="94" t="s">
        <v>53</v>
      </c>
      <c r="F53" s="94" t="s">
        <v>53</v>
      </c>
      <c r="G53" s="94" t="s">
        <v>7</v>
      </c>
      <c r="H53" s="94" t="s">
        <v>52</v>
      </c>
    </row>
    <row r="54" spans="1:8" ht="15.75" customHeight="1" thickBot="1" x14ac:dyDescent="0.35">
      <c r="A54" s="93"/>
      <c r="B54" s="93"/>
      <c r="C54" s="93"/>
      <c r="D54" s="92"/>
      <c r="E54" s="90" t="s">
        <v>51</v>
      </c>
      <c r="F54" s="90" t="s">
        <v>50</v>
      </c>
      <c r="G54" s="91" t="s">
        <v>49</v>
      </c>
      <c r="H54" s="90" t="s">
        <v>10</v>
      </c>
    </row>
    <row r="55" spans="1:8" ht="16.5" customHeight="1" thickTop="1" x14ac:dyDescent="0.3">
      <c r="A55" s="163">
        <v>30</v>
      </c>
      <c r="B55" s="116"/>
      <c r="C55" s="116"/>
      <c r="D55" s="115" t="s">
        <v>168</v>
      </c>
      <c r="E55" s="160"/>
      <c r="F55" s="162"/>
      <c r="G55" s="161"/>
      <c r="H55" s="160"/>
    </row>
    <row r="56" spans="1:8" ht="15" customHeight="1" x14ac:dyDescent="0.3">
      <c r="A56" s="143"/>
      <c r="B56" s="127"/>
      <c r="C56" s="127"/>
      <c r="D56" s="127"/>
      <c r="E56" s="50"/>
      <c r="F56" s="69"/>
      <c r="G56" s="68"/>
      <c r="H56" s="50"/>
    </row>
    <row r="57" spans="1:8" ht="15" hidden="1" x14ac:dyDescent="0.25">
      <c r="A57" s="70"/>
      <c r="B57" s="71"/>
      <c r="C57" s="71">
        <v>1361</v>
      </c>
      <c r="D57" s="71" t="s">
        <v>75</v>
      </c>
      <c r="E57" s="144"/>
      <c r="F57" s="138"/>
      <c r="G57" s="157">
        <v>0</v>
      </c>
      <c r="H57" s="50" t="e">
        <f>(#REF!/F57)*100</f>
        <v>#REF!</v>
      </c>
    </row>
    <row r="58" spans="1:8" ht="15" hidden="1" x14ac:dyDescent="0.25">
      <c r="A58" s="70"/>
      <c r="B58" s="71"/>
      <c r="C58" s="71">
        <v>2460</v>
      </c>
      <c r="D58" s="71" t="s">
        <v>167</v>
      </c>
      <c r="E58" s="144"/>
      <c r="F58" s="138"/>
      <c r="G58" s="157"/>
      <c r="H58" s="50" t="e">
        <f>(#REF!/F58)*100</f>
        <v>#REF!</v>
      </c>
    </row>
    <row r="59" spans="1:8" ht="15" hidden="1" x14ac:dyDescent="0.25">
      <c r="A59" s="70">
        <v>98008</v>
      </c>
      <c r="B59" s="71"/>
      <c r="C59" s="71">
        <v>4111</v>
      </c>
      <c r="D59" s="71" t="s">
        <v>166</v>
      </c>
      <c r="E59" s="124"/>
      <c r="F59" s="69"/>
      <c r="G59" s="68"/>
      <c r="H59" s="50" t="e">
        <f>(#REF!/F59)*100</f>
        <v>#REF!</v>
      </c>
    </row>
    <row r="60" spans="1:8" ht="15" hidden="1" customHeight="1" x14ac:dyDescent="0.25">
      <c r="A60" s="70">
        <v>98071</v>
      </c>
      <c r="B60" s="71"/>
      <c r="C60" s="71">
        <v>4111</v>
      </c>
      <c r="D60" s="71" t="s">
        <v>165</v>
      </c>
      <c r="E60" s="144"/>
      <c r="F60" s="138"/>
      <c r="G60" s="157"/>
      <c r="H60" s="50" t="e">
        <f>(#REF!/F60)*100</f>
        <v>#REF!</v>
      </c>
    </row>
    <row r="61" spans="1:8" ht="15" hidden="1" customHeight="1" x14ac:dyDescent="0.25">
      <c r="A61" s="70">
        <v>98187</v>
      </c>
      <c r="B61" s="71"/>
      <c r="C61" s="71">
        <v>4111</v>
      </c>
      <c r="D61" s="71" t="s">
        <v>164</v>
      </c>
      <c r="E61" s="144"/>
      <c r="F61" s="138"/>
      <c r="G61" s="157"/>
      <c r="H61" s="50" t="e">
        <f>(#REF!/F61)*100</f>
        <v>#REF!</v>
      </c>
    </row>
    <row r="62" spans="1:8" ht="15" hidden="1" x14ac:dyDescent="0.25">
      <c r="A62" s="70">
        <v>98348</v>
      </c>
      <c r="B62" s="71"/>
      <c r="C62" s="71">
        <v>4111</v>
      </c>
      <c r="D62" s="71" t="s">
        <v>163</v>
      </c>
      <c r="E62" s="140"/>
      <c r="F62" s="114"/>
      <c r="G62" s="68"/>
      <c r="H62" s="50" t="e">
        <f>(#REF!/F62)*100</f>
        <v>#REF!</v>
      </c>
    </row>
    <row r="63" spans="1:8" ht="15" x14ac:dyDescent="0.25">
      <c r="A63" s="70"/>
      <c r="B63" s="71"/>
      <c r="C63" s="71">
        <v>2460</v>
      </c>
      <c r="D63" s="71" t="s">
        <v>471</v>
      </c>
      <c r="E63" s="124">
        <v>0</v>
      </c>
      <c r="F63" s="69">
        <v>0</v>
      </c>
      <c r="G63" s="157">
        <v>2</v>
      </c>
      <c r="H63" s="50" t="e">
        <f t="shared" ref="H63:H98" si="1">(G63/F63)*100</f>
        <v>#DIV/0!</v>
      </c>
    </row>
    <row r="64" spans="1:8" ht="15" x14ac:dyDescent="0.25">
      <c r="A64" s="70">
        <v>98008</v>
      </c>
      <c r="B64" s="71"/>
      <c r="C64" s="71">
        <v>4111</v>
      </c>
      <c r="D64" s="71" t="s">
        <v>472</v>
      </c>
      <c r="E64" s="124">
        <v>0</v>
      </c>
      <c r="F64" s="69">
        <v>30</v>
      </c>
      <c r="G64" s="157">
        <v>30</v>
      </c>
      <c r="H64" s="50">
        <f t="shared" si="1"/>
        <v>100</v>
      </c>
    </row>
    <row r="65" spans="1:8" ht="15" x14ac:dyDescent="0.25">
      <c r="A65" s="70">
        <v>98071</v>
      </c>
      <c r="B65" s="71"/>
      <c r="C65" s="71">
        <v>4111</v>
      </c>
      <c r="D65" s="71" t="s">
        <v>481</v>
      </c>
      <c r="E65" s="124">
        <v>0</v>
      </c>
      <c r="F65" s="69">
        <v>530</v>
      </c>
      <c r="G65" s="157">
        <v>530</v>
      </c>
      <c r="H65" s="50">
        <f t="shared" si="1"/>
        <v>100</v>
      </c>
    </row>
    <row r="66" spans="1:8" ht="14.4" customHeight="1" x14ac:dyDescent="0.25">
      <c r="A66" s="71">
        <v>13011</v>
      </c>
      <c r="B66" s="71"/>
      <c r="C66" s="71">
        <v>4116</v>
      </c>
      <c r="D66" s="71" t="s">
        <v>162</v>
      </c>
      <c r="E66" s="50">
        <v>0</v>
      </c>
      <c r="F66" s="69">
        <v>7193.4</v>
      </c>
      <c r="G66" s="157">
        <v>6493.6</v>
      </c>
      <c r="H66" s="50">
        <f t="shared" si="1"/>
        <v>90.271637890288332</v>
      </c>
    </row>
    <row r="67" spans="1:8" ht="15" x14ac:dyDescent="0.25">
      <c r="A67" s="70">
        <v>13015</v>
      </c>
      <c r="B67" s="71"/>
      <c r="C67" s="71">
        <v>4116</v>
      </c>
      <c r="D67" s="71" t="s">
        <v>161</v>
      </c>
      <c r="E67" s="144">
        <v>0</v>
      </c>
      <c r="F67" s="138">
        <v>1273</v>
      </c>
      <c r="G67" s="157">
        <v>1273</v>
      </c>
      <c r="H67" s="50">
        <f t="shared" si="1"/>
        <v>100</v>
      </c>
    </row>
    <row r="68" spans="1:8" ht="15" hidden="1" x14ac:dyDescent="0.25">
      <c r="A68" s="70">
        <v>13015</v>
      </c>
      <c r="B68" s="71"/>
      <c r="C68" s="71">
        <v>4116</v>
      </c>
      <c r="D68" s="71" t="s">
        <v>161</v>
      </c>
      <c r="E68" s="144"/>
      <c r="F68" s="138"/>
      <c r="G68" s="157">
        <v>0</v>
      </c>
      <c r="H68" s="50" t="e">
        <f t="shared" si="1"/>
        <v>#DIV/0!</v>
      </c>
    </row>
    <row r="69" spans="1:8" ht="14.25" hidden="1" customHeight="1" x14ac:dyDescent="0.25">
      <c r="A69" s="70">
        <v>13101</v>
      </c>
      <c r="B69" s="71"/>
      <c r="C69" s="71">
        <v>4116</v>
      </c>
      <c r="D69" s="71" t="s">
        <v>160</v>
      </c>
      <c r="E69" s="144"/>
      <c r="F69" s="138"/>
      <c r="G69" s="157">
        <v>0</v>
      </c>
      <c r="H69" s="50" t="e">
        <f t="shared" si="1"/>
        <v>#DIV/0!</v>
      </c>
    </row>
    <row r="70" spans="1:8" ht="15" x14ac:dyDescent="0.25">
      <c r="A70" s="70">
        <v>13013</v>
      </c>
      <c r="B70" s="71"/>
      <c r="C70" s="71">
        <v>4116</v>
      </c>
      <c r="D70" s="71" t="s">
        <v>332</v>
      </c>
      <c r="E70" s="144">
        <v>0</v>
      </c>
      <c r="F70" s="138">
        <v>2482.8000000000002</v>
      </c>
      <c r="G70" s="157">
        <v>2481.1</v>
      </c>
      <c r="H70" s="50">
        <f t="shared" si="1"/>
        <v>99.931528918962456</v>
      </c>
    </row>
    <row r="71" spans="1:8" ht="15" hidden="1" customHeight="1" x14ac:dyDescent="0.25">
      <c r="A71" s="71"/>
      <c r="B71" s="71"/>
      <c r="C71" s="71">
        <v>4116</v>
      </c>
      <c r="D71" s="71" t="s">
        <v>333</v>
      </c>
      <c r="E71" s="50"/>
      <c r="F71" s="69"/>
      <c r="G71" s="157">
        <v>0</v>
      </c>
      <c r="H71" s="50" t="e">
        <f t="shared" si="1"/>
        <v>#DIV/0!</v>
      </c>
    </row>
    <row r="72" spans="1:8" ht="15" hidden="1" customHeight="1" x14ac:dyDescent="0.25">
      <c r="A72" s="71"/>
      <c r="B72" s="71"/>
      <c r="C72" s="71">
        <v>4116</v>
      </c>
      <c r="D72" s="71" t="s">
        <v>333</v>
      </c>
      <c r="E72" s="50"/>
      <c r="F72" s="69"/>
      <c r="G72" s="157">
        <v>0</v>
      </c>
      <c r="H72" s="50" t="e">
        <f t="shared" si="1"/>
        <v>#DIV/0!</v>
      </c>
    </row>
    <row r="73" spans="1:8" ht="15" hidden="1" customHeight="1" x14ac:dyDescent="0.25">
      <c r="A73" s="71"/>
      <c r="B73" s="71"/>
      <c r="C73" s="71">
        <v>4116</v>
      </c>
      <c r="D73" s="71" t="s">
        <v>334</v>
      </c>
      <c r="E73" s="50"/>
      <c r="F73" s="69"/>
      <c r="G73" s="157">
        <v>0</v>
      </c>
      <c r="H73" s="50" t="e">
        <f t="shared" si="1"/>
        <v>#DIV/0!</v>
      </c>
    </row>
    <row r="74" spans="1:8" ht="15" hidden="1" customHeight="1" x14ac:dyDescent="0.25">
      <c r="A74" s="70"/>
      <c r="B74" s="71"/>
      <c r="C74" s="71">
        <v>4132</v>
      </c>
      <c r="D74" s="71" t="s">
        <v>159</v>
      </c>
      <c r="E74" s="144"/>
      <c r="F74" s="138"/>
      <c r="G74" s="157">
        <v>0</v>
      </c>
      <c r="H74" s="50" t="e">
        <f t="shared" si="1"/>
        <v>#DIV/0!</v>
      </c>
    </row>
    <row r="75" spans="1:8" ht="15" customHeight="1" x14ac:dyDescent="0.25">
      <c r="A75" s="70">
        <v>14004</v>
      </c>
      <c r="B75" s="71"/>
      <c r="C75" s="71">
        <v>4122</v>
      </c>
      <c r="D75" s="71" t="s">
        <v>158</v>
      </c>
      <c r="E75" s="50">
        <v>0</v>
      </c>
      <c r="F75" s="69">
        <v>0</v>
      </c>
      <c r="G75" s="157">
        <v>20</v>
      </c>
      <c r="H75" s="50" t="e">
        <f t="shared" si="1"/>
        <v>#DIV/0!</v>
      </c>
    </row>
    <row r="76" spans="1:8" ht="15" hidden="1" x14ac:dyDescent="0.25">
      <c r="A76" s="159"/>
      <c r="B76" s="122"/>
      <c r="C76" s="122">
        <v>4216</v>
      </c>
      <c r="D76" s="122" t="s">
        <v>157</v>
      </c>
      <c r="E76" s="144"/>
      <c r="F76" s="138"/>
      <c r="G76" s="157">
        <v>0</v>
      </c>
      <c r="H76" s="50" t="e">
        <f t="shared" si="1"/>
        <v>#DIV/0!</v>
      </c>
    </row>
    <row r="77" spans="1:8" ht="15" hidden="1" customHeight="1" x14ac:dyDescent="0.25">
      <c r="A77" s="71"/>
      <c r="B77" s="71"/>
      <c r="C77" s="71">
        <v>4216</v>
      </c>
      <c r="D77" s="71" t="s">
        <v>156</v>
      </c>
      <c r="E77" s="50"/>
      <c r="F77" s="69"/>
      <c r="G77" s="157">
        <v>0</v>
      </c>
      <c r="H77" s="50" t="e">
        <f t="shared" si="1"/>
        <v>#DIV/0!</v>
      </c>
    </row>
    <row r="78" spans="1:8" ht="15" hidden="1" customHeight="1" x14ac:dyDescent="0.25">
      <c r="A78" s="71"/>
      <c r="B78" s="71"/>
      <c r="C78" s="71">
        <v>4152</v>
      </c>
      <c r="D78" s="122" t="s">
        <v>191</v>
      </c>
      <c r="E78" s="50"/>
      <c r="F78" s="69"/>
      <c r="G78" s="157">
        <v>0</v>
      </c>
      <c r="H78" s="50" t="e">
        <f t="shared" si="1"/>
        <v>#DIV/0!</v>
      </c>
    </row>
    <row r="79" spans="1:8" ht="15" customHeight="1" x14ac:dyDescent="0.25">
      <c r="A79" s="70">
        <v>617</v>
      </c>
      <c r="B79" s="71"/>
      <c r="C79" s="71">
        <v>4222</v>
      </c>
      <c r="D79" s="71" t="s">
        <v>155</v>
      </c>
      <c r="E79" s="144">
        <v>0</v>
      </c>
      <c r="F79" s="138">
        <v>300</v>
      </c>
      <c r="G79" s="157">
        <v>0</v>
      </c>
      <c r="H79" s="50">
        <f t="shared" si="1"/>
        <v>0</v>
      </c>
    </row>
    <row r="80" spans="1:8" ht="15" hidden="1" x14ac:dyDescent="0.25">
      <c r="A80" s="70"/>
      <c r="B80" s="71">
        <v>3341</v>
      </c>
      <c r="C80" s="71">
        <v>2111</v>
      </c>
      <c r="D80" s="71" t="s">
        <v>154</v>
      </c>
      <c r="E80" s="158"/>
      <c r="F80" s="136"/>
      <c r="G80" s="157">
        <v>0</v>
      </c>
      <c r="H80" s="50" t="e">
        <f t="shared" si="1"/>
        <v>#DIV/0!</v>
      </c>
    </row>
    <row r="81" spans="1:8" ht="15" x14ac:dyDescent="0.25">
      <c r="A81" s="70"/>
      <c r="B81" s="71">
        <v>3349</v>
      </c>
      <c r="C81" s="71">
        <v>2111</v>
      </c>
      <c r="D81" s="71" t="s">
        <v>335</v>
      </c>
      <c r="E81" s="158">
        <v>650</v>
      </c>
      <c r="F81" s="136">
        <v>650</v>
      </c>
      <c r="G81" s="157">
        <v>775.4</v>
      </c>
      <c r="H81" s="50">
        <f t="shared" si="1"/>
        <v>119.2923076923077</v>
      </c>
    </row>
    <row r="82" spans="1:8" ht="15" hidden="1" x14ac:dyDescent="0.25">
      <c r="A82" s="70"/>
      <c r="B82" s="71">
        <v>5512</v>
      </c>
      <c r="C82" s="71">
        <v>2111</v>
      </c>
      <c r="D82" s="71" t="s">
        <v>153</v>
      </c>
      <c r="E82" s="50"/>
      <c r="F82" s="69"/>
      <c r="G82" s="157">
        <v>0</v>
      </c>
      <c r="H82" s="50" t="e">
        <f t="shared" si="1"/>
        <v>#DIV/0!</v>
      </c>
    </row>
    <row r="83" spans="1:8" ht="15" x14ac:dyDescent="0.25">
      <c r="A83" s="70"/>
      <c r="B83" s="71">
        <v>5512</v>
      </c>
      <c r="C83" s="71">
        <v>2322</v>
      </c>
      <c r="D83" s="71" t="s">
        <v>152</v>
      </c>
      <c r="E83" s="50">
        <v>0</v>
      </c>
      <c r="F83" s="69">
        <v>11.2</v>
      </c>
      <c r="G83" s="157">
        <v>11.2</v>
      </c>
      <c r="H83" s="50">
        <f t="shared" si="1"/>
        <v>100</v>
      </c>
    </row>
    <row r="84" spans="1:8" ht="15" hidden="1" x14ac:dyDescent="0.25">
      <c r="A84" s="70"/>
      <c r="B84" s="71">
        <v>5512</v>
      </c>
      <c r="C84" s="71">
        <v>2324</v>
      </c>
      <c r="D84" s="71" t="s">
        <v>336</v>
      </c>
      <c r="E84" s="50"/>
      <c r="F84" s="69"/>
      <c r="G84" s="157">
        <v>0</v>
      </c>
      <c r="H84" s="50" t="e">
        <f t="shared" si="1"/>
        <v>#DIV/0!</v>
      </c>
    </row>
    <row r="85" spans="1:8" ht="15" hidden="1" x14ac:dyDescent="0.25">
      <c r="A85" s="70"/>
      <c r="B85" s="71">
        <v>5512</v>
      </c>
      <c r="C85" s="71">
        <v>3113</v>
      </c>
      <c r="D85" s="71" t="s">
        <v>337</v>
      </c>
      <c r="E85" s="50"/>
      <c r="F85" s="69"/>
      <c r="G85" s="157">
        <v>0</v>
      </c>
      <c r="H85" s="50" t="e">
        <f t="shared" si="1"/>
        <v>#DIV/0!</v>
      </c>
    </row>
    <row r="86" spans="1:8" ht="15" hidden="1" x14ac:dyDescent="0.25">
      <c r="A86" s="70"/>
      <c r="B86" s="71">
        <v>5512</v>
      </c>
      <c r="C86" s="71">
        <v>3122</v>
      </c>
      <c r="D86" s="71" t="s">
        <v>151</v>
      </c>
      <c r="E86" s="50"/>
      <c r="F86" s="69"/>
      <c r="G86" s="157">
        <v>0</v>
      </c>
      <c r="H86" s="50" t="e">
        <f t="shared" si="1"/>
        <v>#DIV/0!</v>
      </c>
    </row>
    <row r="87" spans="1:8" ht="15" x14ac:dyDescent="0.25">
      <c r="A87" s="70"/>
      <c r="B87" s="71">
        <v>6171</v>
      </c>
      <c r="C87" s="71">
        <v>2111</v>
      </c>
      <c r="D87" s="71" t="s">
        <v>372</v>
      </c>
      <c r="E87" s="158">
        <v>130</v>
      </c>
      <c r="F87" s="136">
        <v>130</v>
      </c>
      <c r="G87" s="157">
        <v>140.5</v>
      </c>
      <c r="H87" s="50">
        <f t="shared" si="1"/>
        <v>108.07692307692307</v>
      </c>
    </row>
    <row r="88" spans="1:8" ht="15" x14ac:dyDescent="0.25">
      <c r="A88" s="70"/>
      <c r="B88" s="71">
        <v>6171</v>
      </c>
      <c r="C88" s="71">
        <v>2132</v>
      </c>
      <c r="D88" s="71" t="s">
        <v>370</v>
      </c>
      <c r="E88" s="124">
        <v>87</v>
      </c>
      <c r="F88" s="69">
        <v>87</v>
      </c>
      <c r="G88" s="157">
        <v>87.1</v>
      </c>
      <c r="H88" s="50">
        <f t="shared" si="1"/>
        <v>100.11494252873563</v>
      </c>
    </row>
    <row r="89" spans="1:8" ht="15" hidden="1" x14ac:dyDescent="0.25">
      <c r="A89" s="70"/>
      <c r="B89" s="71">
        <v>6171</v>
      </c>
      <c r="C89" s="71">
        <v>2212</v>
      </c>
      <c r="D89" s="71" t="s">
        <v>338</v>
      </c>
      <c r="E89" s="50"/>
      <c r="F89" s="69"/>
      <c r="G89" s="157">
        <v>0</v>
      </c>
      <c r="H89" s="50" t="e">
        <f t="shared" si="1"/>
        <v>#DIV/0!</v>
      </c>
    </row>
    <row r="90" spans="1:8" ht="15" hidden="1" x14ac:dyDescent="0.25">
      <c r="A90" s="70"/>
      <c r="B90" s="71">
        <v>6171</v>
      </c>
      <c r="C90" s="71">
        <v>2133</v>
      </c>
      <c r="D90" s="71" t="s">
        <v>150</v>
      </c>
      <c r="E90" s="137"/>
      <c r="F90" s="136"/>
      <c r="G90" s="157">
        <v>0</v>
      </c>
      <c r="H90" s="50" t="e">
        <f t="shared" si="1"/>
        <v>#DIV/0!</v>
      </c>
    </row>
    <row r="91" spans="1:8" ht="15" hidden="1" x14ac:dyDescent="0.25">
      <c r="A91" s="70"/>
      <c r="B91" s="71">
        <v>6171</v>
      </c>
      <c r="C91" s="71">
        <v>2310</v>
      </c>
      <c r="D91" s="71" t="s">
        <v>149</v>
      </c>
      <c r="E91" s="124"/>
      <c r="F91" s="69"/>
      <c r="G91" s="157">
        <v>0</v>
      </c>
      <c r="H91" s="50" t="e">
        <f t="shared" si="1"/>
        <v>#DIV/0!</v>
      </c>
    </row>
    <row r="92" spans="1:8" ht="15" hidden="1" x14ac:dyDescent="0.25">
      <c r="A92" s="70"/>
      <c r="B92" s="71">
        <v>6171</v>
      </c>
      <c r="C92" s="71">
        <v>2322</v>
      </c>
      <c r="D92" s="71" t="s">
        <v>339</v>
      </c>
      <c r="E92" s="124"/>
      <c r="F92" s="69"/>
      <c r="G92" s="157">
        <v>0</v>
      </c>
      <c r="H92" s="50" t="e">
        <f t="shared" si="1"/>
        <v>#DIV/0!</v>
      </c>
    </row>
    <row r="93" spans="1:8" ht="15" x14ac:dyDescent="0.25">
      <c r="A93" s="70"/>
      <c r="B93" s="71">
        <v>6171</v>
      </c>
      <c r="C93" s="71">
        <v>2324</v>
      </c>
      <c r="D93" s="71" t="s">
        <v>371</v>
      </c>
      <c r="E93" s="124">
        <v>0</v>
      </c>
      <c r="F93" s="69">
        <v>46.7</v>
      </c>
      <c r="G93" s="157">
        <v>372</v>
      </c>
      <c r="H93" s="50">
        <f t="shared" si="1"/>
        <v>796.5738758029978</v>
      </c>
    </row>
    <row r="94" spans="1:8" ht="15" hidden="1" x14ac:dyDescent="0.25">
      <c r="A94" s="70"/>
      <c r="B94" s="71">
        <v>6171</v>
      </c>
      <c r="C94" s="71">
        <v>2329</v>
      </c>
      <c r="D94" s="71" t="s">
        <v>148</v>
      </c>
      <c r="E94" s="124"/>
      <c r="F94" s="69"/>
      <c r="G94" s="157">
        <v>0</v>
      </c>
      <c r="H94" s="50" t="e">
        <f t="shared" si="1"/>
        <v>#DIV/0!</v>
      </c>
    </row>
    <row r="95" spans="1:8" ht="15" hidden="1" x14ac:dyDescent="0.25">
      <c r="A95" s="70"/>
      <c r="B95" s="71">
        <v>6409</v>
      </c>
      <c r="C95" s="71">
        <v>2328</v>
      </c>
      <c r="D95" s="71" t="s">
        <v>147</v>
      </c>
      <c r="E95" s="124"/>
      <c r="F95" s="69"/>
      <c r="G95" s="157">
        <v>0</v>
      </c>
      <c r="H95" s="50" t="e">
        <f t="shared" si="1"/>
        <v>#DIV/0!</v>
      </c>
    </row>
    <row r="96" spans="1:8" ht="15" x14ac:dyDescent="0.25">
      <c r="A96" s="70"/>
      <c r="B96" s="71">
        <v>6330</v>
      </c>
      <c r="C96" s="71">
        <v>4132</v>
      </c>
      <c r="D96" s="71" t="s">
        <v>78</v>
      </c>
      <c r="E96" s="124">
        <v>0</v>
      </c>
      <c r="F96" s="69">
        <v>0</v>
      </c>
      <c r="G96" s="157">
        <v>47.3</v>
      </c>
      <c r="H96" s="50" t="e">
        <f t="shared" si="1"/>
        <v>#DIV/0!</v>
      </c>
    </row>
    <row r="97" spans="1:8" ht="15.6" thickBot="1" x14ac:dyDescent="0.3">
      <c r="A97" s="66"/>
      <c r="B97" s="67"/>
      <c r="C97" s="67"/>
      <c r="D97" s="67"/>
      <c r="E97" s="63"/>
      <c r="F97" s="65"/>
      <c r="G97" s="64"/>
      <c r="H97" s="50"/>
    </row>
    <row r="98" spans="1:8" s="52" customFormat="1" ht="21.75" customHeight="1" thickTop="1" thickBot="1" x14ac:dyDescent="0.35">
      <c r="A98" s="156"/>
      <c r="B98" s="62"/>
      <c r="C98" s="62"/>
      <c r="D98" s="108" t="s">
        <v>146</v>
      </c>
      <c r="E98" s="58">
        <f>SUM(E57:E97)</f>
        <v>867</v>
      </c>
      <c r="F98" s="60">
        <f>SUM(F63:F97)</f>
        <v>12734.100000000002</v>
      </c>
      <c r="G98" s="59">
        <f>SUM(G56:G97)</f>
        <v>12263.2</v>
      </c>
      <c r="H98" s="50">
        <f t="shared" si="1"/>
        <v>96.302055111864988</v>
      </c>
    </row>
    <row r="99" spans="1:8" ht="15" customHeight="1" x14ac:dyDescent="0.3">
      <c r="A99" s="53"/>
      <c r="B99" s="53"/>
      <c r="C99" s="53"/>
      <c r="D99" s="57"/>
      <c r="E99" s="55"/>
      <c r="F99" s="55"/>
      <c r="G99" s="55"/>
      <c r="H99" s="55"/>
    </row>
    <row r="100" spans="1:8" ht="15" customHeight="1" x14ac:dyDescent="0.3">
      <c r="A100" s="53"/>
      <c r="B100" s="53"/>
      <c r="C100" s="53"/>
      <c r="D100" s="57"/>
      <c r="E100" s="55"/>
      <c r="F100" s="55"/>
      <c r="G100" s="55"/>
      <c r="H100" s="55"/>
    </row>
    <row r="101" spans="1:8" ht="12.75" hidden="1" customHeight="1" x14ac:dyDescent="0.3">
      <c r="A101" s="53"/>
      <c r="B101" s="53"/>
      <c r="C101" s="53"/>
      <c r="D101" s="57"/>
      <c r="E101" s="55"/>
      <c r="F101" s="55"/>
      <c r="G101" s="55"/>
      <c r="H101" s="55"/>
    </row>
    <row r="102" spans="1:8" ht="15" customHeight="1" thickBot="1" x14ac:dyDescent="0.35">
      <c r="A102" s="53"/>
      <c r="B102" s="53"/>
      <c r="C102" s="53"/>
      <c r="D102" s="57"/>
      <c r="E102" s="55"/>
      <c r="F102" s="55"/>
      <c r="G102" s="55"/>
      <c r="H102" s="55"/>
    </row>
    <row r="103" spans="1:8" ht="15.6" x14ac:dyDescent="0.3">
      <c r="A103" s="96" t="s">
        <v>57</v>
      </c>
      <c r="B103" s="96" t="s">
        <v>56</v>
      </c>
      <c r="C103" s="96" t="s">
        <v>55</v>
      </c>
      <c r="D103" s="95" t="s">
        <v>54</v>
      </c>
      <c r="E103" s="94" t="s">
        <v>53</v>
      </c>
      <c r="F103" s="94" t="s">
        <v>53</v>
      </c>
      <c r="G103" s="94" t="s">
        <v>7</v>
      </c>
      <c r="H103" s="94" t="s">
        <v>52</v>
      </c>
    </row>
    <row r="104" spans="1:8" ht="15.75" customHeight="1" thickBot="1" x14ac:dyDescent="0.35">
      <c r="A104" s="93"/>
      <c r="B104" s="93"/>
      <c r="C104" s="93"/>
      <c r="D104" s="92"/>
      <c r="E104" s="90" t="s">
        <v>51</v>
      </c>
      <c r="F104" s="90" t="s">
        <v>50</v>
      </c>
      <c r="G104" s="91" t="s">
        <v>330</v>
      </c>
      <c r="H104" s="90" t="s">
        <v>10</v>
      </c>
    </row>
    <row r="105" spans="1:8" ht="16.5" customHeight="1" thickTop="1" x14ac:dyDescent="0.3">
      <c r="A105" s="116">
        <v>50</v>
      </c>
      <c r="B105" s="116"/>
      <c r="C105" s="116"/>
      <c r="D105" s="115" t="s">
        <v>145</v>
      </c>
      <c r="E105" s="112"/>
      <c r="F105" s="114"/>
      <c r="G105" s="113"/>
      <c r="H105" s="112"/>
    </row>
    <row r="106" spans="1:8" ht="15" customHeight="1" x14ac:dyDescent="0.3">
      <c r="A106" s="71"/>
      <c r="B106" s="71"/>
      <c r="C106" s="71"/>
      <c r="D106" s="127"/>
      <c r="E106" s="50"/>
      <c r="F106" s="69"/>
      <c r="G106" s="68"/>
      <c r="H106" s="50"/>
    </row>
    <row r="107" spans="1:8" ht="15" x14ac:dyDescent="0.25">
      <c r="A107" s="71"/>
      <c r="B107" s="71"/>
      <c r="C107" s="71">
        <v>1361</v>
      </c>
      <c r="D107" s="71" t="s">
        <v>75</v>
      </c>
      <c r="E107" s="124">
        <v>5</v>
      </c>
      <c r="F107" s="69">
        <v>5</v>
      </c>
      <c r="G107" s="68">
        <v>0.2</v>
      </c>
      <c r="H107" s="50">
        <f t="shared" ref="H107:H157" si="2">(G107/F107)*100</f>
        <v>4</v>
      </c>
    </row>
    <row r="108" spans="1:8" ht="15" hidden="1" x14ac:dyDescent="0.25">
      <c r="A108" s="71"/>
      <c r="B108" s="71"/>
      <c r="C108" s="71">
        <v>2451</v>
      </c>
      <c r="D108" s="71" t="s">
        <v>144</v>
      </c>
      <c r="E108" s="50"/>
      <c r="F108" s="69"/>
      <c r="G108" s="68">
        <v>0</v>
      </c>
      <c r="H108" s="50" t="e">
        <f t="shared" si="2"/>
        <v>#DIV/0!</v>
      </c>
    </row>
    <row r="109" spans="1:8" ht="15" hidden="1" x14ac:dyDescent="0.25">
      <c r="A109" s="71">
        <v>13010</v>
      </c>
      <c r="B109" s="71"/>
      <c r="C109" s="71">
        <v>4116</v>
      </c>
      <c r="D109" s="71" t="s">
        <v>143</v>
      </c>
      <c r="E109" s="50"/>
      <c r="F109" s="69"/>
      <c r="G109" s="68">
        <v>0</v>
      </c>
      <c r="H109" s="50" t="e">
        <f t="shared" si="2"/>
        <v>#DIV/0!</v>
      </c>
    </row>
    <row r="110" spans="1:8" ht="15" hidden="1" x14ac:dyDescent="0.25">
      <c r="A110" s="71">
        <v>434</v>
      </c>
      <c r="B110" s="71"/>
      <c r="C110" s="71">
        <v>4122</v>
      </c>
      <c r="D110" s="71" t="s">
        <v>142</v>
      </c>
      <c r="E110" s="50"/>
      <c r="F110" s="69"/>
      <c r="G110" s="68">
        <v>0</v>
      </c>
      <c r="H110" s="50" t="e">
        <f t="shared" si="2"/>
        <v>#DIV/0!</v>
      </c>
    </row>
    <row r="111" spans="1:8" ht="15" hidden="1" x14ac:dyDescent="0.25">
      <c r="A111" s="71">
        <v>13305</v>
      </c>
      <c r="B111" s="71"/>
      <c r="C111" s="71">
        <v>4116</v>
      </c>
      <c r="D111" s="71" t="s">
        <v>141</v>
      </c>
      <c r="E111" s="50"/>
      <c r="F111" s="69"/>
      <c r="G111" s="68">
        <v>0</v>
      </c>
      <c r="H111" s="50" t="e">
        <f t="shared" si="2"/>
        <v>#DIV/0!</v>
      </c>
    </row>
    <row r="112" spans="1:8" ht="15" x14ac:dyDescent="0.25">
      <c r="A112" s="70">
        <v>33063</v>
      </c>
      <c r="B112" s="71"/>
      <c r="C112" s="71">
        <v>4116</v>
      </c>
      <c r="D112" s="71" t="s">
        <v>340</v>
      </c>
      <c r="E112" s="124">
        <v>0</v>
      </c>
      <c r="F112" s="69">
        <v>3890.8</v>
      </c>
      <c r="G112" s="68">
        <v>4674.8999999999996</v>
      </c>
      <c r="H112" s="50">
        <f t="shared" si="2"/>
        <v>120.15266783180836</v>
      </c>
    </row>
    <row r="113" spans="1:8" ht="15" x14ac:dyDescent="0.25">
      <c r="A113" s="70">
        <v>34070</v>
      </c>
      <c r="B113" s="71"/>
      <c r="C113" s="71">
        <v>4116</v>
      </c>
      <c r="D113" s="71" t="s">
        <v>456</v>
      </c>
      <c r="E113" s="124">
        <v>0</v>
      </c>
      <c r="F113" s="69">
        <v>15</v>
      </c>
      <c r="G113" s="68">
        <v>15</v>
      </c>
      <c r="H113" s="50">
        <f t="shared" si="2"/>
        <v>100</v>
      </c>
    </row>
    <row r="114" spans="1:8" ht="15" hidden="1" x14ac:dyDescent="0.25">
      <c r="A114" s="71"/>
      <c r="B114" s="71"/>
      <c r="C114" s="71">
        <v>4116</v>
      </c>
      <c r="D114" s="71" t="s">
        <v>341</v>
      </c>
      <c r="E114" s="124"/>
      <c r="F114" s="69"/>
      <c r="G114" s="68">
        <v>0</v>
      </c>
      <c r="H114" s="50" t="e">
        <f t="shared" si="2"/>
        <v>#DIV/0!</v>
      </c>
    </row>
    <row r="115" spans="1:8" ht="15" hidden="1" x14ac:dyDescent="0.25">
      <c r="A115" s="71"/>
      <c r="B115" s="71"/>
      <c r="C115" s="71">
        <v>4116</v>
      </c>
      <c r="D115" s="71" t="s">
        <v>341</v>
      </c>
      <c r="E115" s="124"/>
      <c r="F115" s="69"/>
      <c r="G115" s="68">
        <v>0</v>
      </c>
      <c r="H115" s="50" t="e">
        <f t="shared" si="2"/>
        <v>#DIV/0!</v>
      </c>
    </row>
    <row r="116" spans="1:8" ht="15" hidden="1" x14ac:dyDescent="0.25">
      <c r="A116" s="71"/>
      <c r="B116" s="71"/>
      <c r="C116" s="71">
        <v>4116</v>
      </c>
      <c r="D116" s="71" t="s">
        <v>341</v>
      </c>
      <c r="E116" s="124"/>
      <c r="F116" s="69"/>
      <c r="G116" s="68">
        <v>0</v>
      </c>
      <c r="H116" s="50" t="e">
        <f t="shared" si="2"/>
        <v>#DIV/0!</v>
      </c>
    </row>
    <row r="117" spans="1:8" ht="15" hidden="1" x14ac:dyDescent="0.25">
      <c r="A117" s="70"/>
      <c r="B117" s="71"/>
      <c r="C117" s="71">
        <v>4116</v>
      </c>
      <c r="D117" s="71" t="s">
        <v>341</v>
      </c>
      <c r="E117" s="124"/>
      <c r="F117" s="69"/>
      <c r="G117" s="68">
        <v>0</v>
      </c>
      <c r="H117" s="50" t="e">
        <f t="shared" si="2"/>
        <v>#DIV/0!</v>
      </c>
    </row>
    <row r="118" spans="1:8" ht="15" hidden="1" x14ac:dyDescent="0.25">
      <c r="A118" s="71"/>
      <c r="B118" s="71"/>
      <c r="C118" s="71">
        <v>4116</v>
      </c>
      <c r="D118" s="71" t="s">
        <v>342</v>
      </c>
      <c r="E118" s="50"/>
      <c r="F118" s="69"/>
      <c r="G118" s="68">
        <v>0</v>
      </c>
      <c r="H118" s="50" t="e">
        <f t="shared" si="2"/>
        <v>#DIV/0!</v>
      </c>
    </row>
    <row r="119" spans="1:8" ht="15" x14ac:dyDescent="0.25">
      <c r="A119" s="71"/>
      <c r="B119" s="71"/>
      <c r="C119" s="71">
        <v>4121</v>
      </c>
      <c r="D119" s="71" t="s">
        <v>343</v>
      </c>
      <c r="E119" s="50">
        <v>34</v>
      </c>
      <c r="F119" s="69">
        <v>34</v>
      </c>
      <c r="G119" s="68">
        <v>1578.2</v>
      </c>
      <c r="H119" s="50">
        <f t="shared" si="2"/>
        <v>4641.7647058823532</v>
      </c>
    </row>
    <row r="120" spans="1:8" ht="15" x14ac:dyDescent="0.25">
      <c r="A120" s="70">
        <v>341</v>
      </c>
      <c r="B120" s="71"/>
      <c r="C120" s="71">
        <v>4122</v>
      </c>
      <c r="D120" s="71" t="s">
        <v>473</v>
      </c>
      <c r="E120" s="124">
        <v>0</v>
      </c>
      <c r="F120" s="69">
        <v>250</v>
      </c>
      <c r="G120" s="68">
        <v>250</v>
      </c>
      <c r="H120" s="50">
        <f t="shared" si="2"/>
        <v>100</v>
      </c>
    </row>
    <row r="121" spans="1:8" ht="15" x14ac:dyDescent="0.25">
      <c r="A121" s="71">
        <v>431</v>
      </c>
      <c r="B121" s="71"/>
      <c r="C121" s="71">
        <v>4122</v>
      </c>
      <c r="D121" s="71" t="s">
        <v>440</v>
      </c>
      <c r="E121" s="124">
        <v>0</v>
      </c>
      <c r="F121" s="69">
        <v>28.1</v>
      </c>
      <c r="G121" s="68">
        <v>0</v>
      </c>
      <c r="H121" s="50">
        <f t="shared" si="2"/>
        <v>0</v>
      </c>
    </row>
    <row r="122" spans="1:8" ht="15" x14ac:dyDescent="0.25">
      <c r="A122" s="71">
        <v>435</v>
      </c>
      <c r="B122" s="71"/>
      <c r="C122" s="71">
        <v>4122</v>
      </c>
      <c r="D122" s="71" t="s">
        <v>441</v>
      </c>
      <c r="E122" s="124">
        <v>0</v>
      </c>
      <c r="F122" s="69">
        <v>1882.6</v>
      </c>
      <c r="G122" s="68">
        <v>1882.6</v>
      </c>
      <c r="H122" s="50">
        <f t="shared" si="2"/>
        <v>100</v>
      </c>
    </row>
    <row r="123" spans="1:8" ht="15" x14ac:dyDescent="0.25">
      <c r="A123" s="71">
        <v>214</v>
      </c>
      <c r="B123" s="71"/>
      <c r="C123" s="71">
        <v>4122</v>
      </c>
      <c r="D123" s="71" t="s">
        <v>466</v>
      </c>
      <c r="E123" s="124">
        <v>0</v>
      </c>
      <c r="F123" s="69">
        <v>50</v>
      </c>
      <c r="G123" s="68">
        <v>50</v>
      </c>
      <c r="H123" s="50">
        <f t="shared" si="2"/>
        <v>100</v>
      </c>
    </row>
    <row r="124" spans="1:8" ht="15" x14ac:dyDescent="0.25">
      <c r="A124" s="71">
        <v>331</v>
      </c>
      <c r="B124" s="71"/>
      <c r="C124" s="71">
        <v>4122</v>
      </c>
      <c r="D124" s="71" t="s">
        <v>467</v>
      </c>
      <c r="E124" s="124">
        <v>0</v>
      </c>
      <c r="F124" s="69">
        <v>1094</v>
      </c>
      <c r="G124" s="68">
        <v>1094</v>
      </c>
      <c r="H124" s="50">
        <f t="shared" si="2"/>
        <v>100</v>
      </c>
    </row>
    <row r="125" spans="1:8" ht="15" x14ac:dyDescent="0.25">
      <c r="A125" s="70">
        <v>13305</v>
      </c>
      <c r="B125" s="71"/>
      <c r="C125" s="71">
        <v>4122</v>
      </c>
      <c r="D125" s="71" t="s">
        <v>445</v>
      </c>
      <c r="E125" s="124">
        <v>0</v>
      </c>
      <c r="F125" s="69">
        <v>27910.9</v>
      </c>
      <c r="G125" s="68">
        <v>27270.7</v>
      </c>
      <c r="H125" s="50">
        <f t="shared" si="2"/>
        <v>97.706272459863357</v>
      </c>
    </row>
    <row r="126" spans="1:8" ht="15" x14ac:dyDescent="0.25">
      <c r="A126" s="71">
        <v>13014</v>
      </c>
      <c r="B126" s="71"/>
      <c r="C126" s="71">
        <v>4122</v>
      </c>
      <c r="D126" s="71" t="s">
        <v>344</v>
      </c>
      <c r="E126" s="124">
        <v>0</v>
      </c>
      <c r="F126" s="69">
        <v>237.3</v>
      </c>
      <c r="G126" s="68">
        <v>156.30000000000001</v>
      </c>
      <c r="H126" s="50">
        <f t="shared" si="2"/>
        <v>65.865992414664987</v>
      </c>
    </row>
    <row r="127" spans="1:8" ht="15" hidden="1" x14ac:dyDescent="0.25">
      <c r="A127" s="71"/>
      <c r="B127" s="71"/>
      <c r="C127" s="71">
        <v>4122</v>
      </c>
      <c r="D127" s="71" t="s">
        <v>347</v>
      </c>
      <c r="E127" s="50"/>
      <c r="F127" s="69"/>
      <c r="G127" s="68">
        <v>0</v>
      </c>
      <c r="H127" s="50" t="e">
        <f t="shared" si="2"/>
        <v>#DIV/0!</v>
      </c>
    </row>
    <row r="128" spans="1:8" ht="15" hidden="1" x14ac:dyDescent="0.25">
      <c r="A128" s="71"/>
      <c r="B128" s="71"/>
      <c r="C128" s="71">
        <v>4122</v>
      </c>
      <c r="D128" s="71" t="s">
        <v>346</v>
      </c>
      <c r="E128" s="124"/>
      <c r="F128" s="69"/>
      <c r="G128" s="68">
        <v>0</v>
      </c>
      <c r="H128" s="50" t="e">
        <f t="shared" si="2"/>
        <v>#DIV/0!</v>
      </c>
    </row>
    <row r="129" spans="1:8" ht="15" hidden="1" x14ac:dyDescent="0.25">
      <c r="A129" s="70"/>
      <c r="B129" s="71"/>
      <c r="C129" s="71">
        <v>4122</v>
      </c>
      <c r="D129" s="71" t="s">
        <v>345</v>
      </c>
      <c r="E129" s="124"/>
      <c r="F129" s="69"/>
      <c r="G129" s="68">
        <v>0</v>
      </c>
      <c r="H129" s="50" t="e">
        <f t="shared" si="2"/>
        <v>#DIV/0!</v>
      </c>
    </row>
    <row r="130" spans="1:8" ht="15" hidden="1" x14ac:dyDescent="0.25">
      <c r="A130" s="71"/>
      <c r="B130" s="71"/>
      <c r="C130" s="71">
        <v>4122</v>
      </c>
      <c r="D130" s="71" t="s">
        <v>346</v>
      </c>
      <c r="E130" s="124"/>
      <c r="F130" s="69"/>
      <c r="G130" s="68">
        <v>0</v>
      </c>
      <c r="H130" s="50" t="e">
        <f t="shared" si="2"/>
        <v>#DIV/0!</v>
      </c>
    </row>
    <row r="131" spans="1:8" ht="15" x14ac:dyDescent="0.25">
      <c r="A131" s="70">
        <v>33500</v>
      </c>
      <c r="B131" s="71"/>
      <c r="C131" s="71">
        <v>4216</v>
      </c>
      <c r="D131" s="71" t="s">
        <v>478</v>
      </c>
      <c r="E131" s="124">
        <v>0</v>
      </c>
      <c r="F131" s="69">
        <v>116</v>
      </c>
      <c r="G131" s="68">
        <v>116</v>
      </c>
      <c r="H131" s="50">
        <f t="shared" si="2"/>
        <v>100</v>
      </c>
    </row>
    <row r="132" spans="1:8" ht="15" x14ac:dyDescent="0.25">
      <c r="A132" s="70"/>
      <c r="B132" s="71">
        <v>2143</v>
      </c>
      <c r="C132" s="71">
        <v>2324</v>
      </c>
      <c r="D132" s="71" t="s">
        <v>175</v>
      </c>
      <c r="E132" s="124">
        <v>0</v>
      </c>
      <c r="F132" s="69">
        <v>0</v>
      </c>
      <c r="G132" s="68">
        <v>5</v>
      </c>
      <c r="H132" s="50" t="e">
        <f t="shared" si="2"/>
        <v>#DIV/0!</v>
      </c>
    </row>
    <row r="133" spans="1:8" ht="15" x14ac:dyDescent="0.25">
      <c r="A133" s="71"/>
      <c r="B133" s="71">
        <v>3111</v>
      </c>
      <c r="C133" s="71">
        <v>2122</v>
      </c>
      <c r="D133" s="71" t="s">
        <v>479</v>
      </c>
      <c r="E133" s="124">
        <v>0</v>
      </c>
      <c r="F133" s="69">
        <v>190</v>
      </c>
      <c r="G133" s="68">
        <v>190</v>
      </c>
      <c r="H133" s="50">
        <f t="shared" si="2"/>
        <v>100</v>
      </c>
    </row>
    <row r="134" spans="1:8" ht="15" x14ac:dyDescent="0.25">
      <c r="A134" s="71"/>
      <c r="B134" s="71">
        <v>3113</v>
      </c>
      <c r="C134" s="71">
        <v>2119</v>
      </c>
      <c r="D134" s="71" t="s">
        <v>140</v>
      </c>
      <c r="E134" s="124">
        <v>138</v>
      </c>
      <c r="F134" s="69">
        <v>138</v>
      </c>
      <c r="G134" s="68">
        <v>138.19999999999999</v>
      </c>
      <c r="H134" s="50">
        <f t="shared" si="2"/>
        <v>100.14492753623188</v>
      </c>
    </row>
    <row r="135" spans="1:8" ht="15" hidden="1" x14ac:dyDescent="0.25">
      <c r="A135" s="71"/>
      <c r="B135" s="71">
        <v>3113</v>
      </c>
      <c r="C135" s="71">
        <v>2122</v>
      </c>
      <c r="D135" s="71" t="s">
        <v>348</v>
      </c>
      <c r="E135" s="124"/>
      <c r="F135" s="69"/>
      <c r="G135" s="68">
        <v>0</v>
      </c>
      <c r="H135" s="50" t="e">
        <f t="shared" si="2"/>
        <v>#DIV/0!</v>
      </c>
    </row>
    <row r="136" spans="1:8" ht="15" x14ac:dyDescent="0.25">
      <c r="A136" s="71"/>
      <c r="B136" s="71">
        <v>3313</v>
      </c>
      <c r="C136" s="71">
        <v>2132</v>
      </c>
      <c r="D136" s="71" t="s">
        <v>139</v>
      </c>
      <c r="E136" s="124">
        <v>332</v>
      </c>
      <c r="F136" s="69">
        <v>332</v>
      </c>
      <c r="G136" s="68">
        <v>162.19999999999999</v>
      </c>
      <c r="H136" s="50">
        <f t="shared" si="2"/>
        <v>48.855421686746986</v>
      </c>
    </row>
    <row r="137" spans="1:8" ht="15" x14ac:dyDescent="0.25">
      <c r="A137" s="71"/>
      <c r="B137" s="71">
        <v>3313</v>
      </c>
      <c r="C137" s="71">
        <v>2133</v>
      </c>
      <c r="D137" s="71" t="s">
        <v>138</v>
      </c>
      <c r="E137" s="124">
        <v>18</v>
      </c>
      <c r="F137" s="69">
        <v>18</v>
      </c>
      <c r="G137" s="68">
        <v>8.8000000000000007</v>
      </c>
      <c r="H137" s="50">
        <f t="shared" si="2"/>
        <v>48.888888888888893</v>
      </c>
    </row>
    <row r="138" spans="1:8" ht="15" hidden="1" customHeight="1" x14ac:dyDescent="0.25">
      <c r="A138" s="71"/>
      <c r="B138" s="71">
        <v>3399</v>
      </c>
      <c r="C138" s="71">
        <v>2133</v>
      </c>
      <c r="D138" s="71" t="s">
        <v>137</v>
      </c>
      <c r="E138" s="124"/>
      <c r="F138" s="69"/>
      <c r="G138" s="68">
        <v>0</v>
      </c>
      <c r="H138" s="50" t="e">
        <f t="shared" si="2"/>
        <v>#DIV/0!</v>
      </c>
    </row>
    <row r="139" spans="1:8" ht="15" hidden="1" customHeight="1" x14ac:dyDescent="0.25">
      <c r="A139" s="71"/>
      <c r="B139" s="71">
        <v>3399</v>
      </c>
      <c r="C139" s="71">
        <v>2324</v>
      </c>
      <c r="D139" s="71" t="s">
        <v>136</v>
      </c>
      <c r="E139" s="124"/>
      <c r="F139" s="69"/>
      <c r="G139" s="68">
        <v>0</v>
      </c>
      <c r="H139" s="50" t="e">
        <f t="shared" si="2"/>
        <v>#DIV/0!</v>
      </c>
    </row>
    <row r="140" spans="1:8" ht="15" x14ac:dyDescent="0.25">
      <c r="A140" s="71"/>
      <c r="B140" s="71">
        <v>3412</v>
      </c>
      <c r="C140" s="71">
        <v>2324</v>
      </c>
      <c r="D140" s="71" t="s">
        <v>350</v>
      </c>
      <c r="E140" s="124">
        <v>0</v>
      </c>
      <c r="F140" s="69">
        <v>0</v>
      </c>
      <c r="G140" s="68">
        <v>0.4</v>
      </c>
      <c r="H140" s="50" t="e">
        <f t="shared" si="2"/>
        <v>#DIV/0!</v>
      </c>
    </row>
    <row r="141" spans="1:8" ht="15" customHeight="1" x14ac:dyDescent="0.25">
      <c r="A141" s="71"/>
      <c r="B141" s="71">
        <v>3599</v>
      </c>
      <c r="C141" s="71">
        <v>2324</v>
      </c>
      <c r="D141" s="71" t="s">
        <v>349</v>
      </c>
      <c r="E141" s="50">
        <v>5</v>
      </c>
      <c r="F141" s="69">
        <v>5</v>
      </c>
      <c r="G141" s="68">
        <v>2.4</v>
      </c>
      <c r="H141" s="50">
        <f t="shared" si="2"/>
        <v>48</v>
      </c>
    </row>
    <row r="142" spans="1:8" ht="15" customHeight="1" x14ac:dyDescent="0.25">
      <c r="A142" s="71"/>
      <c r="B142" s="71">
        <v>3612</v>
      </c>
      <c r="C142" s="71">
        <v>2132</v>
      </c>
      <c r="D142" s="71" t="s">
        <v>484</v>
      </c>
      <c r="E142" s="50">
        <v>0</v>
      </c>
      <c r="F142" s="69">
        <v>0</v>
      </c>
      <c r="G142" s="68">
        <v>545.70000000000005</v>
      </c>
      <c r="H142" s="50" t="e">
        <f t="shared" si="2"/>
        <v>#DIV/0!</v>
      </c>
    </row>
    <row r="143" spans="1:8" ht="15" customHeight="1" x14ac:dyDescent="0.25">
      <c r="A143" s="71"/>
      <c r="B143" s="71">
        <v>4171</v>
      </c>
      <c r="C143" s="71">
        <v>2229</v>
      </c>
      <c r="D143" s="71" t="s">
        <v>135</v>
      </c>
      <c r="E143" s="50">
        <v>6</v>
      </c>
      <c r="F143" s="69">
        <v>6</v>
      </c>
      <c r="G143" s="68">
        <v>4.5999999999999996</v>
      </c>
      <c r="H143" s="50">
        <f t="shared" si="2"/>
        <v>76.666666666666657</v>
      </c>
    </row>
    <row r="144" spans="1:8" ht="15" hidden="1" customHeight="1" x14ac:dyDescent="0.25">
      <c r="A144" s="71"/>
      <c r="B144" s="71">
        <v>4179</v>
      </c>
      <c r="C144" s="71">
        <v>2229</v>
      </c>
      <c r="D144" s="71" t="s">
        <v>134</v>
      </c>
      <c r="E144" s="50"/>
      <c r="F144" s="69"/>
      <c r="G144" s="68">
        <v>0</v>
      </c>
      <c r="H144" s="50" t="e">
        <f t="shared" si="2"/>
        <v>#DIV/0!</v>
      </c>
    </row>
    <row r="145" spans="1:8" ht="15" hidden="1" x14ac:dyDescent="0.25">
      <c r="A145" s="71"/>
      <c r="B145" s="71">
        <v>4195</v>
      </c>
      <c r="C145" s="71">
        <v>2229</v>
      </c>
      <c r="D145" s="71" t="s">
        <v>133</v>
      </c>
      <c r="E145" s="50"/>
      <c r="F145" s="69"/>
      <c r="G145" s="68">
        <v>0</v>
      </c>
      <c r="H145" s="50" t="e">
        <f t="shared" si="2"/>
        <v>#DIV/0!</v>
      </c>
    </row>
    <row r="146" spans="1:8" ht="15" hidden="1" x14ac:dyDescent="0.25">
      <c r="A146" s="71"/>
      <c r="B146" s="71">
        <v>4329</v>
      </c>
      <c r="C146" s="71">
        <v>2229</v>
      </c>
      <c r="D146" s="71" t="s">
        <v>132</v>
      </c>
      <c r="E146" s="50"/>
      <c r="F146" s="69"/>
      <c r="G146" s="68">
        <v>0</v>
      </c>
      <c r="H146" s="50" t="e">
        <f t="shared" si="2"/>
        <v>#DIV/0!</v>
      </c>
    </row>
    <row r="147" spans="1:8" ht="15" x14ac:dyDescent="0.25">
      <c r="A147" s="71"/>
      <c r="B147" s="71">
        <v>4329</v>
      </c>
      <c r="C147" s="71">
        <v>2324</v>
      </c>
      <c r="D147" s="71" t="s">
        <v>131</v>
      </c>
      <c r="E147" s="50">
        <v>0</v>
      </c>
      <c r="F147" s="69">
        <v>0</v>
      </c>
      <c r="G147" s="68">
        <v>0</v>
      </c>
      <c r="H147" s="50" t="e">
        <f t="shared" si="2"/>
        <v>#DIV/0!</v>
      </c>
    </row>
    <row r="148" spans="1:8" ht="15" hidden="1" x14ac:dyDescent="0.25">
      <c r="A148" s="71"/>
      <c r="B148" s="71">
        <v>4342</v>
      </c>
      <c r="C148" s="71">
        <v>2324</v>
      </c>
      <c r="D148" s="71" t="s">
        <v>130</v>
      </c>
      <c r="E148" s="50"/>
      <c r="F148" s="69"/>
      <c r="G148" s="68">
        <v>0</v>
      </c>
      <c r="H148" s="50" t="e">
        <f t="shared" si="2"/>
        <v>#DIV/0!</v>
      </c>
    </row>
    <row r="149" spans="1:8" ht="15" hidden="1" x14ac:dyDescent="0.25">
      <c r="A149" s="71"/>
      <c r="B149" s="71">
        <v>4349</v>
      </c>
      <c r="C149" s="71">
        <v>2229</v>
      </c>
      <c r="D149" s="71" t="s">
        <v>129</v>
      </c>
      <c r="E149" s="50"/>
      <c r="F149" s="69"/>
      <c r="G149" s="68">
        <v>0</v>
      </c>
      <c r="H149" s="50" t="e">
        <f t="shared" si="2"/>
        <v>#DIV/0!</v>
      </c>
    </row>
    <row r="150" spans="1:8" ht="15" hidden="1" x14ac:dyDescent="0.25">
      <c r="A150" s="71"/>
      <c r="B150" s="71">
        <v>4399</v>
      </c>
      <c r="C150" s="71">
        <v>2111</v>
      </c>
      <c r="D150" s="71" t="s">
        <v>128</v>
      </c>
      <c r="E150" s="50"/>
      <c r="F150" s="69"/>
      <c r="G150" s="68">
        <v>0</v>
      </c>
      <c r="H150" s="50" t="e">
        <f t="shared" si="2"/>
        <v>#DIV/0!</v>
      </c>
    </row>
    <row r="151" spans="1:8" ht="15" hidden="1" x14ac:dyDescent="0.25">
      <c r="A151" s="71"/>
      <c r="B151" s="71">
        <v>6171</v>
      </c>
      <c r="C151" s="71">
        <v>2111</v>
      </c>
      <c r="D151" s="71" t="s">
        <v>127</v>
      </c>
      <c r="E151" s="50"/>
      <c r="F151" s="69"/>
      <c r="G151" s="68">
        <v>0</v>
      </c>
      <c r="H151" s="50" t="e">
        <f t="shared" si="2"/>
        <v>#DIV/0!</v>
      </c>
    </row>
    <row r="152" spans="1:8" ht="15" hidden="1" x14ac:dyDescent="0.25">
      <c r="A152" s="70"/>
      <c r="B152" s="71">
        <v>4357</v>
      </c>
      <c r="C152" s="71">
        <v>2122</v>
      </c>
      <c r="D152" s="71" t="s">
        <v>126</v>
      </c>
      <c r="E152" s="124"/>
      <c r="F152" s="69"/>
      <c r="G152" s="68">
        <v>0</v>
      </c>
      <c r="H152" s="50" t="e">
        <f t="shared" si="2"/>
        <v>#DIV/0!</v>
      </c>
    </row>
    <row r="153" spans="1:8" ht="15" x14ac:dyDescent="0.25">
      <c r="A153" s="71"/>
      <c r="B153" s="71">
        <v>4379</v>
      </c>
      <c r="C153" s="71">
        <v>2212</v>
      </c>
      <c r="D153" s="71" t="s">
        <v>124</v>
      </c>
      <c r="E153" s="50">
        <v>10</v>
      </c>
      <c r="F153" s="69">
        <v>10</v>
      </c>
      <c r="G153" s="68">
        <v>7.3</v>
      </c>
      <c r="H153" s="50">
        <f t="shared" si="2"/>
        <v>73</v>
      </c>
    </row>
    <row r="154" spans="1:8" ht="15" hidden="1" x14ac:dyDescent="0.25">
      <c r="A154" s="123"/>
      <c r="B154" s="123">
        <v>4399</v>
      </c>
      <c r="C154" s="123">
        <v>2324</v>
      </c>
      <c r="D154" s="123" t="s">
        <v>125</v>
      </c>
      <c r="E154" s="72"/>
      <c r="F154" s="80"/>
      <c r="G154" s="68">
        <v>0</v>
      </c>
      <c r="H154" s="50" t="e">
        <f t="shared" si="2"/>
        <v>#DIV/0!</v>
      </c>
    </row>
    <row r="155" spans="1:8" ht="15" hidden="1" x14ac:dyDescent="0.25">
      <c r="A155" s="71"/>
      <c r="B155" s="71">
        <v>6171</v>
      </c>
      <c r="C155" s="71">
        <v>2212</v>
      </c>
      <c r="D155" s="71" t="s">
        <v>124</v>
      </c>
      <c r="E155" s="50"/>
      <c r="F155" s="69"/>
      <c r="G155" s="68">
        <v>0</v>
      </c>
      <c r="H155" s="50" t="e">
        <f t="shared" si="2"/>
        <v>#DIV/0!</v>
      </c>
    </row>
    <row r="156" spans="1:8" ht="15" x14ac:dyDescent="0.25">
      <c r="A156" s="123"/>
      <c r="B156" s="71">
        <v>6171</v>
      </c>
      <c r="C156" s="71">
        <v>2324</v>
      </c>
      <c r="D156" s="71" t="s">
        <v>369</v>
      </c>
      <c r="E156" s="50">
        <v>5</v>
      </c>
      <c r="F156" s="69">
        <v>5</v>
      </c>
      <c r="G156" s="68">
        <v>7</v>
      </c>
      <c r="H156" s="50">
        <f t="shared" si="2"/>
        <v>140</v>
      </c>
    </row>
    <row r="157" spans="1:8" ht="15" x14ac:dyDescent="0.25">
      <c r="A157" s="123"/>
      <c r="B157" s="71">
        <v>6402</v>
      </c>
      <c r="C157" s="71">
        <v>2229</v>
      </c>
      <c r="D157" s="71" t="s">
        <v>123</v>
      </c>
      <c r="E157" s="50">
        <v>0</v>
      </c>
      <c r="F157" s="69">
        <v>0</v>
      </c>
      <c r="G157" s="68">
        <v>207</v>
      </c>
      <c r="H157" s="50" t="e">
        <f t="shared" si="2"/>
        <v>#DIV/0!</v>
      </c>
    </row>
    <row r="158" spans="1:8" ht="15" customHeight="1" thickBot="1" x14ac:dyDescent="0.3">
      <c r="A158" s="67"/>
      <c r="B158" s="67"/>
      <c r="C158" s="67"/>
      <c r="D158" s="67"/>
      <c r="E158" s="63"/>
      <c r="F158" s="65"/>
      <c r="G158" s="64"/>
      <c r="H158" s="50"/>
    </row>
    <row r="159" spans="1:8" s="52" customFormat="1" ht="21.75" customHeight="1" thickTop="1" thickBot="1" x14ac:dyDescent="0.35">
      <c r="A159" s="62"/>
      <c r="B159" s="62"/>
      <c r="C159" s="62"/>
      <c r="D159" s="108" t="s">
        <v>122</v>
      </c>
      <c r="E159" s="58">
        <f>SUM(E106:E158)</f>
        <v>553</v>
      </c>
      <c r="F159" s="60">
        <f>SUM(F106:F158)</f>
        <v>36217.700000000004</v>
      </c>
      <c r="G159" s="59">
        <f t="shared" ref="G159" si="3">SUM(G106:G158)</f>
        <v>38366.5</v>
      </c>
      <c r="H159" s="50">
        <f t="shared" ref="H159" si="4">(G159/F159)*100</f>
        <v>105.93301065501122</v>
      </c>
    </row>
    <row r="160" spans="1:8" ht="15" customHeight="1" x14ac:dyDescent="0.3">
      <c r="A160" s="53"/>
      <c r="B160" s="52"/>
      <c r="C160" s="53"/>
      <c r="D160" s="155"/>
      <c r="E160" s="55"/>
      <c r="F160" s="55"/>
      <c r="G160" s="117"/>
      <c r="H160" s="117"/>
    </row>
    <row r="161" spans="1:8" ht="14.25" customHeight="1" x14ac:dyDescent="0.25">
      <c r="A161" s="52"/>
      <c r="B161" s="52"/>
      <c r="C161" s="52"/>
      <c r="D161" s="52"/>
      <c r="E161" s="51"/>
      <c r="F161" s="51"/>
      <c r="G161" s="51"/>
      <c r="H161" s="51"/>
    </row>
    <row r="162" spans="1:8" ht="14.25" customHeight="1" thickBot="1" x14ac:dyDescent="0.3">
      <c r="A162" s="52"/>
      <c r="B162" s="52"/>
      <c r="C162" s="52"/>
      <c r="D162" s="52"/>
      <c r="E162" s="51"/>
      <c r="F162" s="51"/>
      <c r="G162" s="51"/>
      <c r="H162" s="51"/>
    </row>
    <row r="163" spans="1:8" ht="13.5" hidden="1" customHeight="1" x14ac:dyDescent="0.3">
      <c r="A163" s="52"/>
      <c r="B163" s="52"/>
      <c r="C163" s="52"/>
      <c r="D163" s="52"/>
      <c r="E163" s="51"/>
      <c r="F163" s="51"/>
      <c r="G163" s="51"/>
      <c r="H163" s="51"/>
    </row>
    <row r="164" spans="1:8" ht="13.5" hidden="1" customHeight="1" x14ac:dyDescent="0.3">
      <c r="A164" s="52"/>
      <c r="B164" s="52"/>
      <c r="C164" s="52"/>
      <c r="D164" s="52"/>
      <c r="E164" s="51"/>
      <c r="F164" s="51"/>
      <c r="G164" s="51"/>
      <c r="H164" s="51"/>
    </row>
    <row r="165" spans="1:8" ht="13.5" hidden="1" customHeight="1" thickBot="1" x14ac:dyDescent="0.3">
      <c r="A165" s="52"/>
      <c r="B165" s="52"/>
      <c r="C165" s="52"/>
      <c r="D165" s="52"/>
      <c r="E165" s="51"/>
      <c r="F165" s="51"/>
      <c r="G165" s="51"/>
      <c r="H165" s="51"/>
    </row>
    <row r="166" spans="1:8" ht="15.6" x14ac:dyDescent="0.3">
      <c r="A166" s="96" t="s">
        <v>57</v>
      </c>
      <c r="B166" s="96" t="s">
        <v>56</v>
      </c>
      <c r="C166" s="96" t="s">
        <v>55</v>
      </c>
      <c r="D166" s="95" t="s">
        <v>54</v>
      </c>
      <c r="E166" s="94" t="s">
        <v>53</v>
      </c>
      <c r="F166" s="94" t="s">
        <v>53</v>
      </c>
      <c r="G166" s="94" t="s">
        <v>7</v>
      </c>
      <c r="H166" s="94" t="s">
        <v>52</v>
      </c>
    </row>
    <row r="167" spans="1:8" ht="15.75" customHeight="1" thickBot="1" x14ac:dyDescent="0.35">
      <c r="A167" s="93"/>
      <c r="B167" s="93"/>
      <c r="C167" s="93"/>
      <c r="D167" s="92"/>
      <c r="E167" s="90" t="s">
        <v>51</v>
      </c>
      <c r="F167" s="90" t="s">
        <v>50</v>
      </c>
      <c r="G167" s="91" t="s">
        <v>330</v>
      </c>
      <c r="H167" s="90" t="s">
        <v>10</v>
      </c>
    </row>
    <row r="168" spans="1:8" ht="15.75" customHeight="1" thickTop="1" x14ac:dyDescent="0.3">
      <c r="A168" s="116">
        <v>60</v>
      </c>
      <c r="B168" s="116"/>
      <c r="C168" s="116"/>
      <c r="D168" s="115" t="s">
        <v>121</v>
      </c>
      <c r="E168" s="112"/>
      <c r="F168" s="114"/>
      <c r="G168" s="113"/>
      <c r="H168" s="112"/>
    </row>
    <row r="169" spans="1:8" ht="14.25" customHeight="1" x14ac:dyDescent="0.3">
      <c r="A169" s="127"/>
      <c r="B169" s="127"/>
      <c r="C169" s="127"/>
      <c r="D169" s="127"/>
      <c r="E169" s="50"/>
      <c r="F169" s="69"/>
      <c r="G169" s="68"/>
      <c r="H169" s="50"/>
    </row>
    <row r="170" spans="1:8" ht="15" hidden="1" x14ac:dyDescent="0.25">
      <c r="A170" s="71"/>
      <c r="B170" s="71"/>
      <c r="C170" s="71">
        <v>1332</v>
      </c>
      <c r="D170" s="71" t="s">
        <v>120</v>
      </c>
      <c r="E170" s="50"/>
      <c r="F170" s="69"/>
      <c r="G170" s="68"/>
      <c r="H170" s="50" t="e">
        <f>(#REF!/F170)*100</f>
        <v>#REF!</v>
      </c>
    </row>
    <row r="171" spans="1:8" ht="15" x14ac:dyDescent="0.25">
      <c r="A171" s="71"/>
      <c r="B171" s="71"/>
      <c r="C171" s="71">
        <v>1333</v>
      </c>
      <c r="D171" s="71" t="s">
        <v>119</v>
      </c>
      <c r="E171" s="50">
        <v>600</v>
      </c>
      <c r="F171" s="69">
        <v>600</v>
      </c>
      <c r="G171" s="68">
        <v>632.6</v>
      </c>
      <c r="H171" s="50">
        <f t="shared" ref="H171:H188" si="5">(G171/F171)*100</f>
        <v>105.43333333333334</v>
      </c>
    </row>
    <row r="172" spans="1:8" ht="15" x14ac:dyDescent="0.25">
      <c r="A172" s="71"/>
      <c r="B172" s="71"/>
      <c r="C172" s="71">
        <v>1334</v>
      </c>
      <c r="D172" s="71" t="s">
        <v>118</v>
      </c>
      <c r="E172" s="50">
        <v>200</v>
      </c>
      <c r="F172" s="69">
        <v>200</v>
      </c>
      <c r="G172" s="68">
        <v>1532.6</v>
      </c>
      <c r="H172" s="50">
        <f t="shared" si="5"/>
        <v>766.3</v>
      </c>
    </row>
    <row r="173" spans="1:8" ht="15" x14ac:dyDescent="0.25">
      <c r="A173" s="71"/>
      <c r="B173" s="71"/>
      <c r="C173" s="71">
        <v>1335</v>
      </c>
      <c r="D173" s="71" t="s">
        <v>117</v>
      </c>
      <c r="E173" s="50">
        <v>25</v>
      </c>
      <c r="F173" s="69">
        <v>25</v>
      </c>
      <c r="G173" s="68">
        <v>23.5</v>
      </c>
      <c r="H173" s="50">
        <f t="shared" si="5"/>
        <v>94</v>
      </c>
    </row>
    <row r="174" spans="1:8" ht="15" x14ac:dyDescent="0.25">
      <c r="A174" s="71"/>
      <c r="B174" s="71"/>
      <c r="C174" s="71">
        <v>1356</v>
      </c>
      <c r="D174" s="71" t="s">
        <v>351</v>
      </c>
      <c r="E174" s="50">
        <v>8000</v>
      </c>
      <c r="F174" s="69">
        <v>8000</v>
      </c>
      <c r="G174" s="68">
        <v>4156</v>
      </c>
      <c r="H174" s="50">
        <f t="shared" si="5"/>
        <v>51.949999999999996</v>
      </c>
    </row>
    <row r="175" spans="1:8" ht="15" x14ac:dyDescent="0.25">
      <c r="A175" s="71"/>
      <c r="B175" s="71"/>
      <c r="C175" s="71">
        <v>1361</v>
      </c>
      <c r="D175" s="71" t="s">
        <v>75</v>
      </c>
      <c r="E175" s="50">
        <v>240</v>
      </c>
      <c r="F175" s="69">
        <v>240</v>
      </c>
      <c r="G175" s="68">
        <v>387.6</v>
      </c>
      <c r="H175" s="50">
        <f t="shared" si="5"/>
        <v>161.5</v>
      </c>
    </row>
    <row r="176" spans="1:8" ht="15" hidden="1" customHeight="1" x14ac:dyDescent="0.25">
      <c r="A176" s="71">
        <v>29004</v>
      </c>
      <c r="B176" s="71"/>
      <c r="C176" s="71">
        <v>4116</v>
      </c>
      <c r="D176" s="71" t="s">
        <v>352</v>
      </c>
      <c r="E176" s="50"/>
      <c r="F176" s="69"/>
      <c r="G176" s="68">
        <v>0</v>
      </c>
      <c r="H176" s="50" t="e">
        <f t="shared" si="5"/>
        <v>#DIV/0!</v>
      </c>
    </row>
    <row r="177" spans="1:8" ht="15" customHeight="1" x14ac:dyDescent="0.25">
      <c r="A177" s="71">
        <v>29004</v>
      </c>
      <c r="B177" s="71"/>
      <c r="C177" s="71">
        <v>4116</v>
      </c>
      <c r="D177" s="71" t="s">
        <v>352</v>
      </c>
      <c r="E177" s="50">
        <v>0</v>
      </c>
      <c r="F177" s="69">
        <v>78.3</v>
      </c>
      <c r="G177" s="68">
        <v>89</v>
      </c>
      <c r="H177" s="50">
        <f t="shared" si="5"/>
        <v>113.6653895274585</v>
      </c>
    </row>
    <row r="178" spans="1:8" ht="15" x14ac:dyDescent="0.25">
      <c r="A178" s="71">
        <v>29008</v>
      </c>
      <c r="B178" s="71"/>
      <c r="C178" s="71">
        <v>4116</v>
      </c>
      <c r="D178" s="71" t="s">
        <v>353</v>
      </c>
      <c r="E178" s="50">
        <v>0</v>
      </c>
      <c r="F178" s="69">
        <v>75.3</v>
      </c>
      <c r="G178" s="68">
        <v>75.2</v>
      </c>
      <c r="H178" s="50">
        <f t="shared" si="5"/>
        <v>99.867197875166013</v>
      </c>
    </row>
    <row r="179" spans="1:8" ht="15" hidden="1" x14ac:dyDescent="0.25">
      <c r="A179" s="71">
        <v>29516</v>
      </c>
      <c r="B179" s="71"/>
      <c r="C179" s="71">
        <v>4216</v>
      </c>
      <c r="D179" s="71" t="s">
        <v>356</v>
      </c>
      <c r="E179" s="50"/>
      <c r="F179" s="69"/>
      <c r="G179" s="68">
        <v>0</v>
      </c>
      <c r="H179" s="50" t="e">
        <f t="shared" si="5"/>
        <v>#DIV/0!</v>
      </c>
    </row>
    <row r="180" spans="1:8" ht="15" hidden="1" x14ac:dyDescent="0.25">
      <c r="A180" s="123"/>
      <c r="B180" s="123"/>
      <c r="C180" s="123">
        <v>4122</v>
      </c>
      <c r="D180" s="123" t="s">
        <v>354</v>
      </c>
      <c r="E180" s="72"/>
      <c r="F180" s="80"/>
      <c r="G180" s="68">
        <v>0</v>
      </c>
      <c r="H180" s="50" t="e">
        <f t="shared" si="5"/>
        <v>#DIV/0!</v>
      </c>
    </row>
    <row r="181" spans="1:8" ht="15" x14ac:dyDescent="0.25">
      <c r="A181" s="123"/>
      <c r="B181" s="123">
        <v>1014</v>
      </c>
      <c r="C181" s="123">
        <v>2132</v>
      </c>
      <c r="D181" s="123" t="s">
        <v>116</v>
      </c>
      <c r="E181" s="72">
        <v>0</v>
      </c>
      <c r="F181" s="80">
        <v>0</v>
      </c>
      <c r="G181" s="68">
        <v>0</v>
      </c>
      <c r="H181" s="50" t="e">
        <f t="shared" si="5"/>
        <v>#DIV/0!</v>
      </c>
    </row>
    <row r="182" spans="1:8" ht="15" x14ac:dyDescent="0.25">
      <c r="A182" s="123"/>
      <c r="B182" s="123">
        <v>1070</v>
      </c>
      <c r="C182" s="123">
        <v>2212</v>
      </c>
      <c r="D182" s="123" t="s">
        <v>357</v>
      </c>
      <c r="E182" s="72">
        <v>35</v>
      </c>
      <c r="F182" s="80">
        <v>35</v>
      </c>
      <c r="G182" s="68">
        <v>89.2</v>
      </c>
      <c r="H182" s="50">
        <f t="shared" si="5"/>
        <v>254.85714285714286</v>
      </c>
    </row>
    <row r="183" spans="1:8" ht="15" x14ac:dyDescent="0.25">
      <c r="A183" s="123"/>
      <c r="B183" s="123">
        <v>2119</v>
      </c>
      <c r="C183" s="123">
        <v>2343</v>
      </c>
      <c r="D183" s="123" t="s">
        <v>355</v>
      </c>
      <c r="E183" s="72">
        <v>4000</v>
      </c>
      <c r="F183" s="80">
        <v>4000</v>
      </c>
      <c r="G183" s="68">
        <v>5480.1</v>
      </c>
      <c r="H183" s="50">
        <f t="shared" si="5"/>
        <v>137.0025</v>
      </c>
    </row>
    <row r="184" spans="1:8" ht="15" x14ac:dyDescent="0.25">
      <c r="A184" s="123"/>
      <c r="B184" s="123">
        <v>2369</v>
      </c>
      <c r="C184" s="123">
        <v>2212</v>
      </c>
      <c r="D184" s="123" t="s">
        <v>358</v>
      </c>
      <c r="E184" s="72">
        <v>15</v>
      </c>
      <c r="F184" s="80">
        <v>15</v>
      </c>
      <c r="G184" s="68">
        <v>150</v>
      </c>
      <c r="H184" s="50">
        <f t="shared" si="5"/>
        <v>1000</v>
      </c>
    </row>
    <row r="185" spans="1:8" ht="15" x14ac:dyDescent="0.25">
      <c r="A185" s="71"/>
      <c r="B185" s="71">
        <v>3322</v>
      </c>
      <c r="C185" s="71">
        <v>2212</v>
      </c>
      <c r="D185" s="71" t="s">
        <v>359</v>
      </c>
      <c r="E185" s="50">
        <v>20</v>
      </c>
      <c r="F185" s="69">
        <v>20</v>
      </c>
      <c r="G185" s="68">
        <v>49</v>
      </c>
      <c r="H185" s="50">
        <f t="shared" si="5"/>
        <v>245.00000000000003</v>
      </c>
    </row>
    <row r="186" spans="1:8" ht="15" x14ac:dyDescent="0.25">
      <c r="A186" s="123"/>
      <c r="B186" s="123">
        <v>3749</v>
      </c>
      <c r="C186" s="123">
        <v>2212</v>
      </c>
      <c r="D186" s="123" t="s">
        <v>463</v>
      </c>
      <c r="E186" s="72">
        <v>8</v>
      </c>
      <c r="F186" s="80">
        <v>8</v>
      </c>
      <c r="G186" s="68">
        <v>18.100000000000001</v>
      </c>
      <c r="H186" s="50">
        <f t="shared" si="5"/>
        <v>226.25000000000003</v>
      </c>
    </row>
    <row r="187" spans="1:8" ht="15" x14ac:dyDescent="0.25">
      <c r="A187" s="71"/>
      <c r="B187" s="71">
        <v>6171</v>
      </c>
      <c r="C187" s="71">
        <v>2212</v>
      </c>
      <c r="D187" s="71" t="s">
        <v>368</v>
      </c>
      <c r="E187" s="50">
        <v>3</v>
      </c>
      <c r="F187" s="69">
        <v>3</v>
      </c>
      <c r="G187" s="68">
        <v>148.4</v>
      </c>
      <c r="H187" s="50">
        <f t="shared" si="5"/>
        <v>4946.666666666667</v>
      </c>
    </row>
    <row r="188" spans="1:8" ht="15" x14ac:dyDescent="0.25">
      <c r="A188" s="71"/>
      <c r="B188" s="71">
        <v>6171</v>
      </c>
      <c r="C188" s="71">
        <v>2324</v>
      </c>
      <c r="D188" s="71" t="s">
        <v>367</v>
      </c>
      <c r="E188" s="50">
        <v>8</v>
      </c>
      <c r="F188" s="69">
        <v>8</v>
      </c>
      <c r="G188" s="68">
        <v>12</v>
      </c>
      <c r="H188" s="50">
        <f t="shared" si="5"/>
        <v>150</v>
      </c>
    </row>
    <row r="189" spans="1:8" ht="15" hidden="1" x14ac:dyDescent="0.25">
      <c r="A189" s="71"/>
      <c r="B189" s="71">
        <v>6171</v>
      </c>
      <c r="C189" s="71">
        <v>2329</v>
      </c>
      <c r="D189" s="71" t="s">
        <v>65</v>
      </c>
      <c r="E189" s="50"/>
      <c r="F189" s="69"/>
      <c r="G189" s="68"/>
      <c r="H189" s="50"/>
    </row>
    <row r="190" spans="1:8" ht="15" customHeight="1" thickBot="1" x14ac:dyDescent="0.3">
      <c r="A190" s="67"/>
      <c r="B190" s="67"/>
      <c r="C190" s="67"/>
      <c r="D190" s="67"/>
      <c r="E190" s="63"/>
      <c r="F190" s="65"/>
      <c r="G190" s="64"/>
      <c r="H190" s="63"/>
    </row>
    <row r="191" spans="1:8" s="52" customFormat="1" ht="21.75" customHeight="1" thickTop="1" thickBot="1" x14ac:dyDescent="0.35">
      <c r="A191" s="62"/>
      <c r="B191" s="62"/>
      <c r="C191" s="62"/>
      <c r="D191" s="108" t="s">
        <v>115</v>
      </c>
      <c r="E191" s="58">
        <f t="shared" ref="E191:G191" si="6">SUM(E169:E190)</f>
        <v>13154</v>
      </c>
      <c r="F191" s="60">
        <f t="shared" si="6"/>
        <v>13307.599999999999</v>
      </c>
      <c r="G191" s="59">
        <f t="shared" si="6"/>
        <v>12843.3</v>
      </c>
      <c r="H191" s="50">
        <f t="shared" ref="H191" si="7">(G191/F191)*100</f>
        <v>96.511016261384469</v>
      </c>
    </row>
    <row r="192" spans="1:8" ht="13.2" customHeight="1" x14ac:dyDescent="0.3">
      <c r="A192" s="53"/>
      <c r="B192" s="53"/>
      <c r="C192" s="53"/>
      <c r="D192" s="57"/>
      <c r="E192" s="55"/>
      <c r="F192" s="55"/>
      <c r="G192" s="55"/>
      <c r="H192" s="55"/>
    </row>
    <row r="193" spans="1:8" ht="14.25" hidden="1" customHeight="1" x14ac:dyDescent="0.3">
      <c r="A193" s="53"/>
      <c r="B193" s="53"/>
      <c r="C193" s="53"/>
      <c r="D193" s="57"/>
      <c r="E193" s="55"/>
      <c r="F193" s="55"/>
      <c r="G193" s="55"/>
      <c r="H193" s="55"/>
    </row>
    <row r="194" spans="1:8" ht="14.25" hidden="1" customHeight="1" x14ac:dyDescent="0.3">
      <c r="A194" s="53"/>
      <c r="B194" s="53"/>
      <c r="C194" s="53"/>
      <c r="D194" s="57"/>
      <c r="E194" s="55"/>
      <c r="F194" s="55"/>
      <c r="G194" s="55"/>
      <c r="H194" s="55"/>
    </row>
    <row r="195" spans="1:8" ht="14.25" hidden="1" customHeight="1" x14ac:dyDescent="0.3">
      <c r="A195" s="53"/>
      <c r="B195" s="53"/>
      <c r="C195" s="53"/>
      <c r="D195" s="57"/>
      <c r="E195" s="55"/>
      <c r="F195" s="55"/>
      <c r="G195" s="55"/>
      <c r="H195" s="55"/>
    </row>
    <row r="196" spans="1:8" ht="15" hidden="1" customHeight="1" x14ac:dyDescent="0.3">
      <c r="A196" s="53"/>
      <c r="B196" s="53"/>
      <c r="C196" s="53"/>
      <c r="D196" s="57"/>
      <c r="E196" s="55"/>
      <c r="F196" s="55"/>
      <c r="G196" s="55"/>
      <c r="H196" s="55"/>
    </row>
    <row r="197" spans="1:8" ht="15" customHeight="1" thickBot="1" x14ac:dyDescent="0.35">
      <c r="A197" s="53"/>
      <c r="B197" s="53"/>
      <c r="C197" s="53"/>
      <c r="D197" s="57"/>
      <c r="E197" s="55"/>
      <c r="F197" s="55"/>
      <c r="G197" s="55"/>
      <c r="H197" s="55"/>
    </row>
    <row r="198" spans="1:8" ht="15.6" x14ac:dyDescent="0.3">
      <c r="A198" s="96" t="s">
        <v>57</v>
      </c>
      <c r="B198" s="96" t="s">
        <v>56</v>
      </c>
      <c r="C198" s="96" t="s">
        <v>55</v>
      </c>
      <c r="D198" s="95" t="s">
        <v>54</v>
      </c>
      <c r="E198" s="94" t="s">
        <v>53</v>
      </c>
      <c r="F198" s="94" t="s">
        <v>53</v>
      </c>
      <c r="G198" s="94" t="s">
        <v>7</v>
      </c>
      <c r="H198" s="94" t="s">
        <v>52</v>
      </c>
    </row>
    <row r="199" spans="1:8" ht="15.75" customHeight="1" thickBot="1" x14ac:dyDescent="0.35">
      <c r="A199" s="93"/>
      <c r="B199" s="93"/>
      <c r="C199" s="93"/>
      <c r="D199" s="92"/>
      <c r="E199" s="90" t="s">
        <v>51</v>
      </c>
      <c r="F199" s="90" t="s">
        <v>50</v>
      </c>
      <c r="G199" s="91" t="s">
        <v>330</v>
      </c>
      <c r="H199" s="90" t="s">
        <v>10</v>
      </c>
    </row>
    <row r="200" spans="1:8" ht="15.75" customHeight="1" thickTop="1" x14ac:dyDescent="0.3">
      <c r="A200" s="116">
        <v>80</v>
      </c>
      <c r="B200" s="116"/>
      <c r="C200" s="116"/>
      <c r="D200" s="115" t="s">
        <v>114</v>
      </c>
      <c r="E200" s="112"/>
      <c r="F200" s="114"/>
      <c r="G200" s="113"/>
      <c r="H200" s="112"/>
    </row>
    <row r="201" spans="1:8" ht="15" x14ac:dyDescent="0.25">
      <c r="A201" s="71"/>
      <c r="B201" s="71"/>
      <c r="C201" s="71"/>
      <c r="D201" s="71"/>
      <c r="E201" s="50"/>
      <c r="F201" s="69"/>
      <c r="G201" s="68"/>
      <c r="H201" s="50"/>
    </row>
    <row r="202" spans="1:8" ht="15" x14ac:dyDescent="0.25">
      <c r="A202" s="71"/>
      <c r="B202" s="71"/>
      <c r="C202" s="71">
        <v>1353</v>
      </c>
      <c r="D202" s="71" t="s">
        <v>113</v>
      </c>
      <c r="E202" s="50">
        <v>700</v>
      </c>
      <c r="F202" s="69">
        <v>700</v>
      </c>
      <c r="G202" s="68">
        <v>650.6</v>
      </c>
      <c r="H202" s="50">
        <f t="shared" ref="H202:H218" si="8">(G202/F202)*100</f>
        <v>92.94285714285715</v>
      </c>
    </row>
    <row r="203" spans="1:8" ht="15" x14ac:dyDescent="0.25">
      <c r="A203" s="71"/>
      <c r="B203" s="71"/>
      <c r="C203" s="71">
        <v>1359</v>
      </c>
      <c r="D203" s="71" t="s">
        <v>112</v>
      </c>
      <c r="E203" s="50">
        <v>0</v>
      </c>
      <c r="F203" s="69">
        <v>0</v>
      </c>
      <c r="G203" s="68">
        <v>-3</v>
      </c>
      <c r="H203" s="50" t="e">
        <f t="shared" si="8"/>
        <v>#DIV/0!</v>
      </c>
    </row>
    <row r="204" spans="1:8" ht="15" x14ac:dyDescent="0.25">
      <c r="A204" s="71"/>
      <c r="B204" s="71"/>
      <c r="C204" s="71">
        <v>1361</v>
      </c>
      <c r="D204" s="71" t="s">
        <v>75</v>
      </c>
      <c r="E204" s="50">
        <v>6500</v>
      </c>
      <c r="F204" s="69">
        <v>6501</v>
      </c>
      <c r="G204" s="68">
        <v>7712.9</v>
      </c>
      <c r="H204" s="50">
        <f t="shared" si="8"/>
        <v>118.6417474234733</v>
      </c>
    </row>
    <row r="205" spans="1:8" ht="15" x14ac:dyDescent="0.25">
      <c r="A205" s="71"/>
      <c r="B205" s="71"/>
      <c r="C205" s="71">
        <v>4121</v>
      </c>
      <c r="D205" s="71" t="s">
        <v>111</v>
      </c>
      <c r="E205" s="72">
        <v>200</v>
      </c>
      <c r="F205" s="80">
        <v>339</v>
      </c>
      <c r="G205" s="68">
        <v>272</v>
      </c>
      <c r="H205" s="50">
        <f t="shared" si="8"/>
        <v>80.235988200589972</v>
      </c>
    </row>
    <row r="206" spans="1:8" ht="15" hidden="1" x14ac:dyDescent="0.25">
      <c r="A206" s="71">
        <v>222</v>
      </c>
      <c r="B206" s="71"/>
      <c r="C206" s="71">
        <v>4122</v>
      </c>
      <c r="D206" s="71" t="s">
        <v>110</v>
      </c>
      <c r="E206" s="72"/>
      <c r="F206" s="80"/>
      <c r="G206" s="68">
        <v>0</v>
      </c>
      <c r="H206" s="50" t="e">
        <f t="shared" si="8"/>
        <v>#DIV/0!</v>
      </c>
    </row>
    <row r="207" spans="1:8" ht="15" x14ac:dyDescent="0.25">
      <c r="A207" s="71"/>
      <c r="B207" s="71">
        <v>1070</v>
      </c>
      <c r="C207" s="71">
        <v>2212</v>
      </c>
      <c r="D207" s="71" t="s">
        <v>480</v>
      </c>
      <c r="E207" s="50">
        <v>0</v>
      </c>
      <c r="F207" s="69">
        <v>0</v>
      </c>
      <c r="G207" s="68">
        <v>1.4</v>
      </c>
      <c r="H207" s="50" t="e">
        <f t="shared" si="8"/>
        <v>#DIV/0!</v>
      </c>
    </row>
    <row r="208" spans="1:8" ht="15" x14ac:dyDescent="0.25">
      <c r="A208" s="71"/>
      <c r="B208" s="71">
        <v>2219</v>
      </c>
      <c r="C208" s="71">
        <v>2324</v>
      </c>
      <c r="D208" s="71" t="s">
        <v>360</v>
      </c>
      <c r="E208" s="50">
        <v>0</v>
      </c>
      <c r="F208" s="69">
        <v>5</v>
      </c>
      <c r="G208" s="68">
        <v>30</v>
      </c>
      <c r="H208" s="50">
        <f t="shared" si="8"/>
        <v>600</v>
      </c>
    </row>
    <row r="209" spans="1:8" ht="15" hidden="1" x14ac:dyDescent="0.25">
      <c r="A209" s="71"/>
      <c r="B209" s="71">
        <v>2219</v>
      </c>
      <c r="C209" s="71">
        <v>2329</v>
      </c>
      <c r="D209" s="71" t="s">
        <v>361</v>
      </c>
      <c r="E209" s="50"/>
      <c r="F209" s="69"/>
      <c r="G209" s="68">
        <v>0</v>
      </c>
      <c r="H209" s="50" t="e">
        <f t="shared" si="8"/>
        <v>#DIV/0!</v>
      </c>
    </row>
    <row r="210" spans="1:8" ht="15" x14ac:dyDescent="0.25">
      <c r="A210" s="71"/>
      <c r="B210" s="71">
        <v>2229</v>
      </c>
      <c r="C210" s="71">
        <v>2212</v>
      </c>
      <c r="D210" s="71" t="s">
        <v>362</v>
      </c>
      <c r="E210" s="72">
        <v>150</v>
      </c>
      <c r="F210" s="80">
        <v>150</v>
      </c>
      <c r="G210" s="68">
        <v>1368</v>
      </c>
      <c r="H210" s="50">
        <f t="shared" si="8"/>
        <v>911.99999999999989</v>
      </c>
    </row>
    <row r="211" spans="1:8" ht="15" x14ac:dyDescent="0.25">
      <c r="A211" s="71"/>
      <c r="B211" s="71">
        <v>2229</v>
      </c>
      <c r="C211" s="71">
        <v>2324</v>
      </c>
      <c r="D211" s="71" t="s">
        <v>175</v>
      </c>
      <c r="E211" s="72">
        <v>0</v>
      </c>
      <c r="F211" s="80">
        <v>0</v>
      </c>
      <c r="G211" s="68">
        <v>6</v>
      </c>
      <c r="H211" s="50" t="e">
        <f t="shared" si="8"/>
        <v>#DIV/0!</v>
      </c>
    </row>
    <row r="212" spans="1:8" ht="15" x14ac:dyDescent="0.25">
      <c r="A212" s="71"/>
      <c r="B212" s="71">
        <v>2299</v>
      </c>
      <c r="C212" s="71">
        <v>2212</v>
      </c>
      <c r="D212" s="71" t="s">
        <v>364</v>
      </c>
      <c r="E212" s="50">
        <v>7000</v>
      </c>
      <c r="F212" s="69">
        <v>7007</v>
      </c>
      <c r="G212" s="68">
        <v>3205.5</v>
      </c>
      <c r="H212" s="50">
        <f t="shared" si="8"/>
        <v>45.747110032824317</v>
      </c>
    </row>
    <row r="213" spans="1:8" ht="15" x14ac:dyDescent="0.25">
      <c r="A213" s="71"/>
      <c r="B213" s="71">
        <v>2299</v>
      </c>
      <c r="C213" s="71">
        <v>2324</v>
      </c>
      <c r="D213" s="71" t="s">
        <v>363</v>
      </c>
      <c r="E213" s="72">
        <v>0</v>
      </c>
      <c r="F213" s="80">
        <v>0</v>
      </c>
      <c r="G213" s="68">
        <v>5</v>
      </c>
      <c r="H213" s="50" t="e">
        <f t="shared" si="8"/>
        <v>#DIV/0!</v>
      </c>
    </row>
    <row r="214" spans="1:8" ht="15" hidden="1" x14ac:dyDescent="0.25">
      <c r="A214" s="71"/>
      <c r="B214" s="71">
        <v>2299</v>
      </c>
      <c r="C214" s="71">
        <v>2324</v>
      </c>
      <c r="D214" s="71" t="s">
        <v>109</v>
      </c>
      <c r="E214" s="72"/>
      <c r="F214" s="80"/>
      <c r="G214" s="68">
        <v>0</v>
      </c>
      <c r="H214" s="50" t="e">
        <f t="shared" si="8"/>
        <v>#DIV/0!</v>
      </c>
    </row>
    <row r="215" spans="1:8" ht="15" x14ac:dyDescent="0.25">
      <c r="A215" s="123"/>
      <c r="B215" s="123">
        <v>6171</v>
      </c>
      <c r="C215" s="123">
        <v>2324</v>
      </c>
      <c r="D215" s="123" t="s">
        <v>366</v>
      </c>
      <c r="E215" s="72">
        <v>350</v>
      </c>
      <c r="F215" s="80">
        <v>350</v>
      </c>
      <c r="G215" s="68">
        <v>406.4</v>
      </c>
      <c r="H215" s="50">
        <f t="shared" si="8"/>
        <v>116.1142857142857</v>
      </c>
    </row>
    <row r="216" spans="1:8" ht="15" hidden="1" x14ac:dyDescent="0.25">
      <c r="A216" s="71"/>
      <c r="B216" s="71">
        <v>6171</v>
      </c>
      <c r="C216" s="71">
        <v>2329</v>
      </c>
      <c r="D216" s="71" t="s">
        <v>365</v>
      </c>
      <c r="E216" s="72"/>
      <c r="F216" s="80"/>
      <c r="G216" s="68">
        <v>0</v>
      </c>
      <c r="H216" s="50" t="e">
        <f t="shared" si="8"/>
        <v>#DIV/0!</v>
      </c>
    </row>
    <row r="217" spans="1:8" ht="15" x14ac:dyDescent="0.25">
      <c r="A217" s="123"/>
      <c r="B217" s="123">
        <v>6171</v>
      </c>
      <c r="C217" s="123">
        <v>2329</v>
      </c>
      <c r="D217" s="123" t="s">
        <v>446</v>
      </c>
      <c r="E217" s="72">
        <v>0</v>
      </c>
      <c r="F217" s="80">
        <v>0</v>
      </c>
      <c r="G217" s="68">
        <v>8.5</v>
      </c>
      <c r="H217" s="50" t="e">
        <f t="shared" si="8"/>
        <v>#DIV/0!</v>
      </c>
    </row>
    <row r="218" spans="1:8" ht="15" x14ac:dyDescent="0.25">
      <c r="A218" s="123"/>
      <c r="B218" s="123">
        <v>6409</v>
      </c>
      <c r="C218" s="123">
        <v>2328</v>
      </c>
      <c r="D218" s="123" t="s">
        <v>485</v>
      </c>
      <c r="E218" s="72">
        <v>0</v>
      </c>
      <c r="F218" s="80">
        <v>0</v>
      </c>
      <c r="G218" s="68">
        <v>0.3</v>
      </c>
      <c r="H218" s="50" t="e">
        <f t="shared" si="8"/>
        <v>#DIV/0!</v>
      </c>
    </row>
    <row r="219" spans="1:8" ht="15.6" thickBot="1" x14ac:dyDescent="0.3">
      <c r="A219" s="67"/>
      <c r="B219" s="67"/>
      <c r="C219" s="67"/>
      <c r="D219" s="67"/>
      <c r="E219" s="63"/>
      <c r="F219" s="65"/>
      <c r="G219" s="64"/>
      <c r="H219" s="63"/>
    </row>
    <row r="220" spans="1:8" s="52" customFormat="1" ht="21.75" customHeight="1" thickTop="1" thickBot="1" x14ac:dyDescent="0.35">
      <c r="A220" s="62"/>
      <c r="B220" s="62"/>
      <c r="C220" s="62"/>
      <c r="D220" s="108" t="s">
        <v>108</v>
      </c>
      <c r="E220" s="58">
        <f t="shared" ref="E220:F220" si="9">SUM(E201:E219)</f>
        <v>14900</v>
      </c>
      <c r="F220" s="60">
        <f t="shared" si="9"/>
        <v>15052</v>
      </c>
      <c r="G220" s="59">
        <f t="shared" ref="G220" si="10">SUM(G201:G219)</f>
        <v>13663.599999999999</v>
      </c>
      <c r="H220" s="50">
        <f t="shared" ref="H220" si="11">(G220/F220)*100</f>
        <v>90.77597661440339</v>
      </c>
    </row>
    <row r="221" spans="1:8" ht="15" customHeight="1" x14ac:dyDescent="0.3">
      <c r="A221" s="53"/>
      <c r="B221" s="53"/>
      <c r="C221" s="53"/>
      <c r="D221" s="57"/>
      <c r="E221" s="55"/>
      <c r="F221" s="55"/>
      <c r="G221" s="55"/>
      <c r="H221" s="55"/>
    </row>
    <row r="222" spans="1:8" ht="15" hidden="1" customHeight="1" x14ac:dyDescent="0.3">
      <c r="A222" s="53"/>
      <c r="B222" s="53"/>
      <c r="C222" s="53"/>
      <c r="D222" s="57"/>
      <c r="E222" s="55"/>
      <c r="F222" s="55"/>
      <c r="G222" s="55"/>
      <c r="H222" s="55"/>
    </row>
    <row r="223" spans="1:8" ht="1.2" customHeight="1" x14ac:dyDescent="0.3">
      <c r="A223" s="53"/>
      <c r="B223" s="53"/>
      <c r="C223" s="53"/>
      <c r="D223" s="57"/>
      <c r="E223" s="55"/>
      <c r="F223" s="55"/>
      <c r="G223" s="55"/>
      <c r="H223" s="55"/>
    </row>
    <row r="224" spans="1:8" ht="15" customHeight="1" thickBot="1" x14ac:dyDescent="0.35">
      <c r="A224" s="53"/>
      <c r="B224" s="53"/>
      <c r="C224" s="53"/>
      <c r="D224" s="57"/>
      <c r="E224" s="55"/>
      <c r="F224" s="55"/>
      <c r="G224" s="55"/>
      <c r="H224" s="55"/>
    </row>
    <row r="225" spans="1:8" ht="15.6" x14ac:dyDescent="0.3">
      <c r="A225" s="96" t="s">
        <v>57</v>
      </c>
      <c r="B225" s="96" t="s">
        <v>56</v>
      </c>
      <c r="C225" s="96" t="s">
        <v>55</v>
      </c>
      <c r="D225" s="95" t="s">
        <v>54</v>
      </c>
      <c r="E225" s="94" t="s">
        <v>53</v>
      </c>
      <c r="F225" s="94" t="s">
        <v>53</v>
      </c>
      <c r="G225" s="94" t="s">
        <v>7</v>
      </c>
      <c r="H225" s="94" t="s">
        <v>52</v>
      </c>
    </row>
    <row r="226" spans="1:8" ht="15.75" customHeight="1" thickBot="1" x14ac:dyDescent="0.35">
      <c r="A226" s="93"/>
      <c r="B226" s="93"/>
      <c r="C226" s="93"/>
      <c r="D226" s="92"/>
      <c r="E226" s="90" t="s">
        <v>51</v>
      </c>
      <c r="F226" s="90" t="s">
        <v>50</v>
      </c>
      <c r="G226" s="91" t="s">
        <v>330</v>
      </c>
      <c r="H226" s="90" t="s">
        <v>10</v>
      </c>
    </row>
    <row r="227" spans="1:8" ht="16.5" customHeight="1" thickTop="1" x14ac:dyDescent="0.3">
      <c r="A227" s="116">
        <v>90</v>
      </c>
      <c r="B227" s="116"/>
      <c r="C227" s="116"/>
      <c r="D227" s="115" t="s">
        <v>107</v>
      </c>
      <c r="E227" s="112"/>
      <c r="F227" s="114"/>
      <c r="G227" s="113"/>
      <c r="H227" s="112"/>
    </row>
    <row r="228" spans="1:8" ht="15" hidden="1" x14ac:dyDescent="0.25">
      <c r="A228" s="71"/>
      <c r="B228" s="71"/>
      <c r="C228" s="71">
        <v>4116</v>
      </c>
      <c r="D228" s="71" t="s">
        <v>375</v>
      </c>
      <c r="E228" s="154"/>
      <c r="F228" s="152"/>
      <c r="G228" s="147">
        <v>0</v>
      </c>
      <c r="H228" s="50" t="e">
        <f>(#REF!/F228)*100</f>
        <v>#REF!</v>
      </c>
    </row>
    <row r="229" spans="1:8" ht="15" hidden="1" x14ac:dyDescent="0.25">
      <c r="A229" s="71"/>
      <c r="B229" s="71"/>
      <c r="C229" s="71">
        <v>4116</v>
      </c>
      <c r="D229" s="71" t="s">
        <v>106</v>
      </c>
      <c r="E229" s="154"/>
      <c r="F229" s="152"/>
      <c r="G229" s="147">
        <v>0</v>
      </c>
      <c r="H229" s="50" t="e">
        <f>(#REF!/F229)*100</f>
        <v>#REF!</v>
      </c>
    </row>
    <row r="230" spans="1:8" ht="15" hidden="1" x14ac:dyDescent="0.25">
      <c r="A230" s="70"/>
      <c r="B230" s="71"/>
      <c r="C230" s="71">
        <v>4116</v>
      </c>
      <c r="D230" s="71" t="s">
        <v>376</v>
      </c>
      <c r="E230" s="124"/>
      <c r="F230" s="69"/>
      <c r="G230" s="147">
        <v>0</v>
      </c>
      <c r="H230" s="50" t="e">
        <f>(#REF!/F230)*100</f>
        <v>#REF!</v>
      </c>
    </row>
    <row r="231" spans="1:8" ht="15" x14ac:dyDescent="0.25">
      <c r="A231" s="71"/>
      <c r="B231" s="71"/>
      <c r="C231" s="71">
        <v>4116</v>
      </c>
      <c r="D231" s="71" t="s">
        <v>375</v>
      </c>
      <c r="E231" s="154">
        <v>0</v>
      </c>
      <c r="F231" s="152">
        <v>903</v>
      </c>
      <c r="G231" s="147">
        <v>725.3</v>
      </c>
      <c r="H231" s="50">
        <f t="shared" ref="H231:H250" si="12">(G231/F231)*100</f>
        <v>80.321151716500552</v>
      </c>
    </row>
    <row r="232" spans="1:8" ht="15" x14ac:dyDescent="0.25">
      <c r="A232" s="71"/>
      <c r="B232" s="71"/>
      <c r="C232" s="71">
        <v>4116</v>
      </c>
      <c r="D232" s="71" t="s">
        <v>458</v>
      </c>
      <c r="E232" s="154">
        <v>0</v>
      </c>
      <c r="F232" s="152">
        <v>210</v>
      </c>
      <c r="G232" s="147">
        <v>210</v>
      </c>
      <c r="H232" s="50">
        <f t="shared" si="12"/>
        <v>100</v>
      </c>
    </row>
    <row r="233" spans="1:8" ht="15" x14ac:dyDescent="0.25">
      <c r="A233" s="70"/>
      <c r="B233" s="71"/>
      <c r="C233" s="71">
        <v>4116</v>
      </c>
      <c r="D233" s="71" t="s">
        <v>457</v>
      </c>
      <c r="E233" s="124">
        <v>0</v>
      </c>
      <c r="F233" s="69">
        <v>100</v>
      </c>
      <c r="G233" s="147">
        <v>100</v>
      </c>
      <c r="H233" s="50">
        <f t="shared" si="12"/>
        <v>100</v>
      </c>
    </row>
    <row r="234" spans="1:8" ht="15" x14ac:dyDescent="0.25">
      <c r="A234" s="77"/>
      <c r="B234" s="77"/>
      <c r="C234" s="77">
        <v>4121</v>
      </c>
      <c r="D234" s="71" t="s">
        <v>105</v>
      </c>
      <c r="E234" s="153">
        <v>600</v>
      </c>
      <c r="F234" s="152">
        <v>650</v>
      </c>
      <c r="G234" s="147">
        <v>400</v>
      </c>
      <c r="H234" s="50">
        <f t="shared" si="12"/>
        <v>61.53846153846154</v>
      </c>
    </row>
    <row r="235" spans="1:8" ht="15" x14ac:dyDescent="0.25">
      <c r="A235" s="71"/>
      <c r="B235" s="71"/>
      <c r="C235" s="71">
        <v>4122</v>
      </c>
      <c r="D235" s="71" t="s">
        <v>104</v>
      </c>
      <c r="E235" s="151">
        <v>0</v>
      </c>
      <c r="F235" s="150">
        <v>178</v>
      </c>
      <c r="G235" s="147">
        <v>178</v>
      </c>
      <c r="H235" s="50">
        <f t="shared" si="12"/>
        <v>100</v>
      </c>
    </row>
    <row r="236" spans="1:8" ht="15" hidden="1" x14ac:dyDescent="0.25">
      <c r="A236" s="71"/>
      <c r="B236" s="71"/>
      <c r="C236" s="71">
        <v>4216</v>
      </c>
      <c r="D236" s="77" t="s">
        <v>377</v>
      </c>
      <c r="E236" s="151"/>
      <c r="F236" s="150"/>
      <c r="G236" s="147">
        <v>0</v>
      </c>
      <c r="H236" s="50" t="e">
        <f t="shared" si="12"/>
        <v>#DIV/0!</v>
      </c>
    </row>
    <row r="237" spans="1:8" ht="15" x14ac:dyDescent="0.25">
      <c r="A237" s="71"/>
      <c r="B237" s="71">
        <v>2219</v>
      </c>
      <c r="C237" s="71">
        <v>2111</v>
      </c>
      <c r="D237" s="71" t="s">
        <v>103</v>
      </c>
      <c r="E237" s="151">
        <v>0</v>
      </c>
      <c r="F237" s="150">
        <v>8000</v>
      </c>
      <c r="G237" s="147">
        <v>6922.4</v>
      </c>
      <c r="H237" s="50">
        <f t="shared" si="12"/>
        <v>86.53</v>
      </c>
    </row>
    <row r="238" spans="1:8" ht="15" x14ac:dyDescent="0.25">
      <c r="A238" s="71"/>
      <c r="B238" s="71">
        <v>2219</v>
      </c>
      <c r="C238" s="71">
        <v>2322</v>
      </c>
      <c r="D238" s="71" t="s">
        <v>442</v>
      </c>
      <c r="E238" s="50">
        <v>0</v>
      </c>
      <c r="F238" s="69">
        <v>0</v>
      </c>
      <c r="G238" s="147">
        <v>23</v>
      </c>
      <c r="H238" s="50" t="e">
        <f t="shared" si="12"/>
        <v>#DIV/0!</v>
      </c>
    </row>
    <row r="239" spans="1:8" ht="15" x14ac:dyDescent="0.25">
      <c r="A239" s="71"/>
      <c r="B239" s="71">
        <v>2219</v>
      </c>
      <c r="C239" s="71">
        <v>2329</v>
      </c>
      <c r="D239" s="71" t="s">
        <v>102</v>
      </c>
      <c r="E239" s="50">
        <v>8000</v>
      </c>
      <c r="F239" s="150">
        <v>0</v>
      </c>
      <c r="G239" s="147">
        <v>0</v>
      </c>
      <c r="H239" s="50" t="e">
        <f t="shared" si="12"/>
        <v>#DIV/0!</v>
      </c>
    </row>
    <row r="240" spans="1:8" ht="15" x14ac:dyDescent="0.25">
      <c r="A240" s="71"/>
      <c r="B240" s="71">
        <v>3419</v>
      </c>
      <c r="C240" s="71">
        <v>2321</v>
      </c>
      <c r="D240" s="71" t="s">
        <v>468</v>
      </c>
      <c r="E240" s="50">
        <v>0</v>
      </c>
      <c r="F240" s="150">
        <v>0</v>
      </c>
      <c r="G240" s="147">
        <v>10</v>
      </c>
      <c r="H240" s="50" t="e">
        <f t="shared" si="12"/>
        <v>#DIV/0!</v>
      </c>
    </row>
    <row r="241" spans="1:8" ht="15" x14ac:dyDescent="0.25">
      <c r="A241" s="71"/>
      <c r="B241" s="71">
        <v>5311</v>
      </c>
      <c r="C241" s="71">
        <v>2111</v>
      </c>
      <c r="D241" s="71" t="s">
        <v>101</v>
      </c>
      <c r="E241" s="151">
        <v>450</v>
      </c>
      <c r="F241" s="150">
        <v>450</v>
      </c>
      <c r="G241" s="147">
        <v>413.2</v>
      </c>
      <c r="H241" s="50">
        <f t="shared" si="12"/>
        <v>91.822222222222223</v>
      </c>
    </row>
    <row r="242" spans="1:8" ht="15" x14ac:dyDescent="0.25">
      <c r="A242" s="71"/>
      <c r="B242" s="71">
        <v>5311</v>
      </c>
      <c r="C242" s="71">
        <v>2212</v>
      </c>
      <c r="D242" s="71" t="s">
        <v>378</v>
      </c>
      <c r="E242" s="149">
        <v>1200</v>
      </c>
      <c r="F242" s="148">
        <v>1200</v>
      </c>
      <c r="G242" s="147">
        <v>1645.1</v>
      </c>
      <c r="H242" s="50">
        <f t="shared" si="12"/>
        <v>137.09166666666667</v>
      </c>
    </row>
    <row r="243" spans="1:8" ht="15" hidden="1" x14ac:dyDescent="0.25">
      <c r="A243" s="123"/>
      <c r="B243" s="123">
        <v>5311</v>
      </c>
      <c r="C243" s="123">
        <v>2310</v>
      </c>
      <c r="D243" s="123" t="s">
        <v>383</v>
      </c>
      <c r="E243" s="72"/>
      <c r="F243" s="80"/>
      <c r="G243" s="147">
        <v>0</v>
      </c>
      <c r="H243" s="50" t="e">
        <f t="shared" si="12"/>
        <v>#DIV/0!</v>
      </c>
    </row>
    <row r="244" spans="1:8" ht="15" x14ac:dyDescent="0.25">
      <c r="A244" s="123"/>
      <c r="B244" s="123">
        <v>5311</v>
      </c>
      <c r="C244" s="123">
        <v>2322</v>
      </c>
      <c r="D244" s="123" t="s">
        <v>384</v>
      </c>
      <c r="E244" s="72">
        <v>0</v>
      </c>
      <c r="F244" s="80">
        <v>0</v>
      </c>
      <c r="G244" s="147">
        <v>11.8</v>
      </c>
      <c r="H244" s="50" t="e">
        <f t="shared" si="12"/>
        <v>#DIV/0!</v>
      </c>
    </row>
    <row r="245" spans="1:8" ht="15" x14ac:dyDescent="0.25">
      <c r="A245" s="71"/>
      <c r="B245" s="71">
        <v>5311</v>
      </c>
      <c r="C245" s="71">
        <v>2324</v>
      </c>
      <c r="D245" s="71" t="s">
        <v>379</v>
      </c>
      <c r="E245" s="50">
        <v>0</v>
      </c>
      <c r="F245" s="69">
        <v>0</v>
      </c>
      <c r="G245" s="147">
        <v>126.7</v>
      </c>
      <c r="H245" s="50" t="e">
        <f t="shared" si="12"/>
        <v>#DIV/0!</v>
      </c>
    </row>
    <row r="246" spans="1:8" ht="15" hidden="1" x14ac:dyDescent="0.25">
      <c r="A246" s="123"/>
      <c r="B246" s="123">
        <v>5311</v>
      </c>
      <c r="C246" s="123">
        <v>2329</v>
      </c>
      <c r="D246" s="123" t="s">
        <v>380</v>
      </c>
      <c r="E246" s="72"/>
      <c r="F246" s="80"/>
      <c r="G246" s="147">
        <v>0</v>
      </c>
      <c r="H246" s="50" t="e">
        <f t="shared" si="12"/>
        <v>#DIV/0!</v>
      </c>
    </row>
    <row r="247" spans="1:8" ht="15.75" customHeight="1" x14ac:dyDescent="0.25">
      <c r="A247" s="123"/>
      <c r="B247" s="123">
        <v>5311</v>
      </c>
      <c r="C247" s="123">
        <v>2329</v>
      </c>
      <c r="D247" s="123" t="s">
        <v>380</v>
      </c>
      <c r="E247" s="72">
        <v>0</v>
      </c>
      <c r="F247" s="80">
        <v>0</v>
      </c>
      <c r="G247" s="147">
        <v>13.4</v>
      </c>
      <c r="H247" s="50" t="e">
        <f t="shared" si="12"/>
        <v>#DIV/0!</v>
      </c>
    </row>
    <row r="248" spans="1:8" ht="15" hidden="1" x14ac:dyDescent="0.25">
      <c r="A248" s="123"/>
      <c r="B248" s="123">
        <v>5311</v>
      </c>
      <c r="C248" s="123">
        <v>3113</v>
      </c>
      <c r="D248" s="123" t="s">
        <v>381</v>
      </c>
      <c r="E248" s="72"/>
      <c r="F248" s="80"/>
      <c r="G248" s="147">
        <v>0</v>
      </c>
      <c r="H248" s="50" t="e">
        <f t="shared" si="12"/>
        <v>#DIV/0!</v>
      </c>
    </row>
    <row r="249" spans="1:8" ht="15" x14ac:dyDescent="0.25">
      <c r="A249" s="123"/>
      <c r="B249" s="123">
        <v>6409</v>
      </c>
      <c r="C249" s="123">
        <v>2328</v>
      </c>
      <c r="D249" s="123" t="s">
        <v>382</v>
      </c>
      <c r="E249" s="72">
        <v>0</v>
      </c>
      <c r="F249" s="80">
        <v>0</v>
      </c>
      <c r="G249" s="147">
        <v>0.5</v>
      </c>
      <c r="H249" s="50" t="e">
        <f t="shared" si="12"/>
        <v>#DIV/0!</v>
      </c>
    </row>
    <row r="250" spans="1:8" ht="15" x14ac:dyDescent="0.25">
      <c r="A250" s="71"/>
      <c r="B250" s="71">
        <v>6171</v>
      </c>
      <c r="C250" s="71">
        <v>2212</v>
      </c>
      <c r="D250" s="123" t="s">
        <v>453</v>
      </c>
      <c r="E250" s="50">
        <v>0</v>
      </c>
      <c r="F250" s="69">
        <v>0</v>
      </c>
      <c r="G250" s="147">
        <v>0.2</v>
      </c>
      <c r="H250" s="50" t="e">
        <f t="shared" si="12"/>
        <v>#DIV/0!</v>
      </c>
    </row>
    <row r="251" spans="1:8" ht="15.6" thickBot="1" x14ac:dyDescent="0.3">
      <c r="A251" s="67"/>
      <c r="B251" s="67"/>
      <c r="C251" s="67"/>
      <c r="D251" s="67"/>
      <c r="E251" s="63"/>
      <c r="F251" s="65"/>
      <c r="G251" s="64"/>
      <c r="H251" s="63"/>
    </row>
    <row r="252" spans="1:8" s="52" customFormat="1" ht="21.75" customHeight="1" thickTop="1" thickBot="1" x14ac:dyDescent="0.35">
      <c r="A252" s="62"/>
      <c r="B252" s="62"/>
      <c r="C252" s="62"/>
      <c r="D252" s="108" t="s">
        <v>100</v>
      </c>
      <c r="E252" s="58">
        <f t="shared" ref="E252:G252" si="13">SUM(E231:E251)</f>
        <v>10250</v>
      </c>
      <c r="F252" s="60">
        <f t="shared" si="13"/>
        <v>11691</v>
      </c>
      <c r="G252" s="59">
        <f t="shared" si="13"/>
        <v>10779.6</v>
      </c>
      <c r="H252" s="50">
        <f t="shared" ref="H252" si="14">(G252/F252)*100</f>
        <v>92.20425968693867</v>
      </c>
    </row>
    <row r="253" spans="1:8" ht="14.4" customHeight="1" x14ac:dyDescent="0.3">
      <c r="A253" s="53"/>
      <c r="B253" s="53"/>
      <c r="C253" s="53"/>
      <c r="D253" s="57"/>
      <c r="E253" s="55"/>
      <c r="F253" s="55"/>
      <c r="G253" s="55"/>
      <c r="H253" s="55"/>
    </row>
    <row r="254" spans="1:8" ht="15" hidden="1" customHeight="1" x14ac:dyDescent="0.3">
      <c r="A254" s="53"/>
      <c r="B254" s="53"/>
      <c r="C254" s="53"/>
      <c r="D254" s="57"/>
      <c r="E254" s="55"/>
      <c r="F254" s="55"/>
      <c r="G254" s="55"/>
      <c r="H254" s="55"/>
    </row>
    <row r="255" spans="1:8" ht="15" hidden="1" customHeight="1" x14ac:dyDescent="0.3">
      <c r="A255" s="53"/>
      <c r="B255" s="53"/>
      <c r="C255" s="53"/>
      <c r="D255" s="57"/>
      <c r="E255" s="55"/>
      <c r="F255" s="55"/>
      <c r="G255" s="55"/>
      <c r="H255" s="55"/>
    </row>
    <row r="256" spans="1:8" ht="15" hidden="1" customHeight="1" x14ac:dyDescent="0.3">
      <c r="A256" s="53"/>
      <c r="B256" s="53"/>
      <c r="C256" s="53"/>
      <c r="D256" s="57"/>
      <c r="E256" s="55"/>
      <c r="F256" s="55"/>
      <c r="G256" s="55"/>
      <c r="H256" s="55"/>
    </row>
    <row r="257" spans="1:8" ht="15" hidden="1" customHeight="1" x14ac:dyDescent="0.3">
      <c r="A257" s="53"/>
      <c r="B257" s="53"/>
      <c r="C257" s="53"/>
      <c r="D257" s="57"/>
      <c r="E257" s="55"/>
      <c r="F257" s="55"/>
      <c r="G257" s="55"/>
      <c r="H257" s="55"/>
    </row>
    <row r="258" spans="1:8" ht="15" hidden="1" customHeight="1" x14ac:dyDescent="0.3">
      <c r="A258" s="53"/>
      <c r="B258" s="53"/>
      <c r="C258" s="53"/>
      <c r="D258" s="57"/>
      <c r="E258" s="55"/>
      <c r="F258" s="55"/>
      <c r="G258" s="55"/>
      <c r="H258" s="55"/>
    </row>
    <row r="259" spans="1:8" ht="15" hidden="1" customHeight="1" x14ac:dyDescent="0.3">
      <c r="A259" s="53"/>
      <c r="B259" s="53"/>
      <c r="C259" s="53"/>
      <c r="D259" s="57"/>
      <c r="E259" s="55"/>
      <c r="F259" s="55"/>
      <c r="G259" s="55"/>
      <c r="H259" s="55"/>
    </row>
    <row r="260" spans="1:8" ht="15" hidden="1" customHeight="1" x14ac:dyDescent="0.3">
      <c r="A260" s="53"/>
      <c r="B260" s="53"/>
      <c r="C260" s="53"/>
      <c r="D260" s="57"/>
      <c r="E260" s="55"/>
      <c r="F260" s="55"/>
      <c r="G260" s="117"/>
      <c r="H260" s="117"/>
    </row>
    <row r="261" spans="1:8" ht="15" customHeight="1" thickBot="1" x14ac:dyDescent="0.35">
      <c r="A261" s="53"/>
      <c r="B261" s="53"/>
      <c r="C261" s="53"/>
      <c r="D261" s="57"/>
      <c r="E261" s="55"/>
      <c r="F261" s="55"/>
      <c r="G261" s="55"/>
      <c r="H261" s="55"/>
    </row>
    <row r="262" spans="1:8" ht="15.6" x14ac:dyDescent="0.3">
      <c r="A262" s="96" t="s">
        <v>57</v>
      </c>
      <c r="B262" s="96" t="s">
        <v>56</v>
      </c>
      <c r="C262" s="96" t="s">
        <v>55</v>
      </c>
      <c r="D262" s="95" t="s">
        <v>54</v>
      </c>
      <c r="E262" s="94" t="s">
        <v>53</v>
      </c>
      <c r="F262" s="94" t="s">
        <v>53</v>
      </c>
      <c r="G262" s="94" t="s">
        <v>7</v>
      </c>
      <c r="H262" s="94" t="s">
        <v>52</v>
      </c>
    </row>
    <row r="263" spans="1:8" ht="15.75" customHeight="1" thickBot="1" x14ac:dyDescent="0.35">
      <c r="A263" s="93"/>
      <c r="B263" s="93"/>
      <c r="C263" s="93"/>
      <c r="D263" s="92"/>
      <c r="E263" s="90" t="s">
        <v>51</v>
      </c>
      <c r="F263" s="90" t="s">
        <v>50</v>
      </c>
      <c r="G263" s="91" t="s">
        <v>330</v>
      </c>
      <c r="H263" s="90" t="s">
        <v>10</v>
      </c>
    </row>
    <row r="264" spans="1:8" ht="15.75" customHeight="1" thickTop="1" x14ac:dyDescent="0.3">
      <c r="A264" s="116">
        <v>100</v>
      </c>
      <c r="B264" s="116"/>
      <c r="C264" s="116"/>
      <c r="D264" s="146" t="s">
        <v>99</v>
      </c>
      <c r="E264" s="112"/>
      <c r="F264" s="114"/>
      <c r="G264" s="113"/>
      <c r="H264" s="112"/>
    </row>
    <row r="265" spans="1:8" ht="15" x14ac:dyDescent="0.25">
      <c r="A265" s="71"/>
      <c r="B265" s="71"/>
      <c r="C265" s="71"/>
      <c r="D265" s="71"/>
      <c r="E265" s="124"/>
      <c r="F265" s="69"/>
      <c r="G265" s="68"/>
      <c r="H265" s="124"/>
    </row>
    <row r="266" spans="1:8" ht="15" x14ac:dyDescent="0.25">
      <c r="A266" s="71"/>
      <c r="B266" s="71"/>
      <c r="C266" s="71">
        <v>1361</v>
      </c>
      <c r="D266" s="71" t="s">
        <v>75</v>
      </c>
      <c r="E266" s="124">
        <v>2800</v>
      </c>
      <c r="F266" s="69">
        <v>2800</v>
      </c>
      <c r="G266" s="68">
        <v>3441.5</v>
      </c>
      <c r="H266" s="50">
        <f t="shared" ref="H266:H270" si="15">(G266/F266)*100</f>
        <v>122.91071428571429</v>
      </c>
    </row>
    <row r="267" spans="1:8" ht="15.6" hidden="1" x14ac:dyDescent="0.3">
      <c r="A267" s="127"/>
      <c r="B267" s="127"/>
      <c r="C267" s="71">
        <v>4216</v>
      </c>
      <c r="D267" s="71" t="s">
        <v>98</v>
      </c>
      <c r="E267" s="50"/>
      <c r="F267" s="69"/>
      <c r="G267" s="68"/>
      <c r="H267" s="50" t="e">
        <f t="shared" si="15"/>
        <v>#DIV/0!</v>
      </c>
    </row>
    <row r="268" spans="1:8" ht="15" x14ac:dyDescent="0.25">
      <c r="A268" s="71"/>
      <c r="B268" s="71">
        <v>2169</v>
      </c>
      <c r="C268" s="71">
        <v>2212</v>
      </c>
      <c r="D268" s="71" t="s">
        <v>385</v>
      </c>
      <c r="E268" s="124">
        <v>400</v>
      </c>
      <c r="F268" s="69">
        <v>400</v>
      </c>
      <c r="G268" s="68">
        <v>339.2</v>
      </c>
      <c r="H268" s="50">
        <f t="shared" si="15"/>
        <v>84.8</v>
      </c>
    </row>
    <row r="269" spans="1:8" ht="15" hidden="1" x14ac:dyDescent="0.25">
      <c r="A269" s="123"/>
      <c r="B269" s="123">
        <v>3635</v>
      </c>
      <c r="C269" s="123">
        <v>3122</v>
      </c>
      <c r="D269" s="71" t="s">
        <v>97</v>
      </c>
      <c r="E269" s="124"/>
      <c r="F269" s="69"/>
      <c r="G269" s="68">
        <v>0</v>
      </c>
      <c r="H269" s="50" t="e">
        <f t="shared" si="15"/>
        <v>#DIV/0!</v>
      </c>
    </row>
    <row r="270" spans="1:8" ht="15" x14ac:dyDescent="0.25">
      <c r="A270" s="123"/>
      <c r="B270" s="123">
        <v>6171</v>
      </c>
      <c r="C270" s="123">
        <v>2324</v>
      </c>
      <c r="D270" s="71" t="s">
        <v>386</v>
      </c>
      <c r="E270" s="145">
        <v>50</v>
      </c>
      <c r="F270" s="74">
        <v>50</v>
      </c>
      <c r="G270" s="68">
        <v>70.2</v>
      </c>
      <c r="H270" s="50">
        <f t="shared" si="15"/>
        <v>140.4</v>
      </c>
    </row>
    <row r="271" spans="1:8" ht="15" customHeight="1" thickBot="1" x14ac:dyDescent="0.3">
      <c r="A271" s="67"/>
      <c r="B271" s="67"/>
      <c r="C271" s="67"/>
      <c r="D271" s="67"/>
      <c r="E271" s="63"/>
      <c r="F271" s="65"/>
      <c r="G271" s="64"/>
      <c r="H271" s="63"/>
    </row>
    <row r="272" spans="1:8" s="52" customFormat="1" ht="21.75" customHeight="1" thickTop="1" thickBot="1" x14ac:dyDescent="0.35">
      <c r="A272" s="62"/>
      <c r="B272" s="62"/>
      <c r="C272" s="62"/>
      <c r="D272" s="108" t="s">
        <v>96</v>
      </c>
      <c r="E272" s="58">
        <f t="shared" ref="E272:G272" si="16">SUM(E264:E270)</f>
        <v>3250</v>
      </c>
      <c r="F272" s="60">
        <f t="shared" si="16"/>
        <v>3250</v>
      </c>
      <c r="G272" s="59">
        <f t="shared" si="16"/>
        <v>3850.8999999999996</v>
      </c>
      <c r="H272" s="50">
        <f t="shared" ref="H272" si="17">(G272/F272)*100</f>
        <v>118.48923076923077</v>
      </c>
    </row>
    <row r="273" spans="1:8" ht="10.8" customHeight="1" x14ac:dyDescent="0.3">
      <c r="A273" s="53"/>
      <c r="B273" s="53"/>
      <c r="C273" s="53"/>
      <c r="D273" s="57"/>
      <c r="E273" s="55"/>
      <c r="F273" s="55"/>
      <c r="G273" s="55"/>
      <c r="H273" s="55"/>
    </row>
    <row r="274" spans="1:8" ht="1.8" hidden="1" customHeight="1" x14ac:dyDescent="0.3">
      <c r="A274" s="53"/>
      <c r="B274" s="53"/>
      <c r="C274" s="53"/>
      <c r="D274" s="57"/>
      <c r="E274" s="55"/>
      <c r="F274" s="55"/>
      <c r="G274" s="55"/>
      <c r="H274" s="55"/>
    </row>
    <row r="275" spans="1:8" ht="15" hidden="1" customHeight="1" x14ac:dyDescent="0.3">
      <c r="A275" s="53"/>
      <c r="B275" s="53"/>
      <c r="C275" s="53"/>
      <c r="D275" s="57"/>
      <c r="E275" s="55"/>
      <c r="F275" s="55"/>
      <c r="G275" s="55"/>
      <c r="H275" s="55"/>
    </row>
    <row r="276" spans="1:8" ht="15" customHeight="1" thickBot="1" x14ac:dyDescent="0.35">
      <c r="A276" s="53"/>
      <c r="B276" s="53"/>
      <c r="C276" s="53"/>
      <c r="D276" s="57"/>
      <c r="E276" s="55"/>
      <c r="F276" s="55"/>
      <c r="G276" s="55"/>
      <c r="H276" s="55"/>
    </row>
    <row r="277" spans="1:8" ht="15.6" x14ac:dyDescent="0.3">
      <c r="A277" s="96" t="s">
        <v>57</v>
      </c>
      <c r="B277" s="96" t="s">
        <v>56</v>
      </c>
      <c r="C277" s="96" t="s">
        <v>55</v>
      </c>
      <c r="D277" s="95" t="s">
        <v>54</v>
      </c>
      <c r="E277" s="94" t="s">
        <v>53</v>
      </c>
      <c r="F277" s="94" t="s">
        <v>53</v>
      </c>
      <c r="G277" s="94" t="s">
        <v>7</v>
      </c>
      <c r="H277" s="94" t="s">
        <v>52</v>
      </c>
    </row>
    <row r="278" spans="1:8" ht="15.75" customHeight="1" thickBot="1" x14ac:dyDescent="0.35">
      <c r="A278" s="93"/>
      <c r="B278" s="93"/>
      <c r="C278" s="93"/>
      <c r="D278" s="92"/>
      <c r="E278" s="90" t="s">
        <v>51</v>
      </c>
      <c r="F278" s="90" t="s">
        <v>50</v>
      </c>
      <c r="G278" s="91" t="s">
        <v>330</v>
      </c>
      <c r="H278" s="90" t="s">
        <v>10</v>
      </c>
    </row>
    <row r="279" spans="1:8" ht="15.75" customHeight="1" thickTop="1" x14ac:dyDescent="0.3">
      <c r="A279" s="89">
        <v>110</v>
      </c>
      <c r="B279" s="127"/>
      <c r="C279" s="127"/>
      <c r="D279" s="127" t="s">
        <v>95</v>
      </c>
      <c r="E279" s="112"/>
      <c r="F279" s="114"/>
      <c r="G279" s="113"/>
      <c r="H279" s="112"/>
    </row>
    <row r="280" spans="1:8" ht="15.6" x14ac:dyDescent="0.3">
      <c r="A280" s="89"/>
      <c r="B280" s="127"/>
      <c r="C280" s="127"/>
      <c r="D280" s="127"/>
      <c r="E280" s="112"/>
      <c r="F280" s="114"/>
      <c r="G280" s="113"/>
      <c r="H280" s="112"/>
    </row>
    <row r="281" spans="1:8" ht="15" x14ac:dyDescent="0.25">
      <c r="A281" s="71"/>
      <c r="B281" s="71"/>
      <c r="C281" s="71">
        <v>1111</v>
      </c>
      <c r="D281" s="71" t="s">
        <v>94</v>
      </c>
      <c r="E281" s="137">
        <v>73563</v>
      </c>
      <c r="F281" s="136">
        <v>73563</v>
      </c>
      <c r="G281" s="131">
        <v>68824.5</v>
      </c>
      <c r="H281" s="50">
        <f t="shared" ref="H281:H306" si="18">(G281/F281)*100</f>
        <v>93.55858243954161</v>
      </c>
    </row>
    <row r="282" spans="1:8" ht="15" x14ac:dyDescent="0.25">
      <c r="A282" s="71"/>
      <c r="B282" s="71"/>
      <c r="C282" s="71">
        <v>1112</v>
      </c>
      <c r="D282" s="71" t="s">
        <v>93</v>
      </c>
      <c r="E282" s="144">
        <v>1570</v>
      </c>
      <c r="F282" s="138">
        <v>1570</v>
      </c>
      <c r="G282" s="131">
        <v>1502.7</v>
      </c>
      <c r="H282" s="50">
        <f t="shared" si="18"/>
        <v>95.71337579617834</v>
      </c>
    </row>
    <row r="283" spans="1:8" ht="15" x14ac:dyDescent="0.25">
      <c r="A283" s="71"/>
      <c r="B283" s="71"/>
      <c r="C283" s="71">
        <v>1113</v>
      </c>
      <c r="D283" s="71" t="s">
        <v>92</v>
      </c>
      <c r="E283" s="144">
        <v>6090</v>
      </c>
      <c r="F283" s="138">
        <v>6090</v>
      </c>
      <c r="G283" s="131">
        <v>6022.7</v>
      </c>
      <c r="H283" s="50">
        <f t="shared" si="18"/>
        <v>98.894909688013129</v>
      </c>
    </row>
    <row r="284" spans="1:8" ht="15" x14ac:dyDescent="0.25">
      <c r="A284" s="71"/>
      <c r="B284" s="71"/>
      <c r="C284" s="71">
        <v>1121</v>
      </c>
      <c r="D284" s="71" t="s">
        <v>91</v>
      </c>
      <c r="E284" s="144">
        <v>69180</v>
      </c>
      <c r="F284" s="138">
        <v>69180</v>
      </c>
      <c r="G284" s="131">
        <v>56876.800000000003</v>
      </c>
      <c r="H284" s="50">
        <f t="shared" si="18"/>
        <v>82.215669268574729</v>
      </c>
    </row>
    <row r="285" spans="1:8" ht="15" x14ac:dyDescent="0.25">
      <c r="A285" s="71"/>
      <c r="B285" s="71"/>
      <c r="C285" s="71">
        <v>1122</v>
      </c>
      <c r="D285" s="71" t="s">
        <v>90</v>
      </c>
      <c r="E285" s="137">
        <v>10000</v>
      </c>
      <c r="F285" s="136">
        <v>9647.9</v>
      </c>
      <c r="G285" s="131">
        <v>9647.7999999999993</v>
      </c>
      <c r="H285" s="50">
        <f t="shared" si="18"/>
        <v>99.998963505011446</v>
      </c>
    </row>
    <row r="286" spans="1:8" ht="15" x14ac:dyDescent="0.25">
      <c r="A286" s="71"/>
      <c r="B286" s="71"/>
      <c r="C286" s="71">
        <v>1211</v>
      </c>
      <c r="D286" s="71" t="s">
        <v>89</v>
      </c>
      <c r="E286" s="137">
        <v>134634</v>
      </c>
      <c r="F286" s="136">
        <v>134634</v>
      </c>
      <c r="G286" s="131">
        <v>128072.9</v>
      </c>
      <c r="H286" s="50">
        <f t="shared" si="18"/>
        <v>95.126713905848447</v>
      </c>
    </row>
    <row r="287" spans="1:8" ht="15" x14ac:dyDescent="0.25">
      <c r="A287" s="71"/>
      <c r="B287" s="71"/>
      <c r="C287" s="71">
        <v>1340</v>
      </c>
      <c r="D287" s="71" t="s">
        <v>88</v>
      </c>
      <c r="E287" s="137">
        <v>13500</v>
      </c>
      <c r="F287" s="136">
        <v>13500</v>
      </c>
      <c r="G287" s="131">
        <v>13172.8</v>
      </c>
      <c r="H287" s="50">
        <f t="shared" si="18"/>
        <v>97.576296296296292</v>
      </c>
    </row>
    <row r="288" spans="1:8" ht="15" x14ac:dyDescent="0.25">
      <c r="A288" s="71"/>
      <c r="B288" s="71"/>
      <c r="C288" s="71">
        <v>1341</v>
      </c>
      <c r="D288" s="71" t="s">
        <v>87</v>
      </c>
      <c r="E288" s="135">
        <v>900</v>
      </c>
      <c r="F288" s="134">
        <v>900</v>
      </c>
      <c r="G288" s="131">
        <v>859.2</v>
      </c>
      <c r="H288" s="50">
        <f t="shared" si="18"/>
        <v>95.466666666666669</v>
      </c>
    </row>
    <row r="289" spans="1:8" ht="15" customHeight="1" x14ac:dyDescent="0.3">
      <c r="A289" s="143"/>
      <c r="B289" s="127"/>
      <c r="C289" s="141">
        <v>1342</v>
      </c>
      <c r="D289" s="141" t="s">
        <v>86</v>
      </c>
      <c r="E289" s="140">
        <v>100</v>
      </c>
      <c r="F289" s="114">
        <v>100</v>
      </c>
      <c r="G289" s="131">
        <v>219.1</v>
      </c>
      <c r="H289" s="50">
        <f t="shared" si="18"/>
        <v>219.1</v>
      </c>
    </row>
    <row r="290" spans="1:8" ht="15" x14ac:dyDescent="0.25">
      <c r="A290" s="142"/>
      <c r="B290" s="141"/>
      <c r="C290" s="141">
        <v>1343</v>
      </c>
      <c r="D290" s="141" t="s">
        <v>85</v>
      </c>
      <c r="E290" s="140">
        <v>1250</v>
      </c>
      <c r="F290" s="114">
        <v>1250</v>
      </c>
      <c r="G290" s="131">
        <v>1080.4000000000001</v>
      </c>
      <c r="H290" s="50">
        <f t="shared" si="18"/>
        <v>86.432000000000002</v>
      </c>
    </row>
    <row r="291" spans="1:8" ht="15" x14ac:dyDescent="0.25">
      <c r="A291" s="70"/>
      <c r="B291" s="71"/>
      <c r="C291" s="71">
        <v>1345</v>
      </c>
      <c r="D291" s="71" t="s">
        <v>387</v>
      </c>
      <c r="E291" s="139">
        <v>220</v>
      </c>
      <c r="F291" s="138">
        <v>220</v>
      </c>
      <c r="G291" s="131">
        <v>344.8</v>
      </c>
      <c r="H291" s="50">
        <f t="shared" si="18"/>
        <v>156.72727272727275</v>
      </c>
    </row>
    <row r="292" spans="1:8" ht="15" x14ac:dyDescent="0.25">
      <c r="A292" s="71"/>
      <c r="B292" s="71"/>
      <c r="C292" s="71">
        <v>1361</v>
      </c>
      <c r="D292" s="71" t="s">
        <v>84</v>
      </c>
      <c r="E292" s="135">
        <v>0</v>
      </c>
      <c r="F292" s="134">
        <v>0</v>
      </c>
      <c r="G292" s="131">
        <v>0.9</v>
      </c>
      <c r="H292" s="50" t="e">
        <f t="shared" si="18"/>
        <v>#DIV/0!</v>
      </c>
    </row>
    <row r="293" spans="1:8" ht="15" x14ac:dyDescent="0.25">
      <c r="A293" s="71"/>
      <c r="B293" s="71"/>
      <c r="C293" s="71">
        <v>1381</v>
      </c>
      <c r="D293" s="71" t="s">
        <v>393</v>
      </c>
      <c r="E293" s="135">
        <v>0</v>
      </c>
      <c r="F293" s="134">
        <v>0</v>
      </c>
      <c r="G293" s="131">
        <v>2567.5</v>
      </c>
      <c r="H293" s="50" t="e">
        <f t="shared" si="18"/>
        <v>#DIV/0!</v>
      </c>
    </row>
    <row r="294" spans="1:8" ht="15" x14ac:dyDescent="0.25">
      <c r="A294" s="71"/>
      <c r="B294" s="71"/>
      <c r="C294" s="71">
        <v>1382</v>
      </c>
      <c r="D294" s="71" t="s">
        <v>447</v>
      </c>
      <c r="E294" s="135">
        <v>0</v>
      </c>
      <c r="F294" s="134">
        <v>0</v>
      </c>
      <c r="G294" s="131">
        <v>433.8</v>
      </c>
      <c r="H294" s="50" t="e">
        <f t="shared" si="18"/>
        <v>#DIV/0!</v>
      </c>
    </row>
    <row r="295" spans="1:8" ht="15" x14ac:dyDescent="0.25">
      <c r="A295" s="71"/>
      <c r="B295" s="71"/>
      <c r="C295" s="71">
        <v>1383</v>
      </c>
      <c r="D295" s="71" t="s">
        <v>394</v>
      </c>
      <c r="E295" s="137">
        <v>2000</v>
      </c>
      <c r="F295" s="136">
        <v>2000</v>
      </c>
      <c r="G295" s="131">
        <v>761.2</v>
      </c>
      <c r="H295" s="50">
        <f t="shared" si="18"/>
        <v>38.06</v>
      </c>
    </row>
    <row r="296" spans="1:8" ht="15" x14ac:dyDescent="0.25">
      <c r="A296" s="71"/>
      <c r="B296" s="71"/>
      <c r="C296" s="71">
        <v>1511</v>
      </c>
      <c r="D296" s="71" t="s">
        <v>83</v>
      </c>
      <c r="E296" s="50">
        <v>23200</v>
      </c>
      <c r="F296" s="69">
        <v>23200</v>
      </c>
      <c r="G296" s="131">
        <v>17158.400000000001</v>
      </c>
      <c r="H296" s="50">
        <f t="shared" si="18"/>
        <v>73.958620689655177</v>
      </c>
    </row>
    <row r="297" spans="1:8" ht="15" x14ac:dyDescent="0.25">
      <c r="A297" s="71"/>
      <c r="B297" s="71"/>
      <c r="C297" s="71">
        <v>4112</v>
      </c>
      <c r="D297" s="71" t="s">
        <v>82</v>
      </c>
      <c r="E297" s="50">
        <v>35181</v>
      </c>
      <c r="F297" s="69">
        <v>37337</v>
      </c>
      <c r="G297" s="131">
        <v>34225.599999999999</v>
      </c>
      <c r="H297" s="50">
        <f t="shared" si="18"/>
        <v>91.666711305139671</v>
      </c>
    </row>
    <row r="298" spans="1:8" ht="15.6" customHeight="1" x14ac:dyDescent="0.25">
      <c r="A298" s="71"/>
      <c r="B298" s="71">
        <v>6171</v>
      </c>
      <c r="C298" s="71">
        <v>2212</v>
      </c>
      <c r="D298" s="71" t="s">
        <v>388</v>
      </c>
      <c r="E298" s="133">
        <v>10</v>
      </c>
      <c r="F298" s="132">
        <v>10</v>
      </c>
      <c r="G298" s="131">
        <v>1</v>
      </c>
      <c r="H298" s="50">
        <f t="shared" si="18"/>
        <v>10</v>
      </c>
    </row>
    <row r="299" spans="1:8" ht="15.6" customHeight="1" x14ac:dyDescent="0.25">
      <c r="A299" s="71"/>
      <c r="B299" s="71">
        <v>6171</v>
      </c>
      <c r="C299" s="71">
        <v>2324</v>
      </c>
      <c r="D299" s="71" t="s">
        <v>389</v>
      </c>
      <c r="E299" s="133">
        <v>0</v>
      </c>
      <c r="F299" s="132">
        <v>0</v>
      </c>
      <c r="G299" s="131">
        <v>0.1</v>
      </c>
      <c r="H299" s="50" t="e">
        <f t="shared" si="18"/>
        <v>#DIV/0!</v>
      </c>
    </row>
    <row r="300" spans="1:8" ht="15.6" customHeight="1" x14ac:dyDescent="0.25">
      <c r="A300" s="71"/>
      <c r="B300" s="71">
        <v>6310</v>
      </c>
      <c r="C300" s="71">
        <v>2141</v>
      </c>
      <c r="D300" s="71" t="s">
        <v>392</v>
      </c>
      <c r="E300" s="50">
        <v>10</v>
      </c>
      <c r="F300" s="69">
        <v>10</v>
      </c>
      <c r="G300" s="131">
        <v>4</v>
      </c>
      <c r="H300" s="50">
        <f t="shared" si="18"/>
        <v>40</v>
      </c>
    </row>
    <row r="301" spans="1:8" ht="15" hidden="1" x14ac:dyDescent="0.25">
      <c r="A301" s="71"/>
      <c r="B301" s="71">
        <v>6310</v>
      </c>
      <c r="C301" s="71">
        <v>2324</v>
      </c>
      <c r="D301" s="71" t="s">
        <v>81</v>
      </c>
      <c r="E301" s="133"/>
      <c r="F301" s="132"/>
      <c r="G301" s="131">
        <v>0</v>
      </c>
      <c r="H301" s="50" t="e">
        <f t="shared" si="18"/>
        <v>#DIV/0!</v>
      </c>
    </row>
    <row r="302" spans="1:8" ht="15" x14ac:dyDescent="0.25">
      <c r="A302" s="71"/>
      <c r="B302" s="71">
        <v>6310</v>
      </c>
      <c r="C302" s="71">
        <v>2142</v>
      </c>
      <c r="D302" s="71" t="s">
        <v>390</v>
      </c>
      <c r="E302" s="133">
        <v>2000</v>
      </c>
      <c r="F302" s="132">
        <v>2000</v>
      </c>
      <c r="G302" s="131">
        <v>1735.5</v>
      </c>
      <c r="H302" s="50">
        <f t="shared" si="18"/>
        <v>86.775000000000006</v>
      </c>
    </row>
    <row r="303" spans="1:8" ht="15" hidden="1" x14ac:dyDescent="0.25">
      <c r="A303" s="71"/>
      <c r="B303" s="71">
        <v>6310</v>
      </c>
      <c r="C303" s="71">
        <v>2143</v>
      </c>
      <c r="D303" s="71" t="s">
        <v>80</v>
      </c>
      <c r="E303" s="133"/>
      <c r="F303" s="132"/>
      <c r="G303" s="131">
        <v>0</v>
      </c>
      <c r="H303" s="50" t="e">
        <f t="shared" si="18"/>
        <v>#DIV/0!</v>
      </c>
    </row>
    <row r="304" spans="1:8" ht="15" hidden="1" x14ac:dyDescent="0.25">
      <c r="A304" s="71"/>
      <c r="B304" s="71">
        <v>6310</v>
      </c>
      <c r="C304" s="71">
        <v>2329</v>
      </c>
      <c r="D304" s="71" t="s">
        <v>79</v>
      </c>
      <c r="E304" s="133"/>
      <c r="F304" s="132"/>
      <c r="G304" s="131">
        <v>0</v>
      </c>
      <c r="H304" s="50" t="e">
        <f t="shared" si="18"/>
        <v>#DIV/0!</v>
      </c>
    </row>
    <row r="305" spans="1:8" ht="15" hidden="1" x14ac:dyDescent="0.25">
      <c r="A305" s="71"/>
      <c r="B305" s="71">
        <v>6330</v>
      </c>
      <c r="C305" s="71">
        <v>4132</v>
      </c>
      <c r="D305" s="71" t="s">
        <v>78</v>
      </c>
      <c r="E305" s="50"/>
      <c r="F305" s="69"/>
      <c r="G305" s="131">
        <v>0</v>
      </c>
      <c r="H305" s="50" t="e">
        <f t="shared" si="18"/>
        <v>#DIV/0!</v>
      </c>
    </row>
    <row r="306" spans="1:8" ht="15" x14ac:dyDescent="0.25">
      <c r="A306" s="71"/>
      <c r="B306" s="71">
        <v>6409</v>
      </c>
      <c r="C306" s="71">
        <v>2328</v>
      </c>
      <c r="D306" s="71" t="s">
        <v>391</v>
      </c>
      <c r="E306" s="133">
        <v>0</v>
      </c>
      <c r="F306" s="132">
        <v>0</v>
      </c>
      <c r="G306" s="131">
        <v>4.0999999999999996</v>
      </c>
      <c r="H306" s="50" t="e">
        <f t="shared" si="18"/>
        <v>#DIV/0!</v>
      </c>
    </row>
    <row r="307" spans="1:8" ht="15.75" customHeight="1" thickBot="1" x14ac:dyDescent="0.35">
      <c r="A307" s="67"/>
      <c r="B307" s="67"/>
      <c r="C307" s="67"/>
      <c r="D307" s="67"/>
      <c r="E307" s="128"/>
      <c r="F307" s="130"/>
      <c r="G307" s="129"/>
      <c r="H307" s="128"/>
    </row>
    <row r="308" spans="1:8" s="52" customFormat="1" ht="21.75" customHeight="1" thickTop="1" thickBot="1" x14ac:dyDescent="0.35">
      <c r="A308" s="62"/>
      <c r="B308" s="62"/>
      <c r="C308" s="62"/>
      <c r="D308" s="108" t="s">
        <v>77</v>
      </c>
      <c r="E308" s="58">
        <f t="shared" ref="E308:G308" si="19">SUM(E281:E307)</f>
        <v>373408</v>
      </c>
      <c r="F308" s="60">
        <f t="shared" si="19"/>
        <v>375211.9</v>
      </c>
      <c r="G308" s="59">
        <f t="shared" si="19"/>
        <v>343515.8</v>
      </c>
      <c r="H308" s="50">
        <f t="shared" ref="H308" si="20">(G308/F308)*100</f>
        <v>91.55248007859025</v>
      </c>
    </row>
    <row r="309" spans="1:8" ht="15" customHeight="1" x14ac:dyDescent="0.3">
      <c r="A309" s="53"/>
      <c r="B309" s="53"/>
      <c r="C309" s="53"/>
      <c r="D309" s="57"/>
      <c r="E309" s="55"/>
      <c r="F309" s="55"/>
      <c r="G309" s="55"/>
      <c r="H309" s="55"/>
    </row>
    <row r="310" spans="1:8" ht="15" x14ac:dyDescent="0.25">
      <c r="A310" s="52"/>
      <c r="B310" s="53"/>
      <c r="C310" s="53"/>
      <c r="D310" s="53"/>
      <c r="E310" s="109"/>
      <c r="F310" s="109"/>
      <c r="G310" s="109"/>
      <c r="H310" s="109"/>
    </row>
    <row r="311" spans="1:8" ht="15" hidden="1" x14ac:dyDescent="0.25">
      <c r="A311" s="52"/>
      <c r="B311" s="53"/>
      <c r="C311" s="53"/>
      <c r="D311" s="53"/>
      <c r="E311" s="109"/>
      <c r="F311" s="109"/>
      <c r="G311" s="109"/>
      <c r="H311" s="109"/>
    </row>
    <row r="312" spans="1:8" ht="15" customHeight="1" thickBot="1" x14ac:dyDescent="0.3">
      <c r="A312" s="52"/>
      <c r="B312" s="53"/>
      <c r="C312" s="53"/>
      <c r="D312" s="53"/>
      <c r="E312" s="109"/>
      <c r="F312" s="109"/>
      <c r="G312" s="109"/>
      <c r="H312" s="109"/>
    </row>
    <row r="313" spans="1:8" ht="15.6" x14ac:dyDescent="0.3">
      <c r="A313" s="96" t="s">
        <v>57</v>
      </c>
      <c r="B313" s="96" t="s">
        <v>56</v>
      </c>
      <c r="C313" s="96" t="s">
        <v>55</v>
      </c>
      <c r="D313" s="95" t="s">
        <v>54</v>
      </c>
      <c r="E313" s="94" t="s">
        <v>53</v>
      </c>
      <c r="F313" s="94" t="s">
        <v>53</v>
      </c>
      <c r="G313" s="94" t="s">
        <v>7</v>
      </c>
      <c r="H313" s="94" t="s">
        <v>52</v>
      </c>
    </row>
    <row r="314" spans="1:8" ht="15.75" customHeight="1" thickBot="1" x14ac:dyDescent="0.35">
      <c r="A314" s="93"/>
      <c r="B314" s="93"/>
      <c r="C314" s="93"/>
      <c r="D314" s="92"/>
      <c r="E314" s="90" t="s">
        <v>51</v>
      </c>
      <c r="F314" s="90" t="s">
        <v>50</v>
      </c>
      <c r="G314" s="91" t="s">
        <v>330</v>
      </c>
      <c r="H314" s="90" t="s">
        <v>10</v>
      </c>
    </row>
    <row r="315" spans="1:8" ht="16.5" customHeight="1" thickTop="1" x14ac:dyDescent="0.3">
      <c r="A315" s="116">
        <v>120</v>
      </c>
      <c r="B315" s="116"/>
      <c r="C315" s="116"/>
      <c r="D315" s="127" t="s">
        <v>76</v>
      </c>
      <c r="E315" s="112"/>
      <c r="F315" s="114"/>
      <c r="G315" s="113"/>
      <c r="H315" s="112"/>
    </row>
    <row r="316" spans="1:8" ht="15.6" x14ac:dyDescent="0.3">
      <c r="A316" s="127"/>
      <c r="B316" s="127"/>
      <c r="C316" s="127"/>
      <c r="D316" s="127"/>
      <c r="E316" s="50"/>
      <c r="F316" s="69"/>
      <c r="G316" s="68"/>
      <c r="H316" s="50"/>
    </row>
    <row r="317" spans="1:8" ht="15" x14ac:dyDescent="0.25">
      <c r="A317" s="71"/>
      <c r="B317" s="71"/>
      <c r="C317" s="71">
        <v>1361</v>
      </c>
      <c r="D317" s="71" t="s">
        <v>75</v>
      </c>
      <c r="E317" s="126">
        <v>0</v>
      </c>
      <c r="F317" s="125">
        <v>0</v>
      </c>
      <c r="G317" s="111">
        <v>3.1</v>
      </c>
      <c r="H317" s="50" t="e">
        <f t="shared" ref="H317:H352" si="21">(G317/F317)*100</f>
        <v>#DIV/0!</v>
      </c>
    </row>
    <row r="318" spans="1:8" ht="16.5" customHeight="1" x14ac:dyDescent="0.25">
      <c r="A318" s="71"/>
      <c r="B318" s="71">
        <v>1014</v>
      </c>
      <c r="C318" s="71">
        <v>2132</v>
      </c>
      <c r="D318" s="285" t="s">
        <v>464</v>
      </c>
      <c r="E318" s="126">
        <v>0</v>
      </c>
      <c r="F318" s="125">
        <v>0</v>
      </c>
      <c r="G318" s="111">
        <v>23.2</v>
      </c>
      <c r="H318" s="50" t="e">
        <f t="shared" si="21"/>
        <v>#DIV/0!</v>
      </c>
    </row>
    <row r="319" spans="1:8" ht="15" x14ac:dyDescent="0.25">
      <c r="A319" s="71"/>
      <c r="B319" s="71">
        <v>3612</v>
      </c>
      <c r="C319" s="71">
        <v>2111</v>
      </c>
      <c r="D319" s="71" t="s">
        <v>395</v>
      </c>
      <c r="E319" s="126">
        <v>2200</v>
      </c>
      <c r="F319" s="125">
        <v>2200</v>
      </c>
      <c r="G319" s="111">
        <v>2169.1</v>
      </c>
      <c r="H319" s="50">
        <f t="shared" si="21"/>
        <v>98.595454545454544</v>
      </c>
    </row>
    <row r="320" spans="1:8" ht="15" x14ac:dyDescent="0.25">
      <c r="A320" s="71"/>
      <c r="B320" s="71">
        <v>3612</v>
      </c>
      <c r="C320" s="71">
        <v>2132</v>
      </c>
      <c r="D320" s="71" t="s">
        <v>396</v>
      </c>
      <c r="E320" s="126">
        <v>7300</v>
      </c>
      <c r="F320" s="125">
        <v>7300</v>
      </c>
      <c r="G320" s="111">
        <v>6806.7</v>
      </c>
      <c r="H320" s="50">
        <f t="shared" si="21"/>
        <v>93.242465753424653</v>
      </c>
    </row>
    <row r="321" spans="1:8" ht="15" x14ac:dyDescent="0.25">
      <c r="A321" s="71"/>
      <c r="B321" s="71">
        <v>3612</v>
      </c>
      <c r="C321" s="71">
        <v>2322</v>
      </c>
      <c r="D321" s="71" t="s">
        <v>74</v>
      </c>
      <c r="E321" s="126">
        <v>0</v>
      </c>
      <c r="F321" s="125">
        <v>0</v>
      </c>
      <c r="G321" s="111">
        <v>6</v>
      </c>
      <c r="H321" s="50" t="e">
        <f t="shared" si="21"/>
        <v>#DIV/0!</v>
      </c>
    </row>
    <row r="322" spans="1:8" ht="15" x14ac:dyDescent="0.25">
      <c r="A322" s="71"/>
      <c r="B322" s="71">
        <v>3612</v>
      </c>
      <c r="C322" s="71">
        <v>2324</v>
      </c>
      <c r="D322" s="71" t="s">
        <v>397</v>
      </c>
      <c r="E322" s="50">
        <v>100</v>
      </c>
      <c r="F322" s="69">
        <v>100</v>
      </c>
      <c r="G322" s="111">
        <v>321.7</v>
      </c>
      <c r="H322" s="50">
        <f t="shared" si="21"/>
        <v>321.7</v>
      </c>
    </row>
    <row r="323" spans="1:8" ht="15" hidden="1" x14ac:dyDescent="0.25">
      <c r="A323" s="71"/>
      <c r="B323" s="71">
        <v>3612</v>
      </c>
      <c r="C323" s="71">
        <v>2329</v>
      </c>
      <c r="D323" s="71" t="s">
        <v>73</v>
      </c>
      <c r="E323" s="50"/>
      <c r="F323" s="69"/>
      <c r="G323" s="111">
        <v>0</v>
      </c>
      <c r="H323" s="50" t="e">
        <f t="shared" si="21"/>
        <v>#DIV/0!</v>
      </c>
    </row>
    <row r="324" spans="1:8" ht="15" x14ac:dyDescent="0.25">
      <c r="A324" s="71"/>
      <c r="B324" s="71">
        <v>3612</v>
      </c>
      <c r="C324" s="71">
        <v>3112</v>
      </c>
      <c r="D324" s="71" t="s">
        <v>398</v>
      </c>
      <c r="E324" s="50">
        <v>23892</v>
      </c>
      <c r="F324" s="69">
        <v>23892</v>
      </c>
      <c r="G324" s="111">
        <v>3439.9</v>
      </c>
      <c r="H324" s="50">
        <f t="shared" si="21"/>
        <v>14.397706345220158</v>
      </c>
    </row>
    <row r="325" spans="1:8" ht="15" x14ac:dyDescent="0.25">
      <c r="A325" s="71"/>
      <c r="B325" s="71">
        <v>3613</v>
      </c>
      <c r="C325" s="71">
        <v>2111</v>
      </c>
      <c r="D325" s="71" t="s">
        <v>399</v>
      </c>
      <c r="E325" s="126">
        <v>2500</v>
      </c>
      <c r="F325" s="125">
        <v>2500</v>
      </c>
      <c r="G325" s="111">
        <v>2555.1999999999998</v>
      </c>
      <c r="H325" s="50">
        <f t="shared" si="21"/>
        <v>102.20799999999998</v>
      </c>
    </row>
    <row r="326" spans="1:8" ht="15" x14ac:dyDescent="0.25">
      <c r="A326" s="71"/>
      <c r="B326" s="71">
        <v>3613</v>
      </c>
      <c r="C326" s="71">
        <v>2132</v>
      </c>
      <c r="D326" s="71" t="s">
        <v>400</v>
      </c>
      <c r="E326" s="126">
        <v>4700</v>
      </c>
      <c r="F326" s="125">
        <v>4700</v>
      </c>
      <c r="G326" s="111">
        <v>5310.1</v>
      </c>
      <c r="H326" s="50">
        <f t="shared" si="21"/>
        <v>112.9808510638298</v>
      </c>
    </row>
    <row r="327" spans="1:8" ht="15" hidden="1" x14ac:dyDescent="0.25">
      <c r="A327" s="123"/>
      <c r="B327" s="71">
        <v>3613</v>
      </c>
      <c r="C327" s="71">
        <v>2133</v>
      </c>
      <c r="D327" s="71" t="s">
        <v>72</v>
      </c>
      <c r="E327" s="50"/>
      <c r="F327" s="69"/>
      <c r="G327" s="111">
        <v>0</v>
      </c>
      <c r="H327" s="50" t="e">
        <f t="shared" si="21"/>
        <v>#DIV/0!</v>
      </c>
    </row>
    <row r="328" spans="1:8" ht="15" hidden="1" x14ac:dyDescent="0.25">
      <c r="A328" s="123"/>
      <c r="B328" s="71">
        <v>3613</v>
      </c>
      <c r="C328" s="71">
        <v>2310</v>
      </c>
      <c r="D328" s="71" t="s">
        <v>71</v>
      </c>
      <c r="E328" s="50"/>
      <c r="F328" s="69"/>
      <c r="G328" s="111">
        <v>0</v>
      </c>
      <c r="H328" s="50" t="e">
        <f t="shared" si="21"/>
        <v>#DIV/0!</v>
      </c>
    </row>
    <row r="329" spans="1:8" ht="15" hidden="1" x14ac:dyDescent="0.25">
      <c r="A329" s="123"/>
      <c r="B329" s="71">
        <v>3613</v>
      </c>
      <c r="C329" s="71">
        <v>2322</v>
      </c>
      <c r="D329" s="71" t="s">
        <v>70</v>
      </c>
      <c r="E329" s="50"/>
      <c r="F329" s="69"/>
      <c r="G329" s="111">
        <v>0</v>
      </c>
      <c r="H329" s="50" t="e">
        <f t="shared" si="21"/>
        <v>#DIV/0!</v>
      </c>
    </row>
    <row r="330" spans="1:8" ht="15" x14ac:dyDescent="0.25">
      <c r="A330" s="123"/>
      <c r="B330" s="71">
        <v>3613</v>
      </c>
      <c r="C330" s="71">
        <v>2324</v>
      </c>
      <c r="D330" s="71" t="s">
        <v>401</v>
      </c>
      <c r="E330" s="50">
        <v>0</v>
      </c>
      <c r="F330" s="69">
        <v>0</v>
      </c>
      <c r="G330" s="111">
        <v>651.1</v>
      </c>
      <c r="H330" s="50" t="e">
        <f t="shared" si="21"/>
        <v>#DIV/0!</v>
      </c>
    </row>
    <row r="331" spans="1:8" ht="15" x14ac:dyDescent="0.25">
      <c r="A331" s="123"/>
      <c r="B331" s="71">
        <v>3613</v>
      </c>
      <c r="C331" s="71">
        <v>3112</v>
      </c>
      <c r="D331" s="71" t="s">
        <v>402</v>
      </c>
      <c r="E331" s="50">
        <v>900</v>
      </c>
      <c r="F331" s="69">
        <v>900</v>
      </c>
      <c r="G331" s="111">
        <v>800</v>
      </c>
      <c r="H331" s="50">
        <f t="shared" si="21"/>
        <v>88.888888888888886</v>
      </c>
    </row>
    <row r="332" spans="1:8" ht="15" hidden="1" x14ac:dyDescent="0.25">
      <c r="A332" s="123"/>
      <c r="B332" s="71">
        <v>3631</v>
      </c>
      <c r="C332" s="71">
        <v>2133</v>
      </c>
      <c r="D332" s="71" t="s">
        <v>403</v>
      </c>
      <c r="E332" s="50"/>
      <c r="F332" s="69"/>
      <c r="G332" s="111">
        <v>0</v>
      </c>
      <c r="H332" s="50" t="e">
        <f t="shared" si="21"/>
        <v>#DIV/0!</v>
      </c>
    </row>
    <row r="333" spans="1:8" ht="15" x14ac:dyDescent="0.25">
      <c r="A333" s="123"/>
      <c r="B333" s="71">
        <v>3632</v>
      </c>
      <c r="C333" s="71">
        <v>2111</v>
      </c>
      <c r="D333" s="71" t="s">
        <v>404</v>
      </c>
      <c r="E333" s="50">
        <v>600</v>
      </c>
      <c r="F333" s="69">
        <v>600</v>
      </c>
      <c r="G333" s="111">
        <v>541.79999999999995</v>
      </c>
      <c r="H333" s="50">
        <f t="shared" si="21"/>
        <v>90.3</v>
      </c>
    </row>
    <row r="334" spans="1:8" ht="15" x14ac:dyDescent="0.25">
      <c r="A334" s="123"/>
      <c r="B334" s="71">
        <v>3632</v>
      </c>
      <c r="C334" s="71">
        <v>2132</v>
      </c>
      <c r="D334" s="71" t="s">
        <v>405</v>
      </c>
      <c r="E334" s="50">
        <v>15</v>
      </c>
      <c r="F334" s="69">
        <v>15</v>
      </c>
      <c r="G334" s="111">
        <v>20</v>
      </c>
      <c r="H334" s="50">
        <f t="shared" si="21"/>
        <v>133.33333333333331</v>
      </c>
    </row>
    <row r="335" spans="1:8" ht="15" x14ac:dyDescent="0.25">
      <c r="A335" s="123"/>
      <c r="B335" s="71">
        <v>3632</v>
      </c>
      <c r="C335" s="71">
        <v>2133</v>
      </c>
      <c r="D335" s="71" t="s">
        <v>406</v>
      </c>
      <c r="E335" s="50">
        <v>4</v>
      </c>
      <c r="F335" s="69">
        <v>4</v>
      </c>
      <c r="G335" s="111">
        <v>5</v>
      </c>
      <c r="H335" s="50">
        <f t="shared" si="21"/>
        <v>125</v>
      </c>
    </row>
    <row r="336" spans="1:8" ht="15" x14ac:dyDescent="0.25">
      <c r="A336" s="123"/>
      <c r="B336" s="71">
        <v>3632</v>
      </c>
      <c r="C336" s="71">
        <v>2324</v>
      </c>
      <c r="D336" s="71" t="s">
        <v>407</v>
      </c>
      <c r="E336" s="50">
        <v>0</v>
      </c>
      <c r="F336" s="69">
        <v>0</v>
      </c>
      <c r="G336" s="111">
        <v>33.799999999999997</v>
      </c>
      <c r="H336" s="50" t="e">
        <f t="shared" si="21"/>
        <v>#DIV/0!</v>
      </c>
    </row>
    <row r="337" spans="1:8" ht="15" x14ac:dyDescent="0.25">
      <c r="A337" s="123"/>
      <c r="B337" s="71">
        <v>3632</v>
      </c>
      <c r="C337" s="71">
        <v>2329</v>
      </c>
      <c r="D337" s="71" t="s">
        <v>408</v>
      </c>
      <c r="E337" s="50">
        <v>0</v>
      </c>
      <c r="F337" s="69">
        <v>0</v>
      </c>
      <c r="G337" s="111">
        <v>47.5</v>
      </c>
      <c r="H337" s="50" t="e">
        <f t="shared" si="21"/>
        <v>#DIV/0!</v>
      </c>
    </row>
    <row r="338" spans="1:8" ht="15" x14ac:dyDescent="0.25">
      <c r="A338" s="123"/>
      <c r="B338" s="71">
        <v>3634</v>
      </c>
      <c r="C338" s="71">
        <v>2132</v>
      </c>
      <c r="D338" s="71" t="s">
        <v>69</v>
      </c>
      <c r="E338" s="50">
        <v>5702</v>
      </c>
      <c r="F338" s="69">
        <v>5702</v>
      </c>
      <c r="G338" s="111">
        <v>5702.1</v>
      </c>
      <c r="H338" s="50">
        <f t="shared" si="21"/>
        <v>100.00175377060681</v>
      </c>
    </row>
    <row r="339" spans="1:8" ht="15" hidden="1" x14ac:dyDescent="0.25">
      <c r="A339" s="123"/>
      <c r="B339" s="71">
        <v>3636</v>
      </c>
      <c r="C339" s="71">
        <v>2131</v>
      </c>
      <c r="D339" s="71" t="s">
        <v>68</v>
      </c>
      <c r="E339" s="50"/>
      <c r="F339" s="69"/>
      <c r="G339" s="111">
        <v>0</v>
      </c>
      <c r="H339" s="50" t="e">
        <f t="shared" si="21"/>
        <v>#DIV/0!</v>
      </c>
    </row>
    <row r="340" spans="1:8" ht="15" x14ac:dyDescent="0.25">
      <c r="A340" s="70"/>
      <c r="B340" s="71">
        <v>3639</v>
      </c>
      <c r="C340" s="71">
        <v>2111</v>
      </c>
      <c r="D340" s="71" t="s">
        <v>409</v>
      </c>
      <c r="E340" s="124">
        <v>30</v>
      </c>
      <c r="F340" s="69">
        <v>30</v>
      </c>
      <c r="G340" s="111">
        <v>29.1</v>
      </c>
      <c r="H340" s="50">
        <f t="shared" si="21"/>
        <v>97.000000000000014</v>
      </c>
    </row>
    <row r="341" spans="1:8" ht="15" x14ac:dyDescent="0.25">
      <c r="A341" s="123"/>
      <c r="B341" s="71">
        <v>3639</v>
      </c>
      <c r="C341" s="71">
        <v>2119</v>
      </c>
      <c r="D341" s="71" t="s">
        <v>411</v>
      </c>
      <c r="E341" s="50">
        <v>300</v>
      </c>
      <c r="F341" s="69">
        <v>300</v>
      </c>
      <c r="G341" s="111">
        <v>831.7</v>
      </c>
      <c r="H341" s="50">
        <f t="shared" si="21"/>
        <v>277.23333333333335</v>
      </c>
    </row>
    <row r="342" spans="1:8" ht="15" x14ac:dyDescent="0.25">
      <c r="A342" s="71"/>
      <c r="B342" s="71">
        <v>3639</v>
      </c>
      <c r="C342" s="71">
        <v>2131</v>
      </c>
      <c r="D342" s="71" t="s">
        <v>412</v>
      </c>
      <c r="E342" s="50">
        <v>2600</v>
      </c>
      <c r="F342" s="69">
        <v>2600</v>
      </c>
      <c r="G342" s="111">
        <v>2337.6</v>
      </c>
      <c r="H342" s="50">
        <f t="shared" si="21"/>
        <v>89.907692307692301</v>
      </c>
    </row>
    <row r="343" spans="1:8" ht="15" x14ac:dyDescent="0.25">
      <c r="A343" s="71"/>
      <c r="B343" s="71">
        <v>3639</v>
      </c>
      <c r="C343" s="71">
        <v>2132</v>
      </c>
      <c r="D343" s="71" t="s">
        <v>413</v>
      </c>
      <c r="E343" s="50">
        <v>30</v>
      </c>
      <c r="F343" s="69">
        <v>30</v>
      </c>
      <c r="G343" s="111">
        <v>30.7</v>
      </c>
      <c r="H343" s="50">
        <f t="shared" si="21"/>
        <v>102.33333333333331</v>
      </c>
    </row>
    <row r="344" spans="1:8" ht="15" hidden="1" customHeight="1" x14ac:dyDescent="0.25">
      <c r="A344" s="71"/>
      <c r="B344" s="71">
        <v>3639</v>
      </c>
      <c r="C344" s="71">
        <v>2212</v>
      </c>
      <c r="D344" s="71" t="s">
        <v>414</v>
      </c>
      <c r="E344" s="50"/>
      <c r="F344" s="69"/>
      <c r="G344" s="111">
        <v>0</v>
      </c>
      <c r="H344" s="50" t="e">
        <f t="shared" si="21"/>
        <v>#DIV/0!</v>
      </c>
    </row>
    <row r="345" spans="1:8" ht="15" x14ac:dyDescent="0.25">
      <c r="A345" s="71"/>
      <c r="B345" s="71">
        <v>3639</v>
      </c>
      <c r="C345" s="71">
        <v>2324</v>
      </c>
      <c r="D345" s="71" t="s">
        <v>67</v>
      </c>
      <c r="E345" s="50">
        <v>0</v>
      </c>
      <c r="F345" s="69">
        <v>0</v>
      </c>
      <c r="G345" s="111">
        <v>146.6</v>
      </c>
      <c r="H345" s="50" t="e">
        <f t="shared" si="21"/>
        <v>#DIV/0!</v>
      </c>
    </row>
    <row r="346" spans="1:8" ht="15" hidden="1" x14ac:dyDescent="0.25">
      <c r="A346" s="71"/>
      <c r="B346" s="71">
        <v>3639</v>
      </c>
      <c r="C346" s="71">
        <v>2328</v>
      </c>
      <c r="D346" s="71" t="s">
        <v>66</v>
      </c>
      <c r="E346" s="50"/>
      <c r="F346" s="69"/>
      <c r="G346" s="111">
        <v>0</v>
      </c>
      <c r="H346" s="50" t="e">
        <f t="shared" si="21"/>
        <v>#DIV/0!</v>
      </c>
    </row>
    <row r="347" spans="1:8" ht="15" hidden="1" customHeight="1" x14ac:dyDescent="0.25">
      <c r="A347" s="122"/>
      <c r="B347" s="122">
        <v>3639</v>
      </c>
      <c r="C347" s="122">
        <v>2329</v>
      </c>
      <c r="D347" s="122" t="s">
        <v>65</v>
      </c>
      <c r="E347" s="50"/>
      <c r="F347" s="69"/>
      <c r="G347" s="111">
        <v>0</v>
      </c>
      <c r="H347" s="50" t="e">
        <f t="shared" si="21"/>
        <v>#DIV/0!</v>
      </c>
    </row>
    <row r="348" spans="1:8" ht="15" x14ac:dyDescent="0.25">
      <c r="A348" s="71"/>
      <c r="B348" s="71">
        <v>3639</v>
      </c>
      <c r="C348" s="71">
        <v>3111</v>
      </c>
      <c r="D348" s="71" t="s">
        <v>64</v>
      </c>
      <c r="E348" s="50">
        <v>3852</v>
      </c>
      <c r="F348" s="69">
        <v>3852</v>
      </c>
      <c r="G348" s="111">
        <v>3209.8</v>
      </c>
      <c r="H348" s="50">
        <f t="shared" si="21"/>
        <v>83.32814122533749</v>
      </c>
    </row>
    <row r="349" spans="1:8" ht="15" hidden="1" x14ac:dyDescent="0.25">
      <c r="A349" s="71"/>
      <c r="B349" s="71">
        <v>3639</v>
      </c>
      <c r="C349" s="71">
        <v>3112</v>
      </c>
      <c r="D349" s="71" t="s">
        <v>415</v>
      </c>
      <c r="E349" s="50"/>
      <c r="F349" s="69"/>
      <c r="G349" s="111">
        <v>0</v>
      </c>
      <c r="H349" s="50" t="e">
        <f t="shared" si="21"/>
        <v>#DIV/0!</v>
      </c>
    </row>
    <row r="350" spans="1:8" ht="15" hidden="1" customHeight="1" x14ac:dyDescent="0.25">
      <c r="A350" s="122"/>
      <c r="B350" s="122">
        <v>6310</v>
      </c>
      <c r="C350" s="122">
        <v>2141</v>
      </c>
      <c r="D350" s="122" t="s">
        <v>63</v>
      </c>
      <c r="E350" s="50"/>
      <c r="F350" s="69"/>
      <c r="G350" s="111">
        <v>0</v>
      </c>
      <c r="H350" s="50" t="e">
        <f t="shared" si="21"/>
        <v>#DIV/0!</v>
      </c>
    </row>
    <row r="351" spans="1:8" ht="15" customHeight="1" x14ac:dyDescent="0.25">
      <c r="A351" s="122"/>
      <c r="B351" s="122">
        <v>5512</v>
      </c>
      <c r="C351" s="122">
        <v>2324</v>
      </c>
      <c r="D351" s="122" t="s">
        <v>175</v>
      </c>
      <c r="E351" s="50">
        <v>0</v>
      </c>
      <c r="F351" s="69">
        <v>0</v>
      </c>
      <c r="G351" s="111">
        <v>17.100000000000001</v>
      </c>
      <c r="H351" s="50" t="e">
        <f t="shared" si="21"/>
        <v>#DIV/0!</v>
      </c>
    </row>
    <row r="352" spans="1:8" ht="15" customHeight="1" x14ac:dyDescent="0.25">
      <c r="A352" s="122"/>
      <c r="B352" s="122">
        <v>6409</v>
      </c>
      <c r="C352" s="122">
        <v>2328</v>
      </c>
      <c r="D352" s="122" t="s">
        <v>410</v>
      </c>
      <c r="E352" s="50">
        <v>0</v>
      </c>
      <c r="F352" s="69">
        <v>0</v>
      </c>
      <c r="G352" s="111">
        <v>41.1</v>
      </c>
      <c r="H352" s="50" t="e">
        <f t="shared" si="21"/>
        <v>#DIV/0!</v>
      </c>
    </row>
    <row r="353" spans="1:8" ht="15.75" customHeight="1" thickBot="1" x14ac:dyDescent="0.3">
      <c r="A353" s="121"/>
      <c r="B353" s="121"/>
      <c r="C353" s="121"/>
      <c r="D353" s="121"/>
      <c r="E353" s="118"/>
      <c r="F353" s="120"/>
      <c r="G353" s="119"/>
      <c r="H353" s="118"/>
    </row>
    <row r="354" spans="1:8" s="52" customFormat="1" ht="22.5" customHeight="1" thickTop="1" thickBot="1" x14ac:dyDescent="0.35">
      <c r="A354" s="62"/>
      <c r="B354" s="62"/>
      <c r="C354" s="62"/>
      <c r="D354" s="108" t="s">
        <v>62</v>
      </c>
      <c r="E354" s="58">
        <f t="shared" ref="E354:G354" si="22">SUM(E316:E353)</f>
        <v>54725</v>
      </c>
      <c r="F354" s="60">
        <f t="shared" si="22"/>
        <v>54725</v>
      </c>
      <c r="G354" s="59">
        <f t="shared" si="22"/>
        <v>35079.999999999993</v>
      </c>
      <c r="H354" s="50">
        <f t="shared" ref="H354" si="23">(G354/F354)*100</f>
        <v>64.102329830973034</v>
      </c>
    </row>
    <row r="355" spans="1:8" ht="15" customHeight="1" x14ac:dyDescent="0.25">
      <c r="A355" s="52"/>
      <c r="B355" s="53"/>
      <c r="C355" s="53"/>
      <c r="D355" s="53"/>
      <c r="E355" s="109"/>
      <c r="F355" s="109"/>
      <c r="G355" s="109"/>
      <c r="H355" s="109"/>
    </row>
    <row r="356" spans="1:8" ht="15" hidden="1" customHeight="1" x14ac:dyDescent="0.25">
      <c r="A356" s="52"/>
      <c r="B356" s="53"/>
      <c r="C356" s="53"/>
      <c r="D356" s="53"/>
      <c r="E356" s="109"/>
      <c r="F356" s="109"/>
      <c r="G356" s="109"/>
      <c r="H356" s="109"/>
    </row>
    <row r="357" spans="1:8" ht="15" hidden="1" customHeight="1" x14ac:dyDescent="0.25">
      <c r="A357" s="52"/>
      <c r="B357" s="53"/>
      <c r="C357" s="53"/>
      <c r="D357" s="53"/>
      <c r="E357" s="109"/>
      <c r="F357" s="109"/>
      <c r="G357" s="109"/>
      <c r="H357" s="109"/>
    </row>
    <row r="358" spans="1:8" ht="15" hidden="1" customHeight="1" x14ac:dyDescent="0.3">
      <c r="A358" s="52"/>
      <c r="B358" s="53"/>
      <c r="C358" s="53"/>
      <c r="D358" s="53"/>
      <c r="E358" s="109"/>
      <c r="F358" s="109"/>
      <c r="G358" s="117"/>
      <c r="H358" s="117"/>
    </row>
    <row r="359" spans="1:8" ht="15" hidden="1" customHeight="1" x14ac:dyDescent="0.25">
      <c r="A359" s="52"/>
      <c r="B359" s="53"/>
      <c r="C359" s="53"/>
      <c r="D359" s="53"/>
      <c r="E359" s="109"/>
      <c r="F359" s="109"/>
      <c r="G359" s="109"/>
      <c r="H359" s="109"/>
    </row>
    <row r="360" spans="1:8" ht="15" customHeight="1" x14ac:dyDescent="0.25">
      <c r="A360" s="52"/>
      <c r="B360" s="53"/>
      <c r="C360" s="53"/>
      <c r="D360" s="53"/>
      <c r="E360" s="109"/>
      <c r="F360" s="109"/>
      <c r="G360" s="109"/>
      <c r="H360" s="109"/>
    </row>
    <row r="361" spans="1:8" ht="15" customHeight="1" thickBot="1" x14ac:dyDescent="0.3">
      <c r="A361" s="52"/>
      <c r="B361" s="53"/>
      <c r="C361" s="53"/>
      <c r="D361" s="53"/>
      <c r="E361" s="109"/>
      <c r="F361" s="109"/>
      <c r="G361" s="109"/>
      <c r="H361" s="109"/>
    </row>
    <row r="362" spans="1:8" ht="15.6" x14ac:dyDescent="0.3">
      <c r="A362" s="96" t="s">
        <v>57</v>
      </c>
      <c r="B362" s="96" t="s">
        <v>56</v>
      </c>
      <c r="C362" s="96" t="s">
        <v>55</v>
      </c>
      <c r="D362" s="95" t="s">
        <v>54</v>
      </c>
      <c r="E362" s="94" t="s">
        <v>53</v>
      </c>
      <c r="F362" s="94" t="s">
        <v>53</v>
      </c>
      <c r="G362" s="94" t="s">
        <v>7</v>
      </c>
      <c r="H362" s="94" t="s">
        <v>52</v>
      </c>
    </row>
    <row r="363" spans="1:8" ht="15.75" customHeight="1" thickBot="1" x14ac:dyDescent="0.35">
      <c r="A363" s="93"/>
      <c r="B363" s="93"/>
      <c r="C363" s="93"/>
      <c r="D363" s="92"/>
      <c r="E363" s="90" t="s">
        <v>51</v>
      </c>
      <c r="F363" s="90" t="s">
        <v>50</v>
      </c>
      <c r="G363" s="91" t="s">
        <v>330</v>
      </c>
      <c r="H363" s="90" t="s">
        <v>10</v>
      </c>
    </row>
    <row r="364" spans="1:8" ht="16.2" thickTop="1" x14ac:dyDescent="0.3">
      <c r="A364" s="116"/>
      <c r="B364" s="116"/>
      <c r="C364" s="116"/>
      <c r="D364" s="115"/>
      <c r="E364" s="112"/>
      <c r="F364" s="114"/>
      <c r="G364" s="113"/>
      <c r="H364" s="112"/>
    </row>
    <row r="365" spans="1:8" ht="15.6" x14ac:dyDescent="0.3">
      <c r="A365" s="146">
        <v>8888</v>
      </c>
      <c r="B365" s="71">
        <v>6171</v>
      </c>
      <c r="C365" s="71">
        <v>2329</v>
      </c>
      <c r="D365" s="71" t="s">
        <v>61</v>
      </c>
      <c r="E365" s="50">
        <v>0</v>
      </c>
      <c r="F365" s="69">
        <v>0</v>
      </c>
      <c r="G365" s="68">
        <v>-258.89999999999998</v>
      </c>
      <c r="H365" s="50" t="e">
        <f t="shared" ref="H365" si="24">(G365/F365)*100</f>
        <v>#DIV/0!</v>
      </c>
    </row>
    <row r="366" spans="1:8" ht="15" x14ac:dyDescent="0.25">
      <c r="A366" s="71"/>
      <c r="B366" s="71"/>
      <c r="C366" s="71"/>
      <c r="D366" s="71" t="s">
        <v>60</v>
      </c>
      <c r="E366" s="50"/>
      <c r="F366" s="69"/>
      <c r="G366" s="68"/>
      <c r="H366" s="50"/>
    </row>
    <row r="367" spans="1:8" ht="15" x14ac:dyDescent="0.25">
      <c r="A367" s="123"/>
      <c r="B367" s="123"/>
      <c r="C367" s="123"/>
      <c r="D367" s="123" t="s">
        <v>59</v>
      </c>
      <c r="E367" s="72"/>
      <c r="F367" s="80"/>
      <c r="G367" s="79"/>
      <c r="H367" s="72"/>
    </row>
    <row r="368" spans="1:8" ht="15.6" x14ac:dyDescent="0.3">
      <c r="A368" s="146">
        <v>9999</v>
      </c>
      <c r="B368" s="71">
        <v>6171</v>
      </c>
      <c r="C368" s="71">
        <v>2329</v>
      </c>
      <c r="D368" s="71" t="s">
        <v>459</v>
      </c>
      <c r="E368" s="50">
        <v>0</v>
      </c>
      <c r="F368" s="69">
        <v>0</v>
      </c>
      <c r="G368" s="68">
        <v>-1.5</v>
      </c>
      <c r="H368" s="50" t="e">
        <f t="shared" ref="H368:H369" si="25">(G368/F368)*100</f>
        <v>#DIV/0!</v>
      </c>
    </row>
    <row r="369" spans="1:8" s="52" customFormat="1" ht="22.5" customHeight="1" thickBot="1" x14ac:dyDescent="0.35">
      <c r="A369" s="62"/>
      <c r="B369" s="62"/>
      <c r="C369" s="62"/>
      <c r="D369" s="108" t="s">
        <v>460</v>
      </c>
      <c r="E369" s="58">
        <f t="shared" ref="E369:F369" si="26">SUM(E365:E366)</f>
        <v>0</v>
      </c>
      <c r="F369" s="60">
        <f t="shared" si="26"/>
        <v>0</v>
      </c>
      <c r="G369" s="59">
        <f>SUM(G365:G368)</f>
        <v>-260.39999999999998</v>
      </c>
      <c r="H369" s="50" t="e">
        <f t="shared" si="25"/>
        <v>#DIV/0!</v>
      </c>
    </row>
    <row r="370" spans="1:8" ht="15" x14ac:dyDescent="0.25">
      <c r="A370" s="52"/>
      <c r="B370" s="53"/>
      <c r="C370" s="53"/>
      <c r="D370" s="53"/>
      <c r="E370" s="109"/>
      <c r="F370" s="109"/>
      <c r="G370" s="109"/>
      <c r="H370" s="109"/>
    </row>
    <row r="371" spans="1:8" ht="15" hidden="1" x14ac:dyDescent="0.25">
      <c r="A371" s="52"/>
      <c r="B371" s="53"/>
      <c r="C371" s="53"/>
      <c r="D371" s="53"/>
      <c r="E371" s="109"/>
      <c r="F371" s="109"/>
      <c r="G371" s="109"/>
      <c r="H371" s="109"/>
    </row>
    <row r="372" spans="1:8" ht="15" hidden="1" x14ac:dyDescent="0.25">
      <c r="A372" s="52"/>
      <c r="B372" s="53"/>
      <c r="C372" s="53"/>
      <c r="D372" s="53"/>
      <c r="E372" s="109"/>
      <c r="F372" s="109"/>
      <c r="G372" s="109"/>
      <c r="H372" s="109"/>
    </row>
    <row r="373" spans="1:8" ht="15" hidden="1" x14ac:dyDescent="0.25">
      <c r="A373" s="52"/>
      <c r="B373" s="53"/>
      <c r="C373" s="53"/>
      <c r="D373" s="53"/>
      <c r="E373" s="109"/>
      <c r="F373" s="109"/>
      <c r="G373" s="109"/>
      <c r="H373" s="109"/>
    </row>
    <row r="374" spans="1:8" ht="15" hidden="1" x14ac:dyDescent="0.25">
      <c r="A374" s="52"/>
      <c r="B374" s="53"/>
      <c r="C374" s="53"/>
      <c r="D374" s="53"/>
      <c r="E374" s="109"/>
      <c r="F374" s="109"/>
      <c r="G374" s="109"/>
      <c r="H374" s="109"/>
    </row>
    <row r="375" spans="1:8" ht="15" hidden="1" x14ac:dyDescent="0.25">
      <c r="A375" s="52"/>
      <c r="B375" s="53"/>
      <c r="C375" s="53"/>
      <c r="D375" s="53"/>
      <c r="E375" s="109"/>
      <c r="F375" s="109"/>
      <c r="G375" s="109"/>
      <c r="H375" s="109"/>
    </row>
    <row r="376" spans="1:8" ht="15" customHeight="1" x14ac:dyDescent="0.25">
      <c r="A376" s="52"/>
      <c r="B376" s="53"/>
      <c r="C376" s="53"/>
      <c r="D376" s="53"/>
      <c r="E376" s="109"/>
      <c r="F376" s="109"/>
      <c r="G376" s="109"/>
      <c r="H376" s="109"/>
    </row>
    <row r="377" spans="1:8" ht="15" customHeight="1" thickBot="1" x14ac:dyDescent="0.3">
      <c r="A377" s="52"/>
      <c r="B377" s="52"/>
      <c r="C377" s="52"/>
      <c r="D377" s="52"/>
      <c r="E377" s="51"/>
      <c r="F377" s="51"/>
      <c r="G377" s="51"/>
      <c r="H377" s="51"/>
    </row>
    <row r="378" spans="1:8" ht="15.6" x14ac:dyDescent="0.3">
      <c r="A378" s="96" t="s">
        <v>57</v>
      </c>
      <c r="B378" s="96" t="s">
        <v>56</v>
      </c>
      <c r="C378" s="96" t="s">
        <v>55</v>
      </c>
      <c r="D378" s="95" t="s">
        <v>54</v>
      </c>
      <c r="E378" s="94" t="s">
        <v>53</v>
      </c>
      <c r="F378" s="94" t="s">
        <v>53</v>
      </c>
      <c r="G378" s="94" t="s">
        <v>7</v>
      </c>
      <c r="H378" s="94" t="s">
        <v>52</v>
      </c>
    </row>
    <row r="379" spans="1:8" ht="15.75" customHeight="1" thickBot="1" x14ac:dyDescent="0.35">
      <c r="A379" s="93"/>
      <c r="B379" s="93"/>
      <c r="C379" s="93"/>
      <c r="D379" s="92"/>
      <c r="E379" s="90" t="s">
        <v>51</v>
      </c>
      <c r="F379" s="90" t="s">
        <v>50</v>
      </c>
      <c r="G379" s="91" t="s">
        <v>330</v>
      </c>
      <c r="H379" s="90" t="s">
        <v>10</v>
      </c>
    </row>
    <row r="380" spans="1:8" s="52" customFormat="1" ht="30.75" customHeight="1" thickTop="1" thickBot="1" x14ac:dyDescent="0.35">
      <c r="A380" s="108"/>
      <c r="B380" s="107"/>
      <c r="C380" s="106"/>
      <c r="D380" s="105" t="s">
        <v>58</v>
      </c>
      <c r="E380" s="102">
        <f t="shared" ref="E380:G380" si="27">SUM(E49,E98,E159,E191,E220,E252,E272,E308,E354,E369)</f>
        <v>473107</v>
      </c>
      <c r="F380" s="104">
        <f t="shared" si="27"/>
        <v>538999.60000000009</v>
      </c>
      <c r="G380" s="103">
        <f t="shared" si="27"/>
        <v>474034</v>
      </c>
      <c r="H380" s="50">
        <f t="shared" ref="H380" si="28">(G380/F380)*100</f>
        <v>87.947004042303547</v>
      </c>
    </row>
    <row r="381" spans="1:8" ht="15" customHeight="1" x14ac:dyDescent="0.3">
      <c r="A381" s="57"/>
      <c r="B381" s="100"/>
      <c r="C381" s="99"/>
      <c r="D381" s="98"/>
      <c r="E381" s="101"/>
      <c r="F381" s="101"/>
      <c r="G381" s="101"/>
      <c r="H381" s="101"/>
    </row>
    <row r="382" spans="1:8" ht="15" hidden="1" customHeight="1" x14ac:dyDescent="0.3">
      <c r="A382" s="57"/>
      <c r="B382" s="100"/>
      <c r="C382" s="99"/>
      <c r="D382" s="98"/>
      <c r="E382" s="101"/>
      <c r="F382" s="101"/>
      <c r="G382" s="101"/>
      <c r="H382" s="101"/>
    </row>
    <row r="383" spans="1:8" ht="12.75" hidden="1" customHeight="1" x14ac:dyDescent="0.3">
      <c r="A383" s="57"/>
      <c r="B383" s="100"/>
      <c r="C383" s="99"/>
      <c r="D383" s="98"/>
      <c r="E383" s="101"/>
      <c r="F383" s="101"/>
      <c r="G383" s="101"/>
      <c r="H383" s="101"/>
    </row>
    <row r="384" spans="1:8" ht="12.75" hidden="1" customHeight="1" x14ac:dyDescent="0.3">
      <c r="A384" s="57"/>
      <c r="B384" s="100"/>
      <c r="C384" s="99"/>
      <c r="D384" s="98"/>
      <c r="E384" s="101"/>
      <c r="F384" s="101"/>
      <c r="G384" s="101"/>
      <c r="H384" s="101"/>
    </row>
    <row r="385" spans="1:8" ht="12.75" hidden="1" customHeight="1" x14ac:dyDescent="0.3">
      <c r="A385" s="57"/>
      <c r="B385" s="100"/>
      <c r="C385" s="99"/>
      <c r="D385" s="98"/>
      <c r="E385" s="101"/>
      <c r="F385" s="101"/>
      <c r="G385" s="101"/>
      <c r="H385" s="101"/>
    </row>
    <row r="386" spans="1:8" ht="12.75" hidden="1" customHeight="1" x14ac:dyDescent="0.3">
      <c r="A386" s="57"/>
      <c r="B386" s="100"/>
      <c r="C386" s="99"/>
      <c r="D386" s="98"/>
      <c r="E386" s="101"/>
      <c r="F386" s="101"/>
      <c r="G386" s="101"/>
      <c r="H386" s="101"/>
    </row>
    <row r="387" spans="1:8" ht="12.75" hidden="1" customHeight="1" x14ac:dyDescent="0.3">
      <c r="A387" s="57"/>
      <c r="B387" s="100"/>
      <c r="C387" s="99"/>
      <c r="D387" s="98"/>
      <c r="E387" s="101"/>
      <c r="F387" s="101"/>
      <c r="G387" s="101"/>
      <c r="H387" s="101"/>
    </row>
    <row r="388" spans="1:8" ht="12.75" hidden="1" customHeight="1" x14ac:dyDescent="0.3">
      <c r="A388" s="57"/>
      <c r="B388" s="100"/>
      <c r="C388" s="99"/>
      <c r="D388" s="98"/>
      <c r="E388" s="101"/>
      <c r="F388" s="101"/>
      <c r="G388" s="101"/>
      <c r="H388" s="101"/>
    </row>
    <row r="389" spans="1:8" ht="15" customHeight="1" x14ac:dyDescent="0.3">
      <c r="A389" s="57"/>
      <c r="B389" s="100"/>
      <c r="C389" s="99"/>
      <c r="D389" s="98"/>
      <c r="E389" s="101"/>
      <c r="F389" s="101"/>
      <c r="G389" s="101"/>
      <c r="H389" s="101"/>
    </row>
    <row r="390" spans="1:8" ht="15" customHeight="1" thickBot="1" x14ac:dyDescent="0.35">
      <c r="A390" s="57"/>
      <c r="B390" s="100"/>
      <c r="C390" s="99"/>
      <c r="D390" s="98"/>
      <c r="E390" s="97"/>
      <c r="F390" s="97"/>
      <c r="G390" s="97"/>
      <c r="H390" s="97"/>
    </row>
    <row r="391" spans="1:8" ht="15.6" x14ac:dyDescent="0.3">
      <c r="A391" s="96" t="s">
        <v>57</v>
      </c>
      <c r="B391" s="96" t="s">
        <v>56</v>
      </c>
      <c r="C391" s="96" t="s">
        <v>55</v>
      </c>
      <c r="D391" s="95" t="s">
        <v>54</v>
      </c>
      <c r="E391" s="94" t="s">
        <v>53</v>
      </c>
      <c r="F391" s="94" t="s">
        <v>53</v>
      </c>
      <c r="G391" s="94" t="s">
        <v>7</v>
      </c>
      <c r="H391" s="94" t="s">
        <v>52</v>
      </c>
    </row>
    <row r="392" spans="1:8" ht="15.75" customHeight="1" thickBot="1" x14ac:dyDescent="0.35">
      <c r="A392" s="93"/>
      <c r="B392" s="93"/>
      <c r="C392" s="93"/>
      <c r="D392" s="92"/>
      <c r="E392" s="90" t="s">
        <v>51</v>
      </c>
      <c r="F392" s="90" t="s">
        <v>50</v>
      </c>
      <c r="G392" s="91" t="s">
        <v>330</v>
      </c>
      <c r="H392" s="90" t="s">
        <v>10</v>
      </c>
    </row>
    <row r="393" spans="1:8" ht="16.5" customHeight="1" thickTop="1" x14ac:dyDescent="0.3">
      <c r="A393" s="89">
        <v>110</v>
      </c>
      <c r="B393" s="89"/>
      <c r="C393" s="89"/>
      <c r="D393" s="88" t="s">
        <v>48</v>
      </c>
      <c r="E393" s="84"/>
      <c r="F393" s="86"/>
      <c r="G393" s="85"/>
      <c r="H393" s="84"/>
    </row>
    <row r="394" spans="1:8" ht="14.25" customHeight="1" x14ac:dyDescent="0.3">
      <c r="A394" s="87"/>
      <c r="B394" s="87"/>
      <c r="C394" s="87"/>
      <c r="D394" s="57"/>
      <c r="E394" s="84"/>
      <c r="F394" s="86"/>
      <c r="G394" s="85"/>
      <c r="H394" s="84"/>
    </row>
    <row r="395" spans="1:8" ht="15" customHeight="1" x14ac:dyDescent="0.25">
      <c r="A395" s="71"/>
      <c r="B395" s="71"/>
      <c r="C395" s="71">
        <v>8115</v>
      </c>
      <c r="D395" s="70" t="s">
        <v>47</v>
      </c>
      <c r="E395" s="83">
        <v>53909</v>
      </c>
      <c r="F395" s="82">
        <v>108197.8</v>
      </c>
      <c r="G395" s="78">
        <v>20668.3</v>
      </c>
      <c r="H395" s="50">
        <f t="shared" ref="H395:H401" si="29">(G395/F395)*100</f>
        <v>19.102329252535633</v>
      </c>
    </row>
    <row r="396" spans="1:8" ht="15" x14ac:dyDescent="0.25">
      <c r="A396" s="71"/>
      <c r="B396" s="71"/>
      <c r="C396" s="71">
        <v>8123</v>
      </c>
      <c r="D396" s="81" t="s">
        <v>46</v>
      </c>
      <c r="E396" s="72">
        <v>50000</v>
      </c>
      <c r="F396" s="80">
        <v>50000</v>
      </c>
      <c r="G396" s="78"/>
      <c r="H396" s="50">
        <f t="shared" si="29"/>
        <v>0</v>
      </c>
    </row>
    <row r="397" spans="1:8" ht="14.25" customHeight="1" x14ac:dyDescent="0.25">
      <c r="A397" s="71"/>
      <c r="B397" s="71"/>
      <c r="C397" s="71">
        <v>8124</v>
      </c>
      <c r="D397" s="70" t="s">
        <v>45</v>
      </c>
      <c r="E397" s="50">
        <v>-4480</v>
      </c>
      <c r="F397" s="69">
        <v>-4480</v>
      </c>
      <c r="G397" s="68">
        <v>-4480</v>
      </c>
      <c r="H397" s="50">
        <f t="shared" si="29"/>
        <v>100</v>
      </c>
    </row>
    <row r="398" spans="1:8" ht="15" hidden="1" customHeight="1" x14ac:dyDescent="0.25">
      <c r="A398" s="77"/>
      <c r="B398" s="77"/>
      <c r="C398" s="77">
        <v>8902</v>
      </c>
      <c r="D398" s="76" t="s">
        <v>44</v>
      </c>
      <c r="E398" s="75"/>
      <c r="F398" s="74"/>
      <c r="G398" s="73"/>
      <c r="H398" s="50" t="e">
        <f t="shared" si="29"/>
        <v>#DIV/0!</v>
      </c>
    </row>
    <row r="399" spans="1:8" ht="14.25" hidden="1" customHeight="1" x14ac:dyDescent="0.25">
      <c r="A399" s="71"/>
      <c r="B399" s="71"/>
      <c r="C399" s="71">
        <v>8905</v>
      </c>
      <c r="D399" s="70" t="s">
        <v>43</v>
      </c>
      <c r="E399" s="50"/>
      <c r="F399" s="69"/>
      <c r="G399" s="68"/>
      <c r="H399" s="50" t="e">
        <f t="shared" si="29"/>
        <v>#DIV/0!</v>
      </c>
    </row>
    <row r="400" spans="1:8" ht="15" customHeight="1" thickBot="1" x14ac:dyDescent="0.3">
      <c r="A400" s="67"/>
      <c r="B400" s="67"/>
      <c r="C400" s="67">
        <v>8901</v>
      </c>
      <c r="D400" s="66" t="s">
        <v>42</v>
      </c>
      <c r="E400" s="63">
        <v>0</v>
      </c>
      <c r="F400" s="65">
        <v>0</v>
      </c>
      <c r="G400" s="64"/>
      <c r="H400" s="50" t="e">
        <f t="shared" si="29"/>
        <v>#DIV/0!</v>
      </c>
    </row>
    <row r="401" spans="1:8" s="52" customFormat="1" ht="22.5" customHeight="1" thickTop="1" thickBot="1" x14ac:dyDescent="0.35">
      <c r="A401" s="62"/>
      <c r="B401" s="62"/>
      <c r="C401" s="62"/>
      <c r="D401" s="61" t="s">
        <v>41</v>
      </c>
      <c r="E401" s="58">
        <f t="shared" ref="E401:G401" si="30">SUM(E395:E400)</f>
        <v>99429</v>
      </c>
      <c r="F401" s="60">
        <f t="shared" si="30"/>
        <v>153717.79999999999</v>
      </c>
      <c r="G401" s="59">
        <f t="shared" si="30"/>
        <v>16188.3</v>
      </c>
      <c r="H401" s="50">
        <f t="shared" si="29"/>
        <v>10.531181164445497</v>
      </c>
    </row>
    <row r="402" spans="1:8" s="52" customFormat="1" ht="22.5" customHeight="1" x14ac:dyDescent="0.3">
      <c r="A402" s="53"/>
      <c r="B402" s="53"/>
      <c r="C402" s="53"/>
      <c r="D402" s="57"/>
      <c r="E402" s="55"/>
      <c r="F402" s="56"/>
      <c r="G402" s="55"/>
      <c r="H402" s="55"/>
    </row>
    <row r="403" spans="1:8" ht="15" customHeight="1" x14ac:dyDescent="0.3">
      <c r="A403" s="52" t="s">
        <v>40</v>
      </c>
      <c r="B403" s="52"/>
      <c r="C403" s="52"/>
      <c r="D403" s="57"/>
      <c r="E403" s="55"/>
      <c r="F403" s="56"/>
      <c r="G403" s="55"/>
      <c r="H403" s="55"/>
    </row>
    <row r="404" spans="1:8" ht="15" x14ac:dyDescent="0.25">
      <c r="A404" s="53"/>
      <c r="B404" s="52"/>
      <c r="C404" s="53"/>
      <c r="D404" s="52"/>
      <c r="E404" s="51"/>
      <c r="F404" s="54"/>
      <c r="G404" s="51"/>
      <c r="H404" s="51"/>
    </row>
    <row r="405" spans="1:8" ht="15" x14ac:dyDescent="0.25">
      <c r="A405" s="53"/>
      <c r="B405" s="53"/>
      <c r="C405" s="53"/>
      <c r="D405" s="52"/>
      <c r="E405" s="51"/>
      <c r="F405" s="51"/>
      <c r="G405" s="51"/>
      <c r="H405" s="51"/>
    </row>
    <row r="406" spans="1:8" ht="15" hidden="1" x14ac:dyDescent="0.25">
      <c r="A406" s="47"/>
      <c r="B406" s="47"/>
      <c r="C406" s="47"/>
      <c r="D406" s="43" t="s">
        <v>39</v>
      </c>
      <c r="E406" s="42" t="e">
        <f>SUM(#REF!,#REF!,#REF!,#REF!,E266,E297,#REF!)</f>
        <v>#REF!</v>
      </c>
      <c r="F406" s="42"/>
      <c r="G406" s="42"/>
      <c r="H406" s="42"/>
    </row>
    <row r="407" spans="1:8" ht="15" x14ac:dyDescent="0.25">
      <c r="A407" s="47"/>
      <c r="B407" s="47"/>
      <c r="C407" s="47"/>
      <c r="D407" s="49" t="s">
        <v>38</v>
      </c>
      <c r="E407" s="48">
        <f t="shared" ref="E407:G407" si="31">E380+E401</f>
        <v>572536</v>
      </c>
      <c r="F407" s="48">
        <f t="shared" si="31"/>
        <v>692717.40000000014</v>
      </c>
      <c r="G407" s="48">
        <f t="shared" si="31"/>
        <v>490222.3</v>
      </c>
      <c r="H407" s="50">
        <f t="shared" ref="H407" si="32">(G407/F407)*100</f>
        <v>70.768007271074737</v>
      </c>
    </row>
    <row r="408" spans="1:8" ht="15" hidden="1" x14ac:dyDescent="0.25">
      <c r="A408" s="47"/>
      <c r="B408" s="47"/>
      <c r="C408" s="47"/>
      <c r="D408" s="49" t="s">
        <v>37</v>
      </c>
      <c r="E408" s="48"/>
      <c r="F408" s="48"/>
      <c r="G408" s="48"/>
      <c r="H408" s="48"/>
    </row>
    <row r="409" spans="1:8" ht="15" hidden="1" x14ac:dyDescent="0.25">
      <c r="A409" s="47"/>
      <c r="B409" s="47"/>
      <c r="C409" s="47"/>
      <c r="D409" s="47" t="s">
        <v>25</v>
      </c>
      <c r="E409" s="46" t="e">
        <f>SUM(E269,E324,E331,E348,#REF!)</f>
        <v>#REF!</v>
      </c>
      <c r="F409" s="46"/>
      <c r="G409" s="46"/>
      <c r="H409" s="46"/>
    </row>
    <row r="410" spans="1:8" ht="15" hidden="1" x14ac:dyDescent="0.25">
      <c r="A410" s="43"/>
      <c r="B410" s="43"/>
      <c r="C410" s="43"/>
      <c r="D410" s="43" t="s">
        <v>33</v>
      </c>
      <c r="E410" s="42"/>
      <c r="F410" s="42"/>
      <c r="G410" s="42"/>
      <c r="H410" s="42"/>
    </row>
    <row r="411" spans="1:8" ht="15" hidden="1" x14ac:dyDescent="0.25">
      <c r="A411" s="43"/>
      <c r="B411" s="43"/>
      <c r="C411" s="43"/>
      <c r="D411" s="43" t="s">
        <v>25</v>
      </c>
      <c r="E411" s="42"/>
      <c r="F411" s="42"/>
      <c r="G411" s="42"/>
      <c r="H411" s="42"/>
    </row>
    <row r="412" spans="1:8" ht="15" hidden="1" x14ac:dyDescent="0.25">
      <c r="A412" s="43"/>
      <c r="B412" s="43"/>
      <c r="C412" s="43"/>
      <c r="D412" s="43"/>
      <c r="E412" s="42"/>
      <c r="F412" s="42"/>
      <c r="G412" s="42"/>
      <c r="H412" s="42"/>
    </row>
    <row r="413" spans="1:8" ht="15" hidden="1" x14ac:dyDescent="0.25">
      <c r="A413" s="43"/>
      <c r="B413" s="43"/>
      <c r="C413" s="43"/>
      <c r="D413" s="43" t="s">
        <v>24</v>
      </c>
      <c r="E413" s="42"/>
      <c r="F413" s="42"/>
      <c r="G413" s="42"/>
      <c r="H413" s="42"/>
    </row>
    <row r="414" spans="1:8" ht="15" hidden="1" x14ac:dyDescent="0.25">
      <c r="A414" s="43"/>
      <c r="B414" s="43"/>
      <c r="C414" s="43"/>
      <c r="D414" s="43" t="s">
        <v>36</v>
      </c>
      <c r="E414" s="42"/>
      <c r="F414" s="42"/>
      <c r="G414" s="42"/>
      <c r="H414" s="42"/>
    </row>
    <row r="415" spans="1:8" ht="15" hidden="1" x14ac:dyDescent="0.25">
      <c r="A415" s="43"/>
      <c r="B415" s="43"/>
      <c r="C415" s="43"/>
      <c r="D415" s="43" t="s">
        <v>35</v>
      </c>
      <c r="E415" s="42" t="e">
        <f>SUM(#REF!,#REF!,#REF!,#REF!,#REF!,E107,E170,E171,E172,E173,E175,#REF!,E202,E204,E267,E281,E282,E283,E284,E285,E286,#REF!,#REF!,#REF!,#REF!,E292,E296)</f>
        <v>#REF!</v>
      </c>
      <c r="F415" s="42"/>
      <c r="G415" s="42"/>
      <c r="H415" s="42"/>
    </row>
    <row r="416" spans="1:8" ht="15.6" hidden="1" x14ac:dyDescent="0.3">
      <c r="A416" s="43"/>
      <c r="B416" s="43"/>
      <c r="C416" s="43"/>
      <c r="D416" s="45" t="s">
        <v>34</v>
      </c>
      <c r="E416" s="44">
        <v>0</v>
      </c>
      <c r="F416" s="44"/>
      <c r="G416" s="44"/>
      <c r="H416" s="44"/>
    </row>
    <row r="417" spans="1:8" ht="15" hidden="1" x14ac:dyDescent="0.25">
      <c r="A417" s="43"/>
      <c r="B417" s="43"/>
      <c r="C417" s="43"/>
      <c r="D417" s="43"/>
      <c r="E417" s="42"/>
      <c r="F417" s="42"/>
      <c r="G417" s="42"/>
      <c r="H417" s="42"/>
    </row>
    <row r="418" spans="1:8" ht="15" hidden="1" x14ac:dyDescent="0.25">
      <c r="A418" s="43"/>
      <c r="B418" s="43"/>
      <c r="C418" s="43"/>
      <c r="D418" s="43"/>
      <c r="E418" s="42"/>
      <c r="F418" s="42"/>
      <c r="G418" s="42"/>
      <c r="H418" s="42"/>
    </row>
    <row r="419" spans="1:8" ht="15" x14ac:dyDescent="0.25">
      <c r="A419" s="43"/>
      <c r="B419" s="43"/>
      <c r="C419" s="43"/>
      <c r="D419" s="43"/>
      <c r="E419" s="42"/>
      <c r="F419" s="42"/>
      <c r="G419" s="42"/>
      <c r="H419" s="42"/>
    </row>
    <row r="420" spans="1:8" ht="15" x14ac:dyDescent="0.25">
      <c r="A420" s="43"/>
      <c r="B420" s="43"/>
      <c r="C420" s="43"/>
      <c r="D420" s="43"/>
      <c r="E420" s="42"/>
      <c r="F420" s="42"/>
      <c r="G420" s="42"/>
      <c r="H420" s="42"/>
    </row>
    <row r="421" spans="1:8" ht="15.6" hidden="1" x14ac:dyDescent="0.3">
      <c r="A421" s="43"/>
      <c r="B421" s="43"/>
      <c r="C421" s="43"/>
      <c r="D421" s="43" t="s">
        <v>33</v>
      </c>
      <c r="E421" s="44" t="e">
        <f>SUM(#REF!,#REF!,#REF!,#REF!,#REF!,E57,E107,E170,E171,E172,E173,E175,#REF!,E202,E203,E204,E266,E281,E282,E283,E284,E285,E286,#REF!,#REF!,#REF!,#REF!,E292,E296)</f>
        <v>#REF!</v>
      </c>
      <c r="F421" s="44" t="e">
        <f>SUM(#REF!,#REF!,#REF!,#REF!,#REF!,F57,F107,F170,F171,F172,F173,F175,#REF!,F202,F203,F204,F266,F281,F282,F283,F284,F285,F286,#REF!,#REF!,#REF!,#REF!,F292,F296)</f>
        <v>#REF!</v>
      </c>
      <c r="G421" s="44" t="e">
        <f>SUM(#REF!,#REF!,#REF!,#REF!,#REF!,G57,G107,G170,G171,G172,G173,G175,#REF!,G202,G203,G204,G266,G281,G282,G283,G284,G285,G286,#REF!,#REF!,#REF!,#REF!,G292,G296)</f>
        <v>#REF!</v>
      </c>
      <c r="H421" s="44" t="e">
        <f>SUM(#REF!,#REF!,#REF!,#REF!,#REF!,H57,H107,H170,H171,H172,H173,H175,#REF!,H202,H203,H204,H266,H281,H282,H283,H284,H285,H286,#REF!,#REF!,#REF!,#REF!,H292,H296)</f>
        <v>#REF!</v>
      </c>
    </row>
    <row r="422" spans="1:8" ht="15" hidden="1" x14ac:dyDescent="0.25">
      <c r="A422" s="43"/>
      <c r="B422" s="43"/>
      <c r="C422" s="43"/>
      <c r="D422" s="43" t="s">
        <v>32</v>
      </c>
      <c r="E422" s="42">
        <f t="shared" ref="E422:H422" si="33">SUM(E281,E282,E283,E284,E286)</f>
        <v>285037</v>
      </c>
      <c r="F422" s="42">
        <f t="shared" si="33"/>
        <v>285037</v>
      </c>
      <c r="G422" s="42">
        <f t="shared" si="33"/>
        <v>261299.6</v>
      </c>
      <c r="H422" s="42">
        <f t="shared" si="33"/>
        <v>465.50925109815626</v>
      </c>
    </row>
    <row r="423" spans="1:8" ht="15" hidden="1" x14ac:dyDescent="0.25">
      <c r="A423" s="43"/>
      <c r="B423" s="43"/>
      <c r="C423" s="43"/>
      <c r="D423" s="43" t="s">
        <v>31</v>
      </c>
      <c r="E423" s="42" t="e">
        <f>SUM(#REF!,#REF!,#REF!,#REF!,#REF!,#REF!,#REF!)</f>
        <v>#REF!</v>
      </c>
      <c r="F423" s="42" t="e">
        <f>SUM(#REF!,#REF!,#REF!,#REF!,#REF!,#REF!,#REF!)</f>
        <v>#REF!</v>
      </c>
      <c r="G423" s="42" t="e">
        <f>SUM(#REF!,#REF!,#REF!,#REF!,#REF!,#REF!,#REF!)</f>
        <v>#REF!</v>
      </c>
      <c r="H423" s="42" t="e">
        <f>SUM(#REF!,#REF!,#REF!,#REF!,#REF!,#REF!,#REF!)</f>
        <v>#REF!</v>
      </c>
    </row>
    <row r="424" spans="1:8" ht="15" hidden="1" x14ac:dyDescent="0.25">
      <c r="A424" s="43"/>
      <c r="B424" s="43"/>
      <c r="C424" s="43"/>
      <c r="D424" s="43" t="s">
        <v>30</v>
      </c>
      <c r="E424" s="42" t="e">
        <f>SUM(#REF!,E57,E107,E175,#REF!,E204,E266,E292)</f>
        <v>#REF!</v>
      </c>
      <c r="F424" s="42" t="e">
        <f>SUM(#REF!,F57,F107,F175,#REF!,F204,F266,F292)</f>
        <v>#REF!</v>
      </c>
      <c r="G424" s="42" t="e">
        <f>SUM(#REF!,G57,G107,G175,#REF!,G204,G266,G292)</f>
        <v>#REF!</v>
      </c>
      <c r="H424" s="42" t="e">
        <f>SUM(#REF!,H57,H107,H175,#REF!,H204,H266,H292)</f>
        <v>#REF!</v>
      </c>
    </row>
    <row r="425" spans="1:8" ht="15" hidden="1" x14ac:dyDescent="0.25">
      <c r="A425" s="43"/>
      <c r="B425" s="43"/>
      <c r="C425" s="43"/>
      <c r="D425" s="43" t="s">
        <v>29</v>
      </c>
      <c r="E425" s="42"/>
      <c r="F425" s="42"/>
      <c r="G425" s="42"/>
      <c r="H425" s="42"/>
    </row>
    <row r="426" spans="1:8" ht="15" hidden="1" x14ac:dyDescent="0.25">
      <c r="A426" s="43"/>
      <c r="B426" s="43"/>
      <c r="C426" s="43"/>
      <c r="D426" s="43" t="s">
        <v>28</v>
      </c>
      <c r="E426" s="42" t="e">
        <f t="shared" ref="E426:H426" si="34">+E380-E421-E429-E430</f>
        <v>#REF!</v>
      </c>
      <c r="F426" s="42" t="e">
        <f t="shared" si="34"/>
        <v>#REF!</v>
      </c>
      <c r="G426" s="42" t="e">
        <f t="shared" si="34"/>
        <v>#REF!</v>
      </c>
      <c r="H426" s="42" t="e">
        <f t="shared" si="34"/>
        <v>#REF!</v>
      </c>
    </row>
    <row r="427" spans="1:8" ht="15" hidden="1" x14ac:dyDescent="0.25">
      <c r="A427" s="43"/>
      <c r="B427" s="43"/>
      <c r="C427" s="43"/>
      <c r="D427" s="43" t="s">
        <v>27</v>
      </c>
      <c r="E427" s="42" t="e">
        <f>SUM(#REF!,#REF!,#REF!,#REF!,#REF!,#REF!,#REF!,#REF!,#REF!,E88,E317,E326,E338,E342)</f>
        <v>#REF!</v>
      </c>
      <c r="F427" s="42" t="e">
        <f>SUM(#REF!,#REF!,#REF!,#REF!,#REF!,#REF!,#REF!,#REF!,#REF!,F88,F317,F326,F338,F342)</f>
        <v>#REF!</v>
      </c>
      <c r="G427" s="42" t="e">
        <f>SUM(#REF!,#REF!,#REF!,#REF!,#REF!,#REF!,#REF!,#REF!,#REF!,G88,G317,G326,G338,G342)</f>
        <v>#REF!</v>
      </c>
      <c r="H427" s="42" t="e">
        <f>SUM(#REF!,#REF!,#REF!,#REF!,#REF!,#REF!,#REF!,#REF!,#REF!,H88,H317,H326,H338,H342)</f>
        <v>#REF!</v>
      </c>
    </row>
    <row r="428" spans="1:8" ht="15" hidden="1" x14ac:dyDescent="0.25">
      <c r="A428" s="43"/>
      <c r="B428" s="43"/>
      <c r="C428" s="43"/>
      <c r="D428" s="43" t="s">
        <v>26</v>
      </c>
      <c r="E428" s="42" t="e">
        <f>SUM(E39,#REF!,E155,E187,#REF!,#REF!,E242,E268)</f>
        <v>#REF!</v>
      </c>
      <c r="F428" s="42" t="e">
        <f>SUM(F39,#REF!,F155,F187,#REF!,#REF!,F242,F268)</f>
        <v>#REF!</v>
      </c>
      <c r="G428" s="42" t="e">
        <f>SUM(G39,#REF!,G155,G187,#REF!,#REF!,G242,G268)</f>
        <v>#REF!</v>
      </c>
      <c r="H428" s="42" t="e">
        <f>SUM(H39,#REF!,H155,H187,#REF!,#REF!,H242,H268)</f>
        <v>#REF!</v>
      </c>
    </row>
    <row r="429" spans="1:8" ht="15" hidden="1" x14ac:dyDescent="0.25">
      <c r="A429" s="43"/>
      <c r="B429" s="43"/>
      <c r="C429" s="43"/>
      <c r="D429" s="43" t="s">
        <v>25</v>
      </c>
      <c r="E429" s="42" t="e">
        <f>SUM(#REF!,E269,E324,E331,E348,#REF!)</f>
        <v>#REF!</v>
      </c>
      <c r="F429" s="42" t="e">
        <f>SUM(#REF!,F269,F324,F331,F348,#REF!)</f>
        <v>#REF!</v>
      </c>
      <c r="G429" s="42" t="e">
        <f>SUM(#REF!,G269,G324,G331,G348,#REF!)</f>
        <v>#REF!</v>
      </c>
      <c r="H429" s="42" t="e">
        <f>SUM(#REF!,H269,H324,H331,H348,#REF!)</f>
        <v>#REF!</v>
      </c>
    </row>
    <row r="430" spans="1:8" ht="15" hidden="1" x14ac:dyDescent="0.25">
      <c r="A430" s="43"/>
      <c r="B430" s="43"/>
      <c r="C430" s="43"/>
      <c r="D430" s="43" t="s">
        <v>24</v>
      </c>
      <c r="E430" s="42" t="e">
        <f>SUM(#REF!,#REF!,#REF!,E20,#REF!,#REF!,#REF!,#REF!,E46,#REF!,#REF!,#REF!,#REF!,#REF!,#REF!,#REF!,#REF!,#REF!,E69,#REF!,#REF!,E74,#REF!,#REF!,#REF!,E178,#REF!,E267,E297)</f>
        <v>#REF!</v>
      </c>
      <c r="F430" s="42" t="e">
        <f>SUM(#REF!,#REF!,#REF!,F20,#REF!,#REF!,#REF!,#REF!,F46,#REF!,#REF!,#REF!,#REF!,#REF!,#REF!,#REF!,#REF!,#REF!,F69,#REF!,#REF!,F74,#REF!,#REF!,#REF!,F178,#REF!,F267,F297)</f>
        <v>#REF!</v>
      </c>
      <c r="G430" s="42" t="e">
        <f>SUM(#REF!,#REF!,#REF!,G20,#REF!,#REF!,#REF!,#REF!,G46,#REF!,#REF!,#REF!,#REF!,#REF!,#REF!,#REF!,#REF!,#REF!,G69,#REF!,#REF!,G74,#REF!,#REF!,#REF!,G178,#REF!,G267,G297)</f>
        <v>#REF!</v>
      </c>
      <c r="H430" s="42" t="e">
        <f>SUM(#REF!,#REF!,#REF!,H20,#REF!,#REF!,#REF!,#REF!,H46,#REF!,#REF!,#REF!,#REF!,#REF!,#REF!,#REF!,#REF!,#REF!,H69,#REF!,#REF!,H74,#REF!,#REF!,#REF!,H178,#REF!,H267,H297)</f>
        <v>#REF!</v>
      </c>
    </row>
    <row r="431" spans="1:8" ht="15" hidden="1" x14ac:dyDescent="0.25">
      <c r="A431" s="43"/>
      <c r="B431" s="43"/>
      <c r="C431" s="43"/>
      <c r="D431" s="43"/>
      <c r="E431" s="42"/>
      <c r="F431" s="42"/>
      <c r="G431" s="42"/>
      <c r="H431" s="42"/>
    </row>
    <row r="432" spans="1:8" ht="15" hidden="1" x14ac:dyDescent="0.25">
      <c r="A432" s="43"/>
      <c r="B432" s="43"/>
      <c r="C432" s="43"/>
      <c r="D432" s="43"/>
      <c r="E432" s="42"/>
      <c r="F432" s="42"/>
      <c r="G432" s="42"/>
      <c r="H432" s="42"/>
    </row>
    <row r="433" spans="1:8" ht="15" hidden="1" x14ac:dyDescent="0.25">
      <c r="A433" s="43"/>
      <c r="B433" s="43"/>
      <c r="C433" s="43"/>
      <c r="D433" s="43"/>
      <c r="E433" s="42" t="e">
        <f>SUM(E321,E324,E331,E348,#REF!)</f>
        <v>#REF!</v>
      </c>
      <c r="F433" s="42" t="e">
        <f>SUM(F321,F324,F331,F348,#REF!)</f>
        <v>#REF!</v>
      </c>
      <c r="G433" s="42" t="e">
        <f>SUM(G321,G324,G331,G348,#REF!)</f>
        <v>#REF!</v>
      </c>
      <c r="H433" s="42" t="e">
        <f>SUM(H321,H324,H331,H348,#REF!)</f>
        <v>#REF!</v>
      </c>
    </row>
    <row r="434" spans="1:8" ht="15" hidden="1" x14ac:dyDescent="0.25">
      <c r="A434" s="43"/>
      <c r="B434" s="43"/>
      <c r="C434" s="43"/>
      <c r="D434" s="43"/>
      <c r="E434" s="42" t="e">
        <f>SUM(#REF!,#REF!,E46,#REF!,#REF!,#REF!,#REF!,#REF!,#REF!,E267)</f>
        <v>#REF!</v>
      </c>
      <c r="F434" s="42" t="e">
        <f>SUM(#REF!,#REF!,F46,#REF!,#REF!,#REF!,#REF!,#REF!,#REF!,F267)</f>
        <v>#REF!</v>
      </c>
      <c r="G434" s="42" t="e">
        <f>SUM(#REF!,#REF!,G46,#REF!,#REF!,#REF!,#REF!,#REF!,#REF!,G267)</f>
        <v>#REF!</v>
      </c>
      <c r="H434" s="42" t="e">
        <f>SUM(#REF!,#REF!,H46,#REF!,#REF!,#REF!,#REF!,#REF!,#REF!,H267)</f>
        <v>#REF!</v>
      </c>
    </row>
    <row r="435" spans="1:8" ht="15" hidden="1" x14ac:dyDescent="0.25">
      <c r="A435" s="43"/>
      <c r="B435" s="43"/>
      <c r="C435" s="43"/>
      <c r="D435" s="43"/>
      <c r="E435" s="42"/>
      <c r="F435" s="42"/>
      <c r="G435" s="42"/>
      <c r="H435" s="42"/>
    </row>
    <row r="436" spans="1:8" ht="15" hidden="1" x14ac:dyDescent="0.25">
      <c r="A436" s="43"/>
      <c r="B436" s="43"/>
      <c r="C436" s="43"/>
      <c r="D436" s="43"/>
      <c r="E436" s="42" t="e">
        <f t="shared" ref="E436:H436" si="35">SUM(E433:E435)</f>
        <v>#REF!</v>
      </c>
      <c r="F436" s="42" t="e">
        <f t="shared" si="35"/>
        <v>#REF!</v>
      </c>
      <c r="G436" s="42" t="e">
        <f t="shared" si="35"/>
        <v>#REF!</v>
      </c>
      <c r="H436" s="42" t="e">
        <f t="shared" si="35"/>
        <v>#REF!</v>
      </c>
    </row>
    <row r="437" spans="1:8" ht="15" x14ac:dyDescent="0.25">
      <c r="A437" s="43"/>
      <c r="B437" s="43"/>
      <c r="C437" s="43"/>
      <c r="D437" s="43"/>
      <c r="E437" s="42"/>
      <c r="F437" s="42"/>
      <c r="G437" s="42"/>
      <c r="H437" s="42"/>
    </row>
    <row r="438" spans="1:8" ht="15" x14ac:dyDescent="0.25">
      <c r="A438" s="43"/>
      <c r="B438" s="43"/>
      <c r="C438" s="43"/>
      <c r="D438" s="43"/>
      <c r="E438" s="42"/>
      <c r="F438" s="42"/>
      <c r="G438" s="42"/>
      <c r="H438" s="42"/>
    </row>
    <row r="439" spans="1:8" ht="15" x14ac:dyDescent="0.25">
      <c r="A439" s="43"/>
      <c r="B439" s="43"/>
      <c r="C439" s="43"/>
      <c r="D439" s="43"/>
      <c r="E439" s="42"/>
      <c r="F439" s="42"/>
      <c r="G439" s="42"/>
      <c r="H439" s="42"/>
    </row>
    <row r="440" spans="1:8" ht="15" x14ac:dyDescent="0.25">
      <c r="A440" s="43"/>
      <c r="B440" s="43"/>
      <c r="C440" s="43"/>
      <c r="D440" s="43"/>
      <c r="E440" s="42"/>
      <c r="F440" s="42"/>
      <c r="G440" s="42"/>
      <c r="H440" s="42"/>
    </row>
    <row r="441" spans="1:8" ht="15" x14ac:dyDescent="0.25">
      <c r="A441" s="43"/>
      <c r="B441" s="43"/>
      <c r="C441" s="43"/>
      <c r="D441" s="43"/>
      <c r="E441" s="42"/>
      <c r="F441" s="42"/>
      <c r="G441" s="42"/>
      <c r="H441" s="42"/>
    </row>
    <row r="442" spans="1:8" ht="15" x14ac:dyDescent="0.25">
      <c r="A442" s="43"/>
      <c r="B442" s="43"/>
      <c r="C442" s="43"/>
      <c r="D442" s="43"/>
      <c r="E442" s="42"/>
      <c r="F442" s="42"/>
      <c r="G442" s="42"/>
      <c r="H442" s="42"/>
    </row>
    <row r="443" spans="1:8" ht="15" x14ac:dyDescent="0.25">
      <c r="A443" s="43"/>
      <c r="B443" s="43"/>
      <c r="C443" s="43"/>
      <c r="D443" s="43"/>
      <c r="E443" s="42"/>
      <c r="F443" s="42"/>
      <c r="G443" s="42"/>
      <c r="H443" s="42"/>
    </row>
    <row r="444" spans="1:8" ht="15" x14ac:dyDescent="0.25">
      <c r="A444" s="43"/>
      <c r="B444" s="43"/>
      <c r="C444" s="43"/>
      <c r="D444" s="43"/>
      <c r="E444" s="42"/>
      <c r="F444" s="42"/>
      <c r="G444" s="42"/>
      <c r="H444" s="42"/>
    </row>
    <row r="445" spans="1:8" ht="15" x14ac:dyDescent="0.25">
      <c r="A445" s="43"/>
      <c r="B445" s="43"/>
      <c r="C445" s="43"/>
      <c r="D445" s="43"/>
      <c r="E445" s="42"/>
      <c r="F445" s="42"/>
      <c r="G445" s="42"/>
      <c r="H445" s="42"/>
    </row>
    <row r="446" spans="1:8" ht="15" x14ac:dyDescent="0.25">
      <c r="A446" s="43"/>
      <c r="B446" s="43"/>
      <c r="C446" s="43"/>
      <c r="D446" s="43"/>
      <c r="E446" s="42"/>
      <c r="F446" s="42"/>
      <c r="G446" s="42"/>
      <c r="H446" s="42"/>
    </row>
    <row r="447" spans="1:8" ht="15" x14ac:dyDescent="0.25">
      <c r="A447" s="43"/>
      <c r="B447" s="43"/>
      <c r="C447" s="43"/>
      <c r="D447" s="43"/>
      <c r="E447" s="42"/>
      <c r="F447" s="42"/>
      <c r="G447" s="42"/>
      <c r="H447" s="42"/>
    </row>
    <row r="448" spans="1:8" ht="15" x14ac:dyDescent="0.25">
      <c r="A448" s="43"/>
      <c r="B448" s="43"/>
      <c r="C448" s="43"/>
      <c r="D448" s="43"/>
      <c r="E448" s="42"/>
      <c r="F448" s="42"/>
      <c r="G448" s="42"/>
      <c r="H448" s="42"/>
    </row>
    <row r="449" spans="1:8" ht="15" x14ac:dyDescent="0.25">
      <c r="A449" s="43"/>
      <c r="B449" s="43"/>
      <c r="C449" s="43"/>
      <c r="D449" s="43"/>
      <c r="E449" s="42"/>
      <c r="F449" s="42"/>
      <c r="G449" s="42"/>
      <c r="H449" s="42"/>
    </row>
    <row r="450" spans="1:8" ht="15" x14ac:dyDescent="0.25">
      <c r="A450" s="43"/>
      <c r="B450" s="43"/>
      <c r="C450" s="43"/>
      <c r="D450" s="43"/>
      <c r="E450" s="42"/>
      <c r="F450" s="42"/>
      <c r="G450" s="42"/>
      <c r="H450" s="42"/>
    </row>
    <row r="451" spans="1:8" ht="15" x14ac:dyDescent="0.25">
      <c r="A451" s="43"/>
      <c r="B451" s="43"/>
      <c r="C451" s="43"/>
      <c r="D451" s="43"/>
      <c r="E451" s="42"/>
      <c r="F451" s="42"/>
      <c r="G451" s="42"/>
      <c r="H451" s="42"/>
    </row>
    <row r="452" spans="1:8" ht="15" x14ac:dyDescent="0.25">
      <c r="A452" s="43"/>
      <c r="B452" s="43"/>
      <c r="C452" s="43"/>
      <c r="D452" s="43"/>
      <c r="E452" s="42"/>
      <c r="F452" s="42"/>
      <c r="G452" s="42"/>
      <c r="H452" s="42"/>
    </row>
    <row r="453" spans="1:8" ht="15" x14ac:dyDescent="0.25">
      <c r="A453" s="43"/>
      <c r="B453" s="43"/>
      <c r="C453" s="43"/>
      <c r="D453" s="43"/>
      <c r="E453" s="42"/>
      <c r="F453" s="42"/>
      <c r="G453" s="42"/>
      <c r="H453" s="42"/>
    </row>
    <row r="454" spans="1:8" ht="15" x14ac:dyDescent="0.25">
      <c r="A454" s="43"/>
      <c r="B454" s="43"/>
      <c r="C454" s="43"/>
      <c r="D454" s="43"/>
      <c r="E454" s="42"/>
      <c r="F454" s="42"/>
      <c r="G454" s="42"/>
      <c r="H454" s="42"/>
    </row>
    <row r="455" spans="1:8" ht="15" x14ac:dyDescent="0.25">
      <c r="A455" s="43"/>
      <c r="B455" s="43"/>
      <c r="C455" s="43"/>
      <c r="D455" s="43"/>
      <c r="E455" s="42"/>
      <c r="F455" s="42"/>
      <c r="G455" s="42"/>
      <c r="H455" s="42"/>
    </row>
    <row r="456" spans="1:8" ht="15" x14ac:dyDescent="0.25">
      <c r="A456" s="43"/>
      <c r="B456" s="43"/>
      <c r="C456" s="43"/>
      <c r="D456" s="43"/>
      <c r="E456" s="42"/>
      <c r="F456" s="42"/>
      <c r="G456" s="42"/>
      <c r="H456" s="42"/>
    </row>
    <row r="457" spans="1:8" ht="15" x14ac:dyDescent="0.25">
      <c r="A457" s="43"/>
      <c r="B457" s="43"/>
      <c r="C457" s="43"/>
      <c r="D457" s="43"/>
      <c r="E457" s="42"/>
      <c r="F457" s="42"/>
      <c r="G457" s="42"/>
      <c r="H457" s="42"/>
    </row>
    <row r="458" spans="1:8" ht="15" x14ac:dyDescent="0.25">
      <c r="A458" s="43"/>
      <c r="B458" s="43"/>
      <c r="C458" s="43"/>
      <c r="D458" s="43"/>
      <c r="E458" s="42"/>
      <c r="F458" s="42"/>
      <c r="G458" s="42"/>
      <c r="H458" s="42"/>
    </row>
    <row r="459" spans="1:8" ht="15" x14ac:dyDescent="0.25">
      <c r="A459" s="43"/>
      <c r="B459" s="43"/>
      <c r="C459" s="43"/>
      <c r="D459" s="43"/>
      <c r="E459" s="42"/>
      <c r="F459" s="42"/>
      <c r="G459" s="42"/>
      <c r="H459" s="42"/>
    </row>
    <row r="460" spans="1:8" ht="15" x14ac:dyDescent="0.25">
      <c r="A460" s="43"/>
      <c r="B460" s="43"/>
      <c r="C460" s="43"/>
      <c r="D460" s="43"/>
      <c r="E460" s="42"/>
      <c r="F460" s="42"/>
      <c r="G460" s="42"/>
      <c r="H460" s="42"/>
    </row>
    <row r="461" spans="1:8" ht="15" x14ac:dyDescent="0.25">
      <c r="A461" s="43"/>
      <c r="B461" s="43"/>
      <c r="C461" s="43"/>
      <c r="D461" s="43"/>
      <c r="E461" s="42"/>
      <c r="F461" s="42"/>
      <c r="G461" s="42"/>
      <c r="H461" s="42"/>
    </row>
    <row r="462" spans="1:8" ht="15" x14ac:dyDescent="0.25">
      <c r="A462" s="43"/>
      <c r="B462" s="43"/>
      <c r="C462" s="43"/>
      <c r="D462" s="43"/>
      <c r="E462" s="42"/>
      <c r="F462" s="42"/>
      <c r="G462" s="42"/>
      <c r="H462" s="42"/>
    </row>
    <row r="463" spans="1:8" ht="15" x14ac:dyDescent="0.25">
      <c r="A463" s="43"/>
      <c r="B463" s="43"/>
      <c r="C463" s="43"/>
      <c r="D463" s="43"/>
      <c r="E463" s="42"/>
      <c r="F463" s="42"/>
      <c r="G463" s="42"/>
      <c r="H463" s="42"/>
    </row>
    <row r="464" spans="1:8" ht="15" x14ac:dyDescent="0.25">
      <c r="A464" s="43"/>
      <c r="B464" s="43"/>
      <c r="C464" s="43"/>
      <c r="D464" s="43"/>
      <c r="E464" s="42"/>
      <c r="F464" s="42"/>
      <c r="G464" s="42"/>
      <c r="H464" s="42"/>
    </row>
    <row r="465" spans="1:8" ht="15" x14ac:dyDescent="0.25">
      <c r="A465" s="43"/>
      <c r="B465" s="43"/>
      <c r="C465" s="43"/>
      <c r="D465" s="43"/>
      <c r="E465" s="42"/>
      <c r="F465" s="42"/>
      <c r="G465" s="42"/>
      <c r="H465" s="42"/>
    </row>
    <row r="466" spans="1:8" ht="15" x14ac:dyDescent="0.25">
      <c r="A466" s="43"/>
      <c r="B466" s="43"/>
      <c r="C466" s="43"/>
      <c r="D466" s="43"/>
      <c r="E466" s="42"/>
      <c r="F466" s="42"/>
      <c r="G466" s="42"/>
      <c r="H466" s="42"/>
    </row>
    <row r="467" spans="1:8" ht="15" x14ac:dyDescent="0.25">
      <c r="A467" s="43"/>
      <c r="B467" s="43"/>
      <c r="C467" s="43"/>
      <c r="D467" s="43"/>
      <c r="E467" s="42"/>
      <c r="F467" s="42"/>
      <c r="G467" s="42"/>
      <c r="H467" s="42"/>
    </row>
    <row r="468" spans="1:8" ht="15" x14ac:dyDescent="0.25">
      <c r="A468" s="43"/>
      <c r="B468" s="43"/>
      <c r="C468" s="43"/>
      <c r="D468" s="43"/>
      <c r="E468" s="42"/>
      <c r="F468" s="42"/>
      <c r="G468" s="42"/>
      <c r="H468" s="42"/>
    </row>
    <row r="469" spans="1:8" ht="15" x14ac:dyDescent="0.25">
      <c r="A469" s="43"/>
      <c r="B469" s="43"/>
      <c r="C469" s="43"/>
      <c r="D469" s="43"/>
      <c r="E469" s="42"/>
      <c r="F469" s="42"/>
      <c r="G469" s="42"/>
      <c r="H469" s="42"/>
    </row>
    <row r="470" spans="1:8" ht="15" x14ac:dyDescent="0.25">
      <c r="A470" s="43"/>
      <c r="B470" s="43"/>
      <c r="C470" s="43"/>
      <c r="D470" s="43"/>
      <c r="E470" s="42"/>
      <c r="F470" s="42"/>
      <c r="G470" s="42"/>
      <c r="H470" s="42"/>
    </row>
    <row r="471" spans="1:8" ht="15" x14ac:dyDescent="0.25">
      <c r="A471" s="43"/>
      <c r="B471" s="43"/>
      <c r="C471" s="43"/>
      <c r="D471" s="43"/>
      <c r="E471" s="42"/>
      <c r="F471" s="42"/>
      <c r="G471" s="42"/>
      <c r="H471" s="42"/>
    </row>
    <row r="472" spans="1:8" ht="15" x14ac:dyDescent="0.25">
      <c r="A472" s="43"/>
      <c r="B472" s="43"/>
      <c r="C472" s="43"/>
      <c r="D472" s="43"/>
      <c r="E472" s="42"/>
      <c r="F472" s="42"/>
      <c r="G472" s="42"/>
      <c r="H472" s="42"/>
    </row>
  </sheetData>
  <dataConsolidate/>
  <mergeCells count="2">
    <mergeCell ref="A1:C1"/>
    <mergeCell ref="A3:E3"/>
  </mergeCells>
  <pageMargins left="0.19685039370078741" right="0.19685039370078741" top="0.23622047244094491" bottom="0.23622047244094491" header="3.937007874015748E-2" footer="7.874015748031496E-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13"/>
  <sheetViews>
    <sheetView tabSelected="1" zoomScale="96" zoomScaleNormal="96" zoomScaleSheetLayoutView="100" workbookViewId="0">
      <pane xSplit="5" ySplit="3" topLeftCell="F6" activePane="bottomRight" state="frozen"/>
      <selection pane="topRight" activeCell="F1" sqref="F1"/>
      <selection pane="bottomLeft" activeCell="A7" sqref="A7"/>
      <selection pane="bottomRight" activeCell="C98" sqref="C98:C101"/>
    </sheetView>
  </sheetViews>
  <sheetFormatPr defaultColWidth="9.109375" defaultRowHeight="13.2" x14ac:dyDescent="0.25"/>
  <cols>
    <col min="1" max="1" width="9.6640625" style="192" customWidth="1"/>
    <col min="2" max="2" width="8.5546875" style="192" customWidth="1"/>
    <col min="3" max="3" width="79.6640625" style="192" customWidth="1"/>
    <col min="4" max="4" width="13.44140625" style="192" customWidth="1"/>
    <col min="5" max="6" width="15.88671875" style="192" customWidth="1"/>
    <col min="7" max="7" width="13.33203125" style="192" customWidth="1"/>
    <col min="8" max="8" width="9.109375" style="192"/>
    <col min="9" max="9" width="10.109375" style="192" bestFit="1" customWidth="1"/>
    <col min="10" max="16384" width="9.109375" style="192"/>
  </cols>
  <sheetData>
    <row r="1" spans="1:7" ht="21" customHeight="1" x14ac:dyDescent="0.3">
      <c r="A1" s="187" t="s">
        <v>197</v>
      </c>
      <c r="B1" s="182"/>
      <c r="C1" s="189"/>
      <c r="D1" s="190"/>
      <c r="E1" s="191"/>
      <c r="F1" s="191"/>
      <c r="G1" s="191"/>
    </row>
    <row r="2" spans="1:7" ht="15.75" customHeight="1" x14ac:dyDescent="0.3">
      <c r="A2" s="187"/>
      <c r="B2" s="182"/>
      <c r="C2" s="193"/>
      <c r="E2" s="194"/>
    </row>
    <row r="3" spans="1:7" s="199" customFormat="1" ht="24" customHeight="1" x14ac:dyDescent="0.4">
      <c r="A3" s="195" t="s">
        <v>329</v>
      </c>
      <c r="B3" s="195"/>
      <c r="C3" s="195"/>
      <c r="D3" s="196"/>
      <c r="E3" s="197"/>
      <c r="F3" s="198"/>
      <c r="G3" s="198"/>
    </row>
    <row r="4" spans="1:7" s="43" customFormat="1" ht="12.75" hidden="1" customHeight="1" x14ac:dyDescent="0.3">
      <c r="A4" s="47"/>
      <c r="B4" s="49"/>
      <c r="C4" s="200"/>
      <c r="D4" s="201"/>
      <c r="E4" s="201"/>
      <c r="F4" s="201"/>
      <c r="G4" s="201"/>
    </row>
    <row r="5" spans="1:7" s="43" customFormat="1" ht="12.75" hidden="1" customHeight="1" x14ac:dyDescent="0.3">
      <c r="A5" s="47"/>
      <c r="B5" s="49"/>
      <c r="C5" s="200"/>
      <c r="D5" s="201"/>
      <c r="E5" s="201"/>
      <c r="F5" s="201"/>
      <c r="G5" s="201"/>
    </row>
    <row r="6" spans="1:7" s="43" customFormat="1" ht="15.75" customHeight="1" thickBot="1" x14ac:dyDescent="0.3">
      <c r="B6" s="202"/>
    </row>
    <row r="7" spans="1:7" s="43" customFormat="1" ht="15.6" x14ac:dyDescent="0.3">
      <c r="A7" s="203" t="s">
        <v>57</v>
      </c>
      <c r="B7" s="204" t="s">
        <v>56</v>
      </c>
      <c r="C7" s="203" t="s">
        <v>54</v>
      </c>
      <c r="D7" s="203" t="s">
        <v>53</v>
      </c>
      <c r="E7" s="203" t="s">
        <v>53</v>
      </c>
      <c r="F7" s="94" t="s">
        <v>7</v>
      </c>
      <c r="G7" s="203" t="s">
        <v>198</v>
      </c>
    </row>
    <row r="8" spans="1:7" s="43" customFormat="1" ht="15.75" customHeight="1" thickBot="1" x14ac:dyDescent="0.35">
      <c r="A8" s="205"/>
      <c r="B8" s="206"/>
      <c r="C8" s="207"/>
      <c r="D8" s="208" t="s">
        <v>51</v>
      </c>
      <c r="E8" s="208" t="s">
        <v>50</v>
      </c>
      <c r="F8" s="91" t="s">
        <v>330</v>
      </c>
      <c r="G8" s="208" t="s">
        <v>199</v>
      </c>
    </row>
    <row r="9" spans="1:7" s="43" customFormat="1" ht="16.5" customHeight="1" thickTop="1" x14ac:dyDescent="0.3">
      <c r="A9" s="209">
        <v>20</v>
      </c>
      <c r="B9" s="210"/>
      <c r="C9" s="115" t="s">
        <v>200</v>
      </c>
      <c r="D9" s="137"/>
      <c r="E9" s="136"/>
      <c r="F9" s="131"/>
      <c r="G9" s="137"/>
    </row>
    <row r="10" spans="1:7" s="43" customFormat="1" ht="16.5" customHeight="1" x14ac:dyDescent="0.3">
      <c r="A10" s="209"/>
      <c r="B10" s="210"/>
      <c r="C10" s="115"/>
      <c r="D10" s="137"/>
      <c r="E10" s="136"/>
      <c r="F10" s="131"/>
      <c r="G10" s="137"/>
    </row>
    <row r="11" spans="1:7" s="43" customFormat="1" ht="15" customHeight="1" x14ac:dyDescent="0.3">
      <c r="A11" s="146"/>
      <c r="B11" s="211"/>
      <c r="C11" s="115" t="s">
        <v>201</v>
      </c>
      <c r="D11" s="135"/>
      <c r="E11" s="134"/>
      <c r="F11" s="212"/>
      <c r="G11" s="135"/>
    </row>
    <row r="12" spans="1:7" s="43" customFormat="1" ht="15" x14ac:dyDescent="0.25">
      <c r="A12" s="141"/>
      <c r="B12" s="213">
        <v>2143</v>
      </c>
      <c r="C12" s="142" t="s">
        <v>202</v>
      </c>
      <c r="D12" s="124">
        <v>50</v>
      </c>
      <c r="E12" s="69">
        <v>50</v>
      </c>
      <c r="F12" s="68">
        <v>8.6</v>
      </c>
      <c r="G12" s="135">
        <f>(F12/E12)*100</f>
        <v>17.2</v>
      </c>
    </row>
    <row r="13" spans="1:7" s="43" customFormat="1" ht="15" x14ac:dyDescent="0.25">
      <c r="A13" s="141"/>
      <c r="B13" s="213">
        <v>2212</v>
      </c>
      <c r="C13" s="142" t="s">
        <v>203</v>
      </c>
      <c r="D13" s="124">
        <v>34525</v>
      </c>
      <c r="E13" s="69">
        <v>40095.699999999997</v>
      </c>
      <c r="F13" s="68">
        <v>25324.1</v>
      </c>
      <c r="G13" s="135">
        <f t="shared" ref="G13:G56" si="0">(F13/E13)*100</f>
        <v>63.159141753355094</v>
      </c>
    </row>
    <row r="14" spans="1:7" s="43" customFormat="1" ht="15" customHeight="1" x14ac:dyDescent="0.25">
      <c r="A14" s="141"/>
      <c r="B14" s="213">
        <v>2219</v>
      </c>
      <c r="C14" s="142" t="s">
        <v>204</v>
      </c>
      <c r="D14" s="124">
        <v>56140</v>
      </c>
      <c r="E14" s="69">
        <v>86361.9</v>
      </c>
      <c r="F14" s="68">
        <v>31112.3</v>
      </c>
      <c r="G14" s="135">
        <f t="shared" si="0"/>
        <v>36.025492723064225</v>
      </c>
    </row>
    <row r="15" spans="1:7" s="43" customFormat="1" ht="15" x14ac:dyDescent="0.25">
      <c r="A15" s="141"/>
      <c r="B15" s="213">
        <v>2221</v>
      </c>
      <c r="C15" s="142" t="s">
        <v>205</v>
      </c>
      <c r="D15" s="124">
        <v>400</v>
      </c>
      <c r="E15" s="69">
        <v>111.7</v>
      </c>
      <c r="F15" s="68">
        <v>33.9</v>
      </c>
      <c r="G15" s="135">
        <f t="shared" si="0"/>
        <v>30.349149507609667</v>
      </c>
    </row>
    <row r="16" spans="1:7" s="43" customFormat="1" ht="15" hidden="1" x14ac:dyDescent="0.25">
      <c r="A16" s="141"/>
      <c r="B16" s="213">
        <v>2229</v>
      </c>
      <c r="C16" s="142" t="s">
        <v>206</v>
      </c>
      <c r="D16" s="124"/>
      <c r="E16" s="69"/>
      <c r="F16" s="68">
        <v>0</v>
      </c>
      <c r="G16" s="135" t="e">
        <f t="shared" si="0"/>
        <v>#DIV/0!</v>
      </c>
    </row>
    <row r="17" spans="1:7" s="43" customFormat="1" ht="15" hidden="1" x14ac:dyDescent="0.25">
      <c r="A17" s="141"/>
      <c r="B17" s="213">
        <v>2241</v>
      </c>
      <c r="C17" s="142" t="s">
        <v>207</v>
      </c>
      <c r="D17" s="124"/>
      <c r="E17" s="69"/>
      <c r="F17" s="68">
        <v>0</v>
      </c>
      <c r="G17" s="135" t="e">
        <f t="shared" si="0"/>
        <v>#DIV/0!</v>
      </c>
    </row>
    <row r="18" spans="1:7" s="45" customFormat="1" ht="15.6" hidden="1" x14ac:dyDescent="0.3">
      <c r="A18" s="141"/>
      <c r="B18" s="213">
        <v>2249</v>
      </c>
      <c r="C18" s="142" t="s">
        <v>208</v>
      </c>
      <c r="D18" s="135"/>
      <c r="E18" s="134"/>
      <c r="F18" s="68">
        <v>0</v>
      </c>
      <c r="G18" s="135" t="e">
        <f t="shared" si="0"/>
        <v>#DIV/0!</v>
      </c>
    </row>
    <row r="19" spans="1:7" s="43" customFormat="1" ht="15" hidden="1" x14ac:dyDescent="0.25">
      <c r="A19" s="141"/>
      <c r="B19" s="213">
        <v>2310</v>
      </c>
      <c r="C19" s="142" t="s">
        <v>209</v>
      </c>
      <c r="D19" s="124"/>
      <c r="E19" s="69"/>
      <c r="F19" s="68">
        <v>0</v>
      </c>
      <c r="G19" s="135" t="e">
        <f t="shared" si="0"/>
        <v>#DIV/0!</v>
      </c>
    </row>
    <row r="20" spans="1:7" s="43" customFormat="1" ht="15" x14ac:dyDescent="0.25">
      <c r="A20" s="141"/>
      <c r="B20" s="213">
        <v>2321</v>
      </c>
      <c r="C20" s="142" t="s">
        <v>416</v>
      </c>
      <c r="D20" s="124">
        <v>2000</v>
      </c>
      <c r="E20" s="69">
        <v>3068.6</v>
      </c>
      <c r="F20" s="68">
        <v>2772.8</v>
      </c>
      <c r="G20" s="135">
        <f t="shared" si="0"/>
        <v>90.360424949488376</v>
      </c>
    </row>
    <row r="21" spans="1:7" s="45" customFormat="1" ht="15.6" hidden="1" x14ac:dyDescent="0.3">
      <c r="A21" s="141"/>
      <c r="B21" s="213">
        <v>2331</v>
      </c>
      <c r="C21" s="142" t="s">
        <v>210</v>
      </c>
      <c r="D21" s="135"/>
      <c r="E21" s="134"/>
      <c r="F21" s="68">
        <v>0</v>
      </c>
      <c r="G21" s="135" t="e">
        <f t="shared" si="0"/>
        <v>#DIV/0!</v>
      </c>
    </row>
    <row r="22" spans="1:7" s="43" customFormat="1" ht="15" x14ac:dyDescent="0.25">
      <c r="A22" s="141"/>
      <c r="B22" s="213">
        <v>3111</v>
      </c>
      <c r="C22" s="214" t="s">
        <v>211</v>
      </c>
      <c r="D22" s="124">
        <v>590</v>
      </c>
      <c r="E22" s="69">
        <v>1272.4000000000001</v>
      </c>
      <c r="F22" s="68">
        <v>410.1</v>
      </c>
      <c r="G22" s="135">
        <f t="shared" si="0"/>
        <v>32.230430682175417</v>
      </c>
    </row>
    <row r="23" spans="1:7" s="43" customFormat="1" ht="15" x14ac:dyDescent="0.25">
      <c r="A23" s="141"/>
      <c r="B23" s="213">
        <v>3113</v>
      </c>
      <c r="C23" s="214" t="s">
        <v>212</v>
      </c>
      <c r="D23" s="124">
        <v>4350</v>
      </c>
      <c r="E23" s="69">
        <v>9373.6</v>
      </c>
      <c r="F23" s="68">
        <v>7990.3</v>
      </c>
      <c r="G23" s="135">
        <f t="shared" si="0"/>
        <v>85.242596227703331</v>
      </c>
    </row>
    <row r="24" spans="1:7" s="45" customFormat="1" ht="15.6" x14ac:dyDescent="0.3">
      <c r="A24" s="141"/>
      <c r="B24" s="213">
        <v>3231</v>
      </c>
      <c r="C24" s="142" t="s">
        <v>213</v>
      </c>
      <c r="D24" s="135">
        <v>0</v>
      </c>
      <c r="E24" s="134">
        <v>6.1</v>
      </c>
      <c r="F24" s="68">
        <v>6.1</v>
      </c>
      <c r="G24" s="135">
        <f t="shared" si="0"/>
        <v>100</v>
      </c>
    </row>
    <row r="25" spans="1:7" s="45" customFormat="1" ht="15.6" x14ac:dyDescent="0.3">
      <c r="A25" s="141"/>
      <c r="B25" s="213">
        <v>3313</v>
      </c>
      <c r="C25" s="142" t="s">
        <v>214</v>
      </c>
      <c r="D25" s="135">
        <v>100</v>
      </c>
      <c r="E25" s="134">
        <v>3287.3</v>
      </c>
      <c r="F25" s="68">
        <v>2715.6</v>
      </c>
      <c r="G25" s="135">
        <f t="shared" si="0"/>
        <v>82.608827913485229</v>
      </c>
    </row>
    <row r="26" spans="1:7" s="43" customFormat="1" ht="15" x14ac:dyDescent="0.25">
      <c r="A26" s="179"/>
      <c r="B26" s="213">
        <v>3314</v>
      </c>
      <c r="C26" s="214" t="s">
        <v>215</v>
      </c>
      <c r="D26" s="140">
        <v>300</v>
      </c>
      <c r="E26" s="114">
        <v>234.8</v>
      </c>
      <c r="F26" s="68">
        <v>234.7</v>
      </c>
      <c r="G26" s="135">
        <f t="shared" si="0"/>
        <v>99.95741056218057</v>
      </c>
    </row>
    <row r="27" spans="1:7" s="45" customFormat="1" ht="15.6" hidden="1" x14ac:dyDescent="0.3">
      <c r="A27" s="141"/>
      <c r="B27" s="213">
        <v>3319</v>
      </c>
      <c r="C27" s="214" t="s">
        <v>216</v>
      </c>
      <c r="D27" s="135"/>
      <c r="E27" s="134"/>
      <c r="F27" s="68">
        <v>0</v>
      </c>
      <c r="G27" s="135" t="e">
        <f t="shared" si="0"/>
        <v>#DIV/0!</v>
      </c>
    </row>
    <row r="28" spans="1:7" s="43" customFormat="1" ht="15" x14ac:dyDescent="0.25">
      <c r="A28" s="141"/>
      <c r="B28" s="213">
        <v>3322</v>
      </c>
      <c r="C28" s="214" t="s">
        <v>217</v>
      </c>
      <c r="D28" s="124">
        <v>8250</v>
      </c>
      <c r="E28" s="69">
        <v>245.8</v>
      </c>
      <c r="F28" s="68">
        <v>152</v>
      </c>
      <c r="G28" s="135">
        <f t="shared" si="0"/>
        <v>61.838893409275833</v>
      </c>
    </row>
    <row r="29" spans="1:7" s="43" customFormat="1" ht="15" x14ac:dyDescent="0.25">
      <c r="A29" s="141"/>
      <c r="B29" s="213">
        <v>3326</v>
      </c>
      <c r="C29" s="214" t="s">
        <v>218</v>
      </c>
      <c r="D29" s="124">
        <v>50</v>
      </c>
      <c r="E29" s="69">
        <v>68.599999999999994</v>
      </c>
      <c r="F29" s="68">
        <v>58.5</v>
      </c>
      <c r="G29" s="135">
        <f t="shared" si="0"/>
        <v>85.276967930029159</v>
      </c>
    </row>
    <row r="30" spans="1:7" s="45" customFormat="1" ht="15.6" x14ac:dyDescent="0.3">
      <c r="A30" s="141"/>
      <c r="B30" s="213">
        <v>3392</v>
      </c>
      <c r="C30" s="142" t="s">
        <v>417</v>
      </c>
      <c r="D30" s="135">
        <v>2000</v>
      </c>
      <c r="E30" s="134">
        <v>63.7</v>
      </c>
      <c r="F30" s="68">
        <v>48.4</v>
      </c>
      <c r="G30" s="135">
        <f t="shared" si="0"/>
        <v>75.981161695447412</v>
      </c>
    </row>
    <row r="31" spans="1:7" s="43" customFormat="1" ht="15" x14ac:dyDescent="0.25">
      <c r="A31" s="141"/>
      <c r="B31" s="213">
        <v>3412</v>
      </c>
      <c r="C31" s="214" t="s">
        <v>219</v>
      </c>
      <c r="D31" s="124">
        <v>6000</v>
      </c>
      <c r="E31" s="69">
        <v>5623.1</v>
      </c>
      <c r="F31" s="68">
        <v>3549.8</v>
      </c>
      <c r="G31" s="135">
        <f t="shared" si="0"/>
        <v>63.128879088047519</v>
      </c>
    </row>
    <row r="32" spans="1:7" s="43" customFormat="1" ht="15" x14ac:dyDescent="0.25">
      <c r="A32" s="141"/>
      <c r="B32" s="213">
        <v>3421</v>
      </c>
      <c r="C32" s="214" t="s">
        <v>220</v>
      </c>
      <c r="D32" s="124">
        <v>491</v>
      </c>
      <c r="E32" s="69">
        <v>1951.6</v>
      </c>
      <c r="F32" s="68">
        <v>1800.8</v>
      </c>
      <c r="G32" s="135">
        <f t="shared" si="0"/>
        <v>92.273006763681082</v>
      </c>
    </row>
    <row r="33" spans="1:7" s="43" customFormat="1" ht="15" x14ac:dyDescent="0.25">
      <c r="A33" s="141"/>
      <c r="B33" s="213">
        <v>3612</v>
      </c>
      <c r="C33" s="214" t="s">
        <v>221</v>
      </c>
      <c r="D33" s="124">
        <v>150</v>
      </c>
      <c r="E33" s="69">
        <v>450</v>
      </c>
      <c r="F33" s="68">
        <v>0</v>
      </c>
      <c r="G33" s="135">
        <f t="shared" si="0"/>
        <v>0</v>
      </c>
    </row>
    <row r="34" spans="1:7" s="43" customFormat="1" ht="15" x14ac:dyDescent="0.25">
      <c r="A34" s="141"/>
      <c r="B34" s="213">
        <v>3613</v>
      </c>
      <c r="C34" s="214" t="s">
        <v>222</v>
      </c>
      <c r="D34" s="124">
        <v>0</v>
      </c>
      <c r="E34" s="69">
        <v>297.60000000000002</v>
      </c>
      <c r="F34" s="68">
        <v>277.60000000000002</v>
      </c>
      <c r="G34" s="135">
        <f t="shared" si="0"/>
        <v>93.27956989247312</v>
      </c>
    </row>
    <row r="35" spans="1:7" s="43" customFormat="1" ht="15" x14ac:dyDescent="0.25">
      <c r="A35" s="141"/>
      <c r="B35" s="213">
        <v>3631</v>
      </c>
      <c r="C35" s="214" t="s">
        <v>223</v>
      </c>
      <c r="D35" s="124">
        <v>11010</v>
      </c>
      <c r="E35" s="69">
        <v>8684.2000000000007</v>
      </c>
      <c r="F35" s="68">
        <v>5503.2</v>
      </c>
      <c r="G35" s="135">
        <f t="shared" si="0"/>
        <v>63.370258630616519</v>
      </c>
    </row>
    <row r="36" spans="1:7" s="45" customFormat="1" ht="15.6" x14ac:dyDescent="0.3">
      <c r="A36" s="141"/>
      <c r="B36" s="213">
        <v>3632</v>
      </c>
      <c r="C36" s="142" t="s">
        <v>224</v>
      </c>
      <c r="D36" s="135">
        <v>8100</v>
      </c>
      <c r="E36" s="134">
        <v>25336.6</v>
      </c>
      <c r="F36" s="68">
        <v>7358.4</v>
      </c>
      <c r="G36" s="135">
        <f t="shared" si="0"/>
        <v>29.042570826393437</v>
      </c>
    </row>
    <row r="37" spans="1:7" s="43" customFormat="1" ht="15" x14ac:dyDescent="0.25">
      <c r="A37" s="141"/>
      <c r="B37" s="213">
        <v>3635</v>
      </c>
      <c r="C37" s="214" t="s">
        <v>225</v>
      </c>
      <c r="D37" s="124">
        <v>3370</v>
      </c>
      <c r="E37" s="69">
        <v>1775.7</v>
      </c>
      <c r="F37" s="68">
        <v>517.6</v>
      </c>
      <c r="G37" s="135">
        <f t="shared" si="0"/>
        <v>29.14906797319367</v>
      </c>
    </row>
    <row r="38" spans="1:7" s="45" customFormat="1" ht="15.6" hidden="1" x14ac:dyDescent="0.3">
      <c r="A38" s="141"/>
      <c r="B38" s="213">
        <v>3639</v>
      </c>
      <c r="C38" s="142" t="s">
        <v>226</v>
      </c>
      <c r="D38" s="135"/>
      <c r="E38" s="134"/>
      <c r="F38" s="68">
        <v>0</v>
      </c>
      <c r="G38" s="135" t="e">
        <f t="shared" si="0"/>
        <v>#DIV/0!</v>
      </c>
    </row>
    <row r="39" spans="1:7" s="43" customFormat="1" ht="15" x14ac:dyDescent="0.25">
      <c r="A39" s="141"/>
      <c r="B39" s="213">
        <v>3699</v>
      </c>
      <c r="C39" s="214" t="s">
        <v>227</v>
      </c>
      <c r="D39" s="140">
        <v>205</v>
      </c>
      <c r="E39" s="114">
        <v>590.29999999999995</v>
      </c>
      <c r="F39" s="68">
        <v>383.8</v>
      </c>
      <c r="G39" s="135">
        <f t="shared" si="0"/>
        <v>65.017787565644596</v>
      </c>
    </row>
    <row r="40" spans="1:7" s="43" customFormat="1" ht="15" x14ac:dyDescent="0.25">
      <c r="A40" s="141"/>
      <c r="B40" s="213">
        <v>3722</v>
      </c>
      <c r="C40" s="214" t="s">
        <v>228</v>
      </c>
      <c r="D40" s="124">
        <v>20470</v>
      </c>
      <c r="E40" s="69">
        <v>20932</v>
      </c>
      <c r="F40" s="68">
        <v>19005.7</v>
      </c>
      <c r="G40" s="135">
        <f t="shared" si="0"/>
        <v>90.797343779858593</v>
      </c>
    </row>
    <row r="41" spans="1:7" s="45" customFormat="1" ht="15.6" x14ac:dyDescent="0.3">
      <c r="A41" s="141"/>
      <c r="B41" s="213">
        <v>3725</v>
      </c>
      <c r="C41" s="142" t="s">
        <v>418</v>
      </c>
      <c r="D41" s="135">
        <v>500</v>
      </c>
      <c r="E41" s="134">
        <v>0</v>
      </c>
      <c r="F41" s="68">
        <v>0</v>
      </c>
      <c r="G41" s="135" t="e">
        <f t="shared" si="0"/>
        <v>#DIV/0!</v>
      </c>
    </row>
    <row r="42" spans="1:7" s="45" customFormat="1" ht="15.6" x14ac:dyDescent="0.3">
      <c r="A42" s="141"/>
      <c r="B42" s="213">
        <v>3726</v>
      </c>
      <c r="C42" s="142" t="s">
        <v>229</v>
      </c>
      <c r="D42" s="135">
        <v>230</v>
      </c>
      <c r="E42" s="134">
        <v>0</v>
      </c>
      <c r="F42" s="68">
        <v>0</v>
      </c>
      <c r="G42" s="135" t="e">
        <f t="shared" si="0"/>
        <v>#DIV/0!</v>
      </c>
    </row>
    <row r="43" spans="1:7" s="45" customFormat="1" ht="15.6" x14ac:dyDescent="0.3">
      <c r="A43" s="141"/>
      <c r="B43" s="213">
        <v>3733</v>
      </c>
      <c r="C43" s="142" t="s">
        <v>230</v>
      </c>
      <c r="D43" s="135">
        <v>40</v>
      </c>
      <c r="E43" s="134">
        <v>40</v>
      </c>
      <c r="F43" s="68">
        <v>30.8</v>
      </c>
      <c r="G43" s="135">
        <f t="shared" si="0"/>
        <v>77</v>
      </c>
    </row>
    <row r="44" spans="1:7" s="45" customFormat="1" ht="15.6" x14ac:dyDescent="0.3">
      <c r="A44" s="141"/>
      <c r="B44" s="213">
        <v>3744</v>
      </c>
      <c r="C44" s="142" t="s">
        <v>231</v>
      </c>
      <c r="D44" s="135">
        <v>4000</v>
      </c>
      <c r="E44" s="134">
        <v>9896.5</v>
      </c>
      <c r="F44" s="68">
        <v>9750</v>
      </c>
      <c r="G44" s="135">
        <f t="shared" si="0"/>
        <v>98.519678674278794</v>
      </c>
    </row>
    <row r="45" spans="1:7" s="45" customFormat="1" ht="15.6" x14ac:dyDescent="0.3">
      <c r="A45" s="141"/>
      <c r="B45" s="213">
        <v>3745</v>
      </c>
      <c r="C45" s="142" t="s">
        <v>232</v>
      </c>
      <c r="D45" s="215">
        <v>24947</v>
      </c>
      <c r="E45" s="134">
        <v>24555.200000000001</v>
      </c>
      <c r="F45" s="68">
        <v>19657</v>
      </c>
      <c r="G45" s="135">
        <f t="shared" si="0"/>
        <v>80.052290349905519</v>
      </c>
    </row>
    <row r="46" spans="1:7" s="45" customFormat="1" ht="15.6" x14ac:dyDescent="0.3">
      <c r="A46" s="141"/>
      <c r="B46" s="213">
        <v>4349</v>
      </c>
      <c r="C46" s="142" t="s">
        <v>474</v>
      </c>
      <c r="D46" s="140">
        <v>0</v>
      </c>
      <c r="E46" s="114">
        <v>750</v>
      </c>
      <c r="F46" s="68">
        <v>3.6</v>
      </c>
      <c r="G46" s="135">
        <f t="shared" si="0"/>
        <v>0.48000000000000004</v>
      </c>
    </row>
    <row r="47" spans="1:7" s="45" customFormat="1" ht="15.6" x14ac:dyDescent="0.3">
      <c r="A47" s="179"/>
      <c r="B47" s="213">
        <v>4351</v>
      </c>
      <c r="C47" s="214" t="s">
        <v>419</v>
      </c>
      <c r="D47" s="140">
        <v>1000</v>
      </c>
      <c r="E47" s="114">
        <v>519.20000000000005</v>
      </c>
      <c r="F47" s="68">
        <v>519.20000000000005</v>
      </c>
      <c r="G47" s="135">
        <f t="shared" si="0"/>
        <v>100</v>
      </c>
    </row>
    <row r="48" spans="1:7" s="45" customFormat="1" ht="15.6" x14ac:dyDescent="0.3">
      <c r="A48" s="179"/>
      <c r="B48" s="213">
        <v>4357</v>
      </c>
      <c r="C48" s="214" t="s">
        <v>233</v>
      </c>
      <c r="D48" s="140">
        <v>2950</v>
      </c>
      <c r="E48" s="114">
        <v>7455.9</v>
      </c>
      <c r="F48" s="68">
        <v>966.5</v>
      </c>
      <c r="G48" s="135">
        <f t="shared" si="0"/>
        <v>12.962888450757118</v>
      </c>
    </row>
    <row r="49" spans="1:7" s="45" customFormat="1" ht="15.6" x14ac:dyDescent="0.3">
      <c r="A49" s="141"/>
      <c r="B49" s="213">
        <v>4359</v>
      </c>
      <c r="C49" s="214" t="s">
        <v>448</v>
      </c>
      <c r="D49" s="135">
        <v>0</v>
      </c>
      <c r="E49" s="134">
        <v>768.7</v>
      </c>
      <c r="F49" s="68">
        <v>682.6</v>
      </c>
      <c r="G49" s="135">
        <f t="shared" si="0"/>
        <v>88.799271497333152</v>
      </c>
    </row>
    <row r="50" spans="1:7" s="45" customFormat="1" ht="15.6" x14ac:dyDescent="0.3">
      <c r="A50" s="179"/>
      <c r="B50" s="213">
        <v>4374</v>
      </c>
      <c r="C50" s="214" t="s">
        <v>234</v>
      </c>
      <c r="D50" s="140">
        <v>0</v>
      </c>
      <c r="E50" s="114">
        <v>220.6</v>
      </c>
      <c r="F50" s="68">
        <v>195.9</v>
      </c>
      <c r="G50" s="135">
        <f t="shared" si="0"/>
        <v>88.803263825929292</v>
      </c>
    </row>
    <row r="51" spans="1:7" s="43" customFormat="1" ht="15" x14ac:dyDescent="0.25">
      <c r="A51" s="179"/>
      <c r="B51" s="213">
        <v>5311</v>
      </c>
      <c r="C51" s="214" t="s">
        <v>235</v>
      </c>
      <c r="D51" s="140">
        <v>4500</v>
      </c>
      <c r="E51" s="114">
        <v>1118.0999999999999</v>
      </c>
      <c r="F51" s="68">
        <v>138.4</v>
      </c>
      <c r="G51" s="135">
        <f t="shared" si="0"/>
        <v>12.378141490027728</v>
      </c>
    </row>
    <row r="52" spans="1:7" s="43" customFormat="1" ht="15" x14ac:dyDescent="0.25">
      <c r="A52" s="179"/>
      <c r="B52" s="213">
        <v>5512</v>
      </c>
      <c r="C52" s="214" t="s">
        <v>421</v>
      </c>
      <c r="D52" s="140">
        <v>500</v>
      </c>
      <c r="E52" s="114">
        <v>587</v>
      </c>
      <c r="F52" s="68">
        <v>89.5</v>
      </c>
      <c r="G52" s="135">
        <f t="shared" si="0"/>
        <v>15.247018739352642</v>
      </c>
    </row>
    <row r="53" spans="1:7" s="43" customFormat="1" ht="15" x14ac:dyDescent="0.25">
      <c r="A53" s="179"/>
      <c r="B53" s="213">
        <v>6171</v>
      </c>
      <c r="C53" s="214" t="s">
        <v>309</v>
      </c>
      <c r="D53" s="140">
        <v>3500</v>
      </c>
      <c r="E53" s="114">
        <v>1620</v>
      </c>
      <c r="F53" s="68">
        <v>1216.8</v>
      </c>
      <c r="G53" s="135">
        <f t="shared" si="0"/>
        <v>75.1111111111111</v>
      </c>
    </row>
    <row r="54" spans="1:7" s="43" customFormat="1" ht="15" hidden="1" x14ac:dyDescent="0.25">
      <c r="A54" s="179"/>
      <c r="B54" s="213">
        <v>6399</v>
      </c>
      <c r="C54" s="214" t="s">
        <v>236</v>
      </c>
      <c r="D54" s="140"/>
      <c r="E54" s="114"/>
      <c r="F54" s="68">
        <v>0</v>
      </c>
      <c r="G54" s="135" t="e">
        <f t="shared" si="0"/>
        <v>#DIV/0!</v>
      </c>
    </row>
    <row r="55" spans="1:7" s="43" customFormat="1" ht="15" x14ac:dyDescent="0.25">
      <c r="A55" s="179"/>
      <c r="B55" s="213">
        <v>6402</v>
      </c>
      <c r="C55" s="214" t="s">
        <v>420</v>
      </c>
      <c r="D55" s="140">
        <v>3437</v>
      </c>
      <c r="E55" s="114">
        <v>0</v>
      </c>
      <c r="F55" s="68">
        <v>0</v>
      </c>
      <c r="G55" s="135" t="e">
        <f t="shared" si="0"/>
        <v>#DIV/0!</v>
      </c>
    </row>
    <row r="56" spans="1:7" s="43" customFormat="1" ht="15" x14ac:dyDescent="0.25">
      <c r="A56" s="179">
        <v>6409</v>
      </c>
      <c r="B56" s="213">
        <v>6409</v>
      </c>
      <c r="C56" s="214" t="s">
        <v>237</v>
      </c>
      <c r="D56" s="140">
        <v>2400</v>
      </c>
      <c r="E56" s="114">
        <v>179.5</v>
      </c>
      <c r="F56" s="68">
        <v>0</v>
      </c>
      <c r="G56" s="135">
        <f t="shared" si="0"/>
        <v>0</v>
      </c>
    </row>
    <row r="57" spans="1:7" s="45" customFormat="1" ht="16.2" thickBot="1" x14ac:dyDescent="0.35">
      <c r="A57" s="141"/>
      <c r="B57" s="213"/>
      <c r="C57" s="142"/>
      <c r="D57" s="135"/>
      <c r="E57" s="134"/>
      <c r="F57" s="212"/>
      <c r="G57" s="135"/>
    </row>
    <row r="58" spans="1:7" s="193" customFormat="1" ht="16.5" hidden="1" customHeight="1" x14ac:dyDescent="0.35">
      <c r="A58" s="127"/>
      <c r="B58" s="220"/>
      <c r="C58" s="143" t="s">
        <v>238</v>
      </c>
      <c r="D58" s="221" t="e">
        <f>SUM(#REF!+#REF!+#REF!+#REF!)</f>
        <v>#REF!</v>
      </c>
      <c r="E58" s="222" t="e">
        <f>SUM(#REF!+92+#REF!+#REF!)</f>
        <v>#REF!</v>
      </c>
      <c r="F58" s="223" t="e">
        <f>SUM(#REF!+#REF!+#REF!+#REF!)</f>
        <v>#REF!</v>
      </c>
      <c r="G58" s="135" t="e">
        <f>(#REF!/E58)*100</f>
        <v>#REF!</v>
      </c>
    </row>
    <row r="59" spans="1:7" s="45" customFormat="1" ht="15.75" hidden="1" customHeight="1" x14ac:dyDescent="0.35">
      <c r="A59" s="141"/>
      <c r="B59" s="213"/>
      <c r="C59" s="142"/>
      <c r="D59" s="135"/>
      <c r="E59" s="134"/>
      <c r="F59" s="212"/>
      <c r="G59" s="135"/>
    </row>
    <row r="60" spans="1:7" s="45" customFormat="1" ht="12.75" hidden="1" customHeight="1" thickBot="1" x14ac:dyDescent="0.35">
      <c r="A60" s="224"/>
      <c r="B60" s="225"/>
      <c r="C60" s="226"/>
      <c r="D60" s="227"/>
      <c r="E60" s="228"/>
      <c r="F60" s="229"/>
      <c r="G60" s="227"/>
    </row>
    <row r="61" spans="1:7" s="43" customFormat="1" ht="18.75" customHeight="1" thickTop="1" thickBot="1" x14ac:dyDescent="0.35">
      <c r="A61" s="230"/>
      <c r="B61" s="231"/>
      <c r="C61" s="232" t="s">
        <v>239</v>
      </c>
      <c r="D61" s="233">
        <f t="shared" ref="D61:F61" si="1">SUM(D12:D57)</f>
        <v>206555</v>
      </c>
      <c r="E61" s="234">
        <f t="shared" si="1"/>
        <v>257592.00000000006</v>
      </c>
      <c r="F61" s="235">
        <f t="shared" si="1"/>
        <v>142514.60000000003</v>
      </c>
      <c r="G61" s="135">
        <f>(F61/E61)*100</f>
        <v>55.325708872946365</v>
      </c>
    </row>
    <row r="62" spans="1:7" s="45" customFormat="1" ht="16.5" customHeight="1" x14ac:dyDescent="0.3">
      <c r="A62" s="200"/>
      <c r="B62" s="236"/>
      <c r="C62" s="200"/>
      <c r="D62" s="201"/>
      <c r="E62" s="237"/>
      <c r="F62" s="191"/>
      <c r="G62" s="191"/>
    </row>
    <row r="63" spans="1:7" s="43" customFormat="1" ht="12.75" hidden="1" customHeight="1" x14ac:dyDescent="0.3">
      <c r="A63" s="47"/>
      <c r="B63" s="49"/>
      <c r="C63" s="200"/>
      <c r="D63" s="201"/>
      <c r="E63" s="201"/>
      <c r="F63" s="201"/>
      <c r="G63" s="201"/>
    </row>
    <row r="64" spans="1:7" s="43" customFormat="1" ht="12.75" hidden="1" customHeight="1" x14ac:dyDescent="0.3">
      <c r="A64" s="47"/>
      <c r="B64" s="49"/>
      <c r="C64" s="200"/>
      <c r="D64" s="201"/>
      <c r="E64" s="201"/>
      <c r="F64" s="201"/>
      <c r="G64" s="201"/>
    </row>
    <row r="65" spans="1:7" s="43" customFormat="1" ht="12.75" hidden="1" customHeight="1" x14ac:dyDescent="0.3">
      <c r="A65" s="47"/>
      <c r="B65" s="49"/>
      <c r="C65" s="200"/>
      <c r="D65" s="201"/>
      <c r="E65" s="201"/>
      <c r="F65" s="201"/>
      <c r="G65" s="201"/>
    </row>
    <row r="66" spans="1:7" s="43" customFormat="1" ht="12.75" hidden="1" customHeight="1" x14ac:dyDescent="0.3">
      <c r="A66" s="47"/>
      <c r="B66" s="49"/>
      <c r="C66" s="200"/>
      <c r="D66" s="201"/>
      <c r="E66" s="201"/>
      <c r="F66" s="201"/>
      <c r="G66" s="201"/>
    </row>
    <row r="67" spans="1:7" s="43" customFormat="1" ht="12.75" hidden="1" customHeight="1" x14ac:dyDescent="0.3">
      <c r="A67" s="47"/>
      <c r="B67" s="49"/>
      <c r="C67" s="200"/>
      <c r="D67" s="201"/>
      <c r="E67" s="201"/>
      <c r="F67" s="201"/>
      <c r="G67" s="201"/>
    </row>
    <row r="68" spans="1:7" s="43" customFormat="1" ht="12.75" hidden="1" customHeight="1" x14ac:dyDescent="0.3">
      <c r="A68" s="47"/>
      <c r="B68" s="49"/>
      <c r="C68" s="200"/>
      <c r="D68" s="201"/>
      <c r="E68" s="201"/>
      <c r="F68" s="201"/>
      <c r="G68" s="201"/>
    </row>
    <row r="69" spans="1:7" s="43" customFormat="1" ht="15.75" customHeight="1" thickBot="1" x14ac:dyDescent="0.35">
      <c r="A69" s="47"/>
      <c r="B69" s="49"/>
      <c r="C69" s="200"/>
      <c r="D69" s="201"/>
      <c r="E69" s="198"/>
      <c r="F69" s="198"/>
      <c r="G69" s="198"/>
    </row>
    <row r="70" spans="1:7" s="43" customFormat="1" ht="15.6" x14ac:dyDescent="0.3">
      <c r="A70" s="203" t="s">
        <v>57</v>
      </c>
      <c r="B70" s="204" t="s">
        <v>56</v>
      </c>
      <c r="C70" s="203" t="s">
        <v>54</v>
      </c>
      <c r="D70" s="203" t="s">
        <v>53</v>
      </c>
      <c r="E70" s="203" t="s">
        <v>53</v>
      </c>
      <c r="F70" s="94" t="s">
        <v>7</v>
      </c>
      <c r="G70" s="203" t="s">
        <v>198</v>
      </c>
    </row>
    <row r="71" spans="1:7" s="43" customFormat="1" ht="15.75" customHeight="1" thickBot="1" x14ac:dyDescent="0.35">
      <c r="A71" s="205"/>
      <c r="B71" s="206"/>
      <c r="C71" s="207"/>
      <c r="D71" s="208" t="s">
        <v>51</v>
      </c>
      <c r="E71" s="208" t="s">
        <v>50</v>
      </c>
      <c r="F71" s="91" t="s">
        <v>330</v>
      </c>
      <c r="G71" s="208" t="s">
        <v>199</v>
      </c>
    </row>
    <row r="72" spans="1:7" s="43" customFormat="1" ht="16.5" customHeight="1" thickTop="1" x14ac:dyDescent="0.3">
      <c r="A72" s="209">
        <v>30</v>
      </c>
      <c r="B72" s="209"/>
      <c r="C72" s="127" t="s">
        <v>168</v>
      </c>
      <c r="D72" s="137"/>
      <c r="E72" s="136"/>
      <c r="F72" s="131"/>
      <c r="G72" s="137"/>
    </row>
    <row r="73" spans="1:7" s="43" customFormat="1" ht="16.5" customHeight="1" x14ac:dyDescent="0.3">
      <c r="A73" s="238">
        <v>31</v>
      </c>
      <c r="B73" s="238"/>
      <c r="C73" s="127"/>
      <c r="D73" s="135"/>
      <c r="E73" s="134"/>
      <c r="F73" s="212"/>
      <c r="G73" s="135"/>
    </row>
    <row r="74" spans="1:7" s="43" customFormat="1" ht="15" x14ac:dyDescent="0.25">
      <c r="A74" s="141"/>
      <c r="B74" s="217">
        <v>3341</v>
      </c>
      <c r="C74" s="47" t="s">
        <v>240</v>
      </c>
      <c r="D74" s="135">
        <v>30</v>
      </c>
      <c r="E74" s="134">
        <v>30</v>
      </c>
      <c r="F74" s="212">
        <v>0</v>
      </c>
      <c r="G74" s="135">
        <f t="shared" ref="G74:G88" si="2">(F74/E74)*100</f>
        <v>0</v>
      </c>
    </row>
    <row r="75" spans="1:7" s="43" customFormat="1" ht="15.75" customHeight="1" x14ac:dyDescent="0.25">
      <c r="A75" s="141"/>
      <c r="B75" s="217">
        <v>3349</v>
      </c>
      <c r="C75" s="142" t="s">
        <v>241</v>
      </c>
      <c r="D75" s="135">
        <v>720</v>
      </c>
      <c r="E75" s="134">
        <v>720</v>
      </c>
      <c r="F75" s="212">
        <v>606.9</v>
      </c>
      <c r="G75" s="135">
        <f t="shared" si="2"/>
        <v>84.291666666666671</v>
      </c>
    </row>
    <row r="76" spans="1:7" s="43" customFormat="1" ht="15.75" customHeight="1" x14ac:dyDescent="0.25">
      <c r="A76" s="141"/>
      <c r="B76" s="217">
        <v>5212</v>
      </c>
      <c r="C76" s="141" t="s">
        <v>242</v>
      </c>
      <c r="D76" s="239">
        <v>20</v>
      </c>
      <c r="E76" s="240">
        <v>20</v>
      </c>
      <c r="F76" s="212">
        <v>0</v>
      </c>
      <c r="G76" s="135">
        <f t="shared" si="2"/>
        <v>0</v>
      </c>
    </row>
    <row r="77" spans="1:7" s="43" customFormat="1" ht="15.75" customHeight="1" x14ac:dyDescent="0.25">
      <c r="A77" s="141"/>
      <c r="B77" s="217">
        <v>5272</v>
      </c>
      <c r="C77" s="141" t="s">
        <v>243</v>
      </c>
      <c r="D77" s="239">
        <v>50</v>
      </c>
      <c r="E77" s="240">
        <v>21</v>
      </c>
      <c r="F77" s="212">
        <v>0</v>
      </c>
      <c r="G77" s="135">
        <f t="shared" si="2"/>
        <v>0</v>
      </c>
    </row>
    <row r="78" spans="1:7" s="43" customFormat="1" ht="15.75" customHeight="1" x14ac:dyDescent="0.25">
      <c r="A78" s="141"/>
      <c r="B78" s="217">
        <v>5279</v>
      </c>
      <c r="C78" s="141" t="s">
        <v>244</v>
      </c>
      <c r="D78" s="239">
        <v>50</v>
      </c>
      <c r="E78" s="240">
        <v>79</v>
      </c>
      <c r="F78" s="212">
        <v>6.3</v>
      </c>
      <c r="G78" s="135">
        <f t="shared" si="2"/>
        <v>7.9746835443037973</v>
      </c>
    </row>
    <row r="79" spans="1:7" s="43" customFormat="1" ht="15.75" customHeight="1" x14ac:dyDescent="0.25">
      <c r="A79" s="141"/>
      <c r="B79" s="217">
        <v>5311</v>
      </c>
      <c r="C79" s="141" t="s">
        <v>465</v>
      </c>
      <c r="D79" s="239">
        <v>0</v>
      </c>
      <c r="E79" s="240">
        <v>0</v>
      </c>
      <c r="F79" s="212">
        <v>0</v>
      </c>
      <c r="G79" s="135" t="e">
        <f t="shared" si="2"/>
        <v>#DIV/0!</v>
      </c>
    </row>
    <row r="80" spans="1:7" s="43" customFormat="1" ht="15" x14ac:dyDescent="0.25">
      <c r="A80" s="141"/>
      <c r="B80" s="217">
        <v>5512</v>
      </c>
      <c r="C80" s="47" t="s">
        <v>245</v>
      </c>
      <c r="D80" s="135">
        <v>1423</v>
      </c>
      <c r="E80" s="134">
        <v>1484.2</v>
      </c>
      <c r="F80" s="212">
        <v>850.1</v>
      </c>
      <c r="G80" s="135">
        <f t="shared" si="2"/>
        <v>57.276647352108881</v>
      </c>
    </row>
    <row r="81" spans="1:7" s="43" customFormat="1" ht="15.75" customHeight="1" x14ac:dyDescent="0.25">
      <c r="A81" s="141"/>
      <c r="B81" s="217">
        <v>6112</v>
      </c>
      <c r="C81" s="142" t="s">
        <v>246</v>
      </c>
      <c r="D81" s="135">
        <v>5535</v>
      </c>
      <c r="E81" s="134">
        <v>5631.8</v>
      </c>
      <c r="F81" s="212">
        <v>5115.3</v>
      </c>
      <c r="G81" s="135">
        <f t="shared" si="2"/>
        <v>90.828864661387115</v>
      </c>
    </row>
    <row r="82" spans="1:7" s="43" customFormat="1" ht="15.75" customHeight="1" x14ac:dyDescent="0.25">
      <c r="A82" s="141"/>
      <c r="B82" s="217">
        <v>6114</v>
      </c>
      <c r="C82" s="142" t="s">
        <v>247</v>
      </c>
      <c r="D82" s="135">
        <v>0</v>
      </c>
      <c r="E82" s="134">
        <v>530</v>
      </c>
      <c r="F82" s="212">
        <v>470.8</v>
      </c>
      <c r="G82" s="135">
        <f t="shared" si="2"/>
        <v>88.830188679245282</v>
      </c>
    </row>
    <row r="83" spans="1:7" s="43" customFormat="1" ht="15.75" hidden="1" customHeight="1" x14ac:dyDescent="0.25">
      <c r="A83" s="141"/>
      <c r="B83" s="217">
        <v>6115</v>
      </c>
      <c r="C83" s="142" t="s">
        <v>248</v>
      </c>
      <c r="D83" s="135"/>
      <c r="E83" s="134"/>
      <c r="F83" s="212">
        <v>0</v>
      </c>
      <c r="G83" s="135" t="e">
        <f t="shared" si="2"/>
        <v>#DIV/0!</v>
      </c>
    </row>
    <row r="84" spans="1:7" s="43" customFormat="1" ht="15.75" hidden="1" customHeight="1" x14ac:dyDescent="0.25">
      <c r="A84" s="141"/>
      <c r="B84" s="217">
        <v>6117</v>
      </c>
      <c r="C84" s="142" t="s">
        <v>249</v>
      </c>
      <c r="D84" s="135"/>
      <c r="E84" s="134"/>
      <c r="F84" s="212">
        <v>0</v>
      </c>
      <c r="G84" s="135" t="e">
        <f t="shared" si="2"/>
        <v>#DIV/0!</v>
      </c>
    </row>
    <row r="85" spans="1:7" s="43" customFormat="1" ht="15.75" customHeight="1" x14ac:dyDescent="0.25">
      <c r="A85" s="141"/>
      <c r="B85" s="217">
        <v>6118</v>
      </c>
      <c r="C85" s="142" t="s">
        <v>250</v>
      </c>
      <c r="D85" s="239">
        <v>0</v>
      </c>
      <c r="E85" s="240">
        <v>30</v>
      </c>
      <c r="F85" s="212">
        <v>0</v>
      </c>
      <c r="G85" s="135">
        <f t="shared" si="2"/>
        <v>0</v>
      </c>
    </row>
    <row r="86" spans="1:7" s="43" customFormat="1" ht="15.75" hidden="1" customHeight="1" x14ac:dyDescent="0.25">
      <c r="A86" s="141"/>
      <c r="B86" s="217">
        <v>6149</v>
      </c>
      <c r="C86" s="142" t="s">
        <v>251</v>
      </c>
      <c r="D86" s="239"/>
      <c r="E86" s="240"/>
      <c r="F86" s="212">
        <v>0</v>
      </c>
      <c r="G86" s="135" t="e">
        <f t="shared" si="2"/>
        <v>#DIV/0!</v>
      </c>
    </row>
    <row r="87" spans="1:7" s="43" customFormat="1" ht="17.25" customHeight="1" x14ac:dyDescent="0.25">
      <c r="A87" s="217" t="s">
        <v>252</v>
      </c>
      <c r="B87" s="217">
        <v>6171</v>
      </c>
      <c r="C87" s="142" t="s">
        <v>253</v>
      </c>
      <c r="D87" s="135">
        <v>110341</v>
      </c>
      <c r="E87" s="134">
        <v>125039.2</v>
      </c>
      <c r="F87" s="212">
        <v>97960.3</v>
      </c>
      <c r="G87" s="135">
        <f t="shared" si="2"/>
        <v>78.343671424641244</v>
      </c>
    </row>
    <row r="88" spans="1:7" s="43" customFormat="1" ht="17.25" customHeight="1" x14ac:dyDescent="0.25">
      <c r="A88" s="217"/>
      <c r="B88" s="217">
        <v>6402</v>
      </c>
      <c r="C88" s="142" t="s">
        <v>254</v>
      </c>
      <c r="D88" s="135">
        <v>0</v>
      </c>
      <c r="E88" s="134">
        <v>216.9</v>
      </c>
      <c r="F88" s="212">
        <v>216.9</v>
      </c>
      <c r="G88" s="135">
        <f t="shared" si="2"/>
        <v>100</v>
      </c>
    </row>
    <row r="89" spans="1:7" s="43" customFormat="1" ht="15.75" customHeight="1" thickBot="1" x14ac:dyDescent="0.35">
      <c r="A89" s="241"/>
      <c r="B89" s="242"/>
      <c r="C89" s="243"/>
      <c r="D89" s="239"/>
      <c r="E89" s="240"/>
      <c r="F89" s="244"/>
      <c r="G89" s="239"/>
    </row>
    <row r="90" spans="1:7" s="43" customFormat="1" ht="18.75" customHeight="1" thickTop="1" thickBot="1" x14ac:dyDescent="0.35">
      <c r="A90" s="230"/>
      <c r="B90" s="245"/>
      <c r="C90" s="246" t="s">
        <v>255</v>
      </c>
      <c r="D90" s="233">
        <f t="shared" ref="D90:F90" si="3">SUM(D74:D89)</f>
        <v>118169</v>
      </c>
      <c r="E90" s="234">
        <f t="shared" si="3"/>
        <v>133802.1</v>
      </c>
      <c r="F90" s="235">
        <f t="shared" si="3"/>
        <v>105226.59999999999</v>
      </c>
      <c r="G90" s="135">
        <f>(F90/E90)*100</f>
        <v>78.643459258113282</v>
      </c>
    </row>
    <row r="91" spans="1:7" s="43" customFormat="1" ht="15.75" customHeight="1" x14ac:dyDescent="0.3">
      <c r="A91" s="47"/>
      <c r="B91" s="49"/>
      <c r="C91" s="200"/>
      <c r="D91" s="201"/>
      <c r="E91" s="247"/>
      <c r="F91" s="201"/>
      <c r="G91" s="201"/>
    </row>
    <row r="92" spans="1:7" s="43" customFormat="1" ht="12.75" hidden="1" customHeight="1" x14ac:dyDescent="0.3">
      <c r="A92" s="47"/>
      <c r="B92" s="49"/>
      <c r="C92" s="200"/>
      <c r="D92" s="201"/>
      <c r="E92" s="201"/>
      <c r="F92" s="201"/>
      <c r="G92" s="201"/>
    </row>
    <row r="93" spans="1:7" s="43" customFormat="1" ht="12.75" hidden="1" customHeight="1" x14ac:dyDescent="0.3">
      <c r="A93" s="47"/>
      <c r="B93" s="49"/>
      <c r="C93" s="200"/>
      <c r="D93" s="201"/>
      <c r="E93" s="201"/>
      <c r="F93" s="201"/>
      <c r="G93" s="201"/>
    </row>
    <row r="94" spans="1:7" s="43" customFormat="1" ht="12.75" hidden="1" customHeight="1" x14ac:dyDescent="0.3">
      <c r="A94" s="47"/>
      <c r="B94" s="49"/>
      <c r="C94" s="200"/>
      <c r="D94" s="201"/>
      <c r="E94" s="201"/>
      <c r="F94" s="201"/>
      <c r="G94" s="201"/>
    </row>
    <row r="95" spans="1:7" s="43" customFormat="1" ht="12.75" hidden="1" customHeight="1" x14ac:dyDescent="0.3">
      <c r="A95" s="47"/>
      <c r="B95" s="49"/>
      <c r="C95" s="200"/>
      <c r="D95" s="201"/>
      <c r="E95" s="201"/>
      <c r="F95" s="201"/>
      <c r="G95" s="201"/>
    </row>
    <row r="96" spans="1:7" s="43" customFormat="1" ht="15.75" customHeight="1" thickBot="1" x14ac:dyDescent="0.35">
      <c r="A96" s="47"/>
      <c r="B96" s="49"/>
      <c r="C96" s="200"/>
      <c r="D96" s="201"/>
      <c r="E96" s="201"/>
      <c r="F96" s="201"/>
      <c r="G96" s="201"/>
    </row>
    <row r="97" spans="1:7" s="43" customFormat="1" ht="15.6" x14ac:dyDescent="0.3">
      <c r="A97" s="203" t="s">
        <v>57</v>
      </c>
      <c r="B97" s="204" t="s">
        <v>56</v>
      </c>
      <c r="C97" s="203" t="s">
        <v>54</v>
      </c>
      <c r="D97" s="203" t="s">
        <v>53</v>
      </c>
      <c r="E97" s="203" t="s">
        <v>53</v>
      </c>
      <c r="F97" s="94" t="s">
        <v>7</v>
      </c>
      <c r="G97" s="203" t="s">
        <v>198</v>
      </c>
    </row>
    <row r="98" spans="1:7" s="43" customFormat="1" ht="15.75" customHeight="1" thickBot="1" x14ac:dyDescent="0.35">
      <c r="A98" s="205"/>
      <c r="B98" s="206"/>
      <c r="C98" s="207"/>
      <c r="D98" s="208" t="s">
        <v>51</v>
      </c>
      <c r="E98" s="208" t="s">
        <v>50</v>
      </c>
      <c r="F98" s="91" t="s">
        <v>330</v>
      </c>
      <c r="G98" s="208" t="s">
        <v>199</v>
      </c>
    </row>
    <row r="99" spans="1:7" s="43" customFormat="1" ht="16.2" thickTop="1" x14ac:dyDescent="0.3">
      <c r="A99" s="209">
        <v>50</v>
      </c>
      <c r="B99" s="210"/>
      <c r="C99" s="216" t="s">
        <v>145</v>
      </c>
      <c r="D99" s="137"/>
      <c r="E99" s="136"/>
      <c r="F99" s="131"/>
      <c r="G99" s="137"/>
    </row>
    <row r="100" spans="1:7" s="43" customFormat="1" ht="14.25" customHeight="1" x14ac:dyDescent="0.3">
      <c r="A100" s="209"/>
      <c r="B100" s="210"/>
      <c r="C100" s="216" t="s">
        <v>443</v>
      </c>
      <c r="D100" s="137"/>
      <c r="E100" s="136"/>
      <c r="F100" s="131"/>
      <c r="G100" s="137"/>
    </row>
    <row r="101" spans="1:7" s="43" customFormat="1" ht="15.6" x14ac:dyDescent="0.3">
      <c r="A101" s="141"/>
      <c r="B101" s="213">
        <v>2143</v>
      </c>
      <c r="C101" s="141" t="s">
        <v>444</v>
      </c>
      <c r="D101" s="124">
        <v>665</v>
      </c>
      <c r="E101" s="69">
        <v>861.5</v>
      </c>
      <c r="F101" s="68">
        <v>748.8</v>
      </c>
      <c r="G101" s="135">
        <f t="shared" ref="G101:G149" si="4">(F101/E101)*100</f>
        <v>86.918165989553103</v>
      </c>
    </row>
    <row r="102" spans="1:7" s="43" customFormat="1" ht="15" x14ac:dyDescent="0.25">
      <c r="A102" s="141"/>
      <c r="B102" s="213">
        <v>3111</v>
      </c>
      <c r="C102" s="141" t="s">
        <v>256</v>
      </c>
      <c r="D102" s="124">
        <v>8150</v>
      </c>
      <c r="E102" s="69">
        <v>9405.7999999999993</v>
      </c>
      <c r="F102" s="68">
        <v>8689.5</v>
      </c>
      <c r="G102" s="135">
        <f t="shared" si="4"/>
        <v>92.384486168109049</v>
      </c>
    </row>
    <row r="103" spans="1:7" s="43" customFormat="1" ht="15" x14ac:dyDescent="0.25">
      <c r="A103" s="141"/>
      <c r="B103" s="213">
        <v>3113</v>
      </c>
      <c r="C103" s="141" t="s">
        <v>257</v>
      </c>
      <c r="D103" s="124">
        <v>30850</v>
      </c>
      <c r="E103" s="69">
        <v>34224.800000000003</v>
      </c>
      <c r="F103" s="68">
        <v>31585.599999999999</v>
      </c>
      <c r="G103" s="135">
        <f t="shared" si="4"/>
        <v>92.288632804282273</v>
      </c>
    </row>
    <row r="104" spans="1:7" s="43" customFormat="1" ht="15" hidden="1" x14ac:dyDescent="0.25">
      <c r="A104" s="141"/>
      <c r="B104" s="213">
        <v>3114</v>
      </c>
      <c r="C104" s="141" t="s">
        <v>258</v>
      </c>
      <c r="D104" s="124"/>
      <c r="E104" s="69"/>
      <c r="F104" s="68">
        <v>0</v>
      </c>
      <c r="G104" s="135" t="e">
        <f t="shared" si="4"/>
        <v>#DIV/0!</v>
      </c>
    </row>
    <row r="105" spans="1:7" s="43" customFormat="1" ht="15" hidden="1" x14ac:dyDescent="0.25">
      <c r="A105" s="141"/>
      <c r="B105" s="213">
        <v>3122</v>
      </c>
      <c r="C105" s="141" t="s">
        <v>259</v>
      </c>
      <c r="D105" s="124"/>
      <c r="E105" s="69"/>
      <c r="F105" s="68">
        <v>0</v>
      </c>
      <c r="G105" s="135" t="e">
        <f t="shared" si="4"/>
        <v>#DIV/0!</v>
      </c>
    </row>
    <row r="106" spans="1:7" s="43" customFormat="1" ht="15" x14ac:dyDescent="0.25">
      <c r="A106" s="141"/>
      <c r="B106" s="213">
        <v>3115</v>
      </c>
      <c r="C106" s="141" t="s">
        <v>475</v>
      </c>
      <c r="D106" s="124">
        <v>0</v>
      </c>
      <c r="E106" s="69">
        <v>50</v>
      </c>
      <c r="F106" s="68">
        <v>50</v>
      </c>
      <c r="G106" s="135">
        <f t="shared" si="4"/>
        <v>100</v>
      </c>
    </row>
    <row r="107" spans="1:7" s="43" customFormat="1" ht="15" x14ac:dyDescent="0.25">
      <c r="A107" s="141"/>
      <c r="B107" s="213">
        <v>3231</v>
      </c>
      <c r="C107" s="141" t="s">
        <v>260</v>
      </c>
      <c r="D107" s="124">
        <v>600</v>
      </c>
      <c r="E107" s="69">
        <v>600</v>
      </c>
      <c r="F107" s="68">
        <v>550</v>
      </c>
      <c r="G107" s="135">
        <f t="shared" si="4"/>
        <v>91.666666666666657</v>
      </c>
    </row>
    <row r="108" spans="1:7" s="43" customFormat="1" ht="15" x14ac:dyDescent="0.25">
      <c r="A108" s="141"/>
      <c r="B108" s="213">
        <v>3299</v>
      </c>
      <c r="C108" s="141" t="s">
        <v>476</v>
      </c>
      <c r="D108" s="124">
        <v>0</v>
      </c>
      <c r="E108" s="69">
        <v>97.2</v>
      </c>
      <c r="F108" s="68">
        <v>97.2</v>
      </c>
      <c r="G108" s="135">
        <f t="shared" si="4"/>
        <v>100</v>
      </c>
    </row>
    <row r="109" spans="1:7" s="43" customFormat="1" ht="15" x14ac:dyDescent="0.25">
      <c r="A109" s="141"/>
      <c r="B109" s="213">
        <v>3313</v>
      </c>
      <c r="C109" s="141" t="s">
        <v>261</v>
      </c>
      <c r="D109" s="124">
        <v>1200</v>
      </c>
      <c r="E109" s="69">
        <v>1200</v>
      </c>
      <c r="F109" s="68">
        <v>1200</v>
      </c>
      <c r="G109" s="135">
        <f t="shared" si="4"/>
        <v>100</v>
      </c>
    </row>
    <row r="110" spans="1:7" s="43" customFormat="1" ht="15" x14ac:dyDescent="0.25">
      <c r="A110" s="141"/>
      <c r="B110" s="213">
        <v>3314</v>
      </c>
      <c r="C110" s="141" t="s">
        <v>262</v>
      </c>
      <c r="D110" s="124">
        <v>10259</v>
      </c>
      <c r="E110" s="69">
        <v>10712</v>
      </c>
      <c r="F110" s="68">
        <v>9853</v>
      </c>
      <c r="G110" s="135">
        <f t="shared" si="4"/>
        <v>91.980955937266614</v>
      </c>
    </row>
    <row r="111" spans="1:7" s="43" customFormat="1" ht="15" x14ac:dyDescent="0.25">
      <c r="A111" s="141"/>
      <c r="B111" s="213">
        <v>3315</v>
      </c>
      <c r="C111" s="141" t="s">
        <v>263</v>
      </c>
      <c r="D111" s="124">
        <v>15984</v>
      </c>
      <c r="E111" s="69">
        <v>17883</v>
      </c>
      <c r="F111" s="68">
        <v>16545.2</v>
      </c>
      <c r="G111" s="135">
        <f t="shared" si="4"/>
        <v>92.519152267516631</v>
      </c>
    </row>
    <row r="112" spans="1:7" s="43" customFormat="1" ht="15" x14ac:dyDescent="0.25">
      <c r="A112" s="141"/>
      <c r="B112" s="213">
        <v>3319</v>
      </c>
      <c r="C112" s="141" t="s">
        <v>264</v>
      </c>
      <c r="D112" s="124">
        <v>260</v>
      </c>
      <c r="E112" s="69">
        <v>627</v>
      </c>
      <c r="F112" s="68">
        <v>559.6</v>
      </c>
      <c r="G112" s="135">
        <f t="shared" si="4"/>
        <v>89.250398724082942</v>
      </c>
    </row>
    <row r="113" spans="1:7" s="43" customFormat="1" ht="15" x14ac:dyDescent="0.25">
      <c r="A113" s="141"/>
      <c r="B113" s="213">
        <v>3322</v>
      </c>
      <c r="C113" s="141" t="s">
        <v>265</v>
      </c>
      <c r="D113" s="124">
        <v>20</v>
      </c>
      <c r="E113" s="69">
        <v>7</v>
      </c>
      <c r="F113" s="68">
        <v>0</v>
      </c>
      <c r="G113" s="135">
        <f t="shared" si="4"/>
        <v>0</v>
      </c>
    </row>
    <row r="114" spans="1:7" s="43" customFormat="1" ht="15" x14ac:dyDescent="0.25">
      <c r="A114" s="141"/>
      <c r="B114" s="213">
        <v>3326</v>
      </c>
      <c r="C114" s="141" t="s">
        <v>266</v>
      </c>
      <c r="D114" s="124">
        <v>20</v>
      </c>
      <c r="E114" s="69">
        <v>20</v>
      </c>
      <c r="F114" s="68">
        <v>0</v>
      </c>
      <c r="G114" s="135">
        <f t="shared" si="4"/>
        <v>0</v>
      </c>
    </row>
    <row r="115" spans="1:7" s="43" customFormat="1" ht="15" x14ac:dyDescent="0.25">
      <c r="A115" s="141"/>
      <c r="B115" s="213">
        <v>3330</v>
      </c>
      <c r="C115" s="141" t="s">
        <v>267</v>
      </c>
      <c r="D115" s="124">
        <v>140</v>
      </c>
      <c r="E115" s="69">
        <v>140</v>
      </c>
      <c r="F115" s="68">
        <v>7</v>
      </c>
      <c r="G115" s="135">
        <f t="shared" si="4"/>
        <v>5</v>
      </c>
    </row>
    <row r="116" spans="1:7" s="43" customFormat="1" ht="15" x14ac:dyDescent="0.25">
      <c r="A116" s="141"/>
      <c r="B116" s="213">
        <v>3392</v>
      </c>
      <c r="C116" s="141" t="s">
        <v>268</v>
      </c>
      <c r="D116" s="124">
        <v>800</v>
      </c>
      <c r="E116" s="69">
        <v>811.2</v>
      </c>
      <c r="F116" s="68">
        <v>811.2</v>
      </c>
      <c r="G116" s="135">
        <f t="shared" si="4"/>
        <v>100</v>
      </c>
    </row>
    <row r="117" spans="1:7" s="43" customFormat="1" ht="15" x14ac:dyDescent="0.25">
      <c r="A117" s="141"/>
      <c r="B117" s="213">
        <v>3412</v>
      </c>
      <c r="C117" s="141" t="s">
        <v>432</v>
      </c>
      <c r="D117" s="124">
        <v>17853</v>
      </c>
      <c r="E117" s="69">
        <v>18104</v>
      </c>
      <c r="F117" s="68">
        <v>16891</v>
      </c>
      <c r="G117" s="135">
        <f t="shared" si="4"/>
        <v>93.299823243482109</v>
      </c>
    </row>
    <row r="118" spans="1:7" s="43" customFormat="1" ht="15" x14ac:dyDescent="0.25">
      <c r="A118" s="141"/>
      <c r="B118" s="213">
        <v>3412</v>
      </c>
      <c r="C118" s="141" t="s">
        <v>428</v>
      </c>
      <c r="D118" s="124">
        <f>18003-17853</f>
        <v>150</v>
      </c>
      <c r="E118" s="69">
        <v>2849</v>
      </c>
      <c r="F118" s="68">
        <v>2781.2</v>
      </c>
      <c r="G118" s="135">
        <f t="shared" si="4"/>
        <v>97.620217620217602</v>
      </c>
    </row>
    <row r="119" spans="1:7" s="43" customFormat="1" ht="15" x14ac:dyDescent="0.25">
      <c r="A119" s="141"/>
      <c r="B119" s="213">
        <v>3419</v>
      </c>
      <c r="C119" s="141" t="s">
        <v>423</v>
      </c>
      <c r="D119" s="124">
        <v>6000</v>
      </c>
      <c r="E119" s="69">
        <v>1345</v>
      </c>
      <c r="F119" s="68">
        <v>415.5</v>
      </c>
      <c r="G119" s="135">
        <f t="shared" si="4"/>
        <v>30.892193308550187</v>
      </c>
    </row>
    <row r="120" spans="1:7" s="43" customFormat="1" ht="15" x14ac:dyDescent="0.25">
      <c r="A120" s="141"/>
      <c r="B120" s="213">
        <v>3421</v>
      </c>
      <c r="C120" s="141" t="s">
        <v>422</v>
      </c>
      <c r="D120" s="124">
        <v>9000</v>
      </c>
      <c r="E120" s="69">
        <v>14337</v>
      </c>
      <c r="F120" s="68">
        <v>14302.3</v>
      </c>
      <c r="G120" s="135">
        <f t="shared" si="4"/>
        <v>99.757968891678871</v>
      </c>
    </row>
    <row r="121" spans="1:7" s="43" customFormat="1" ht="15" x14ac:dyDescent="0.25">
      <c r="A121" s="141"/>
      <c r="B121" s="213">
        <v>3429</v>
      </c>
      <c r="C121" s="141" t="s">
        <v>269</v>
      </c>
      <c r="D121" s="124">
        <v>2000</v>
      </c>
      <c r="E121" s="69">
        <v>2225.8000000000002</v>
      </c>
      <c r="F121" s="68">
        <v>2116.5</v>
      </c>
      <c r="G121" s="135">
        <f t="shared" si="4"/>
        <v>95.08940605624943</v>
      </c>
    </row>
    <row r="122" spans="1:7" s="43" customFormat="1" ht="15" x14ac:dyDescent="0.25">
      <c r="A122" s="141"/>
      <c r="B122" s="213">
        <v>3541</v>
      </c>
      <c r="C122" s="141" t="s">
        <v>270</v>
      </c>
      <c r="D122" s="124">
        <v>198</v>
      </c>
      <c r="E122" s="69">
        <v>455.5</v>
      </c>
      <c r="F122" s="68">
        <v>454.5</v>
      </c>
      <c r="G122" s="135">
        <f t="shared" si="4"/>
        <v>99.780461031833141</v>
      </c>
    </row>
    <row r="123" spans="1:7" s="43" customFormat="1" ht="15" x14ac:dyDescent="0.25">
      <c r="A123" s="141"/>
      <c r="B123" s="213">
        <v>3599</v>
      </c>
      <c r="C123" s="141" t="s">
        <v>271</v>
      </c>
      <c r="D123" s="124">
        <v>5</v>
      </c>
      <c r="E123" s="69">
        <v>5</v>
      </c>
      <c r="F123" s="68">
        <v>2.4</v>
      </c>
      <c r="G123" s="135">
        <f t="shared" si="4"/>
        <v>48</v>
      </c>
    </row>
    <row r="124" spans="1:7" s="43" customFormat="1" ht="15" x14ac:dyDescent="0.25">
      <c r="A124" s="141"/>
      <c r="B124" s="213">
        <v>3639</v>
      </c>
      <c r="C124" s="141" t="s">
        <v>424</v>
      </c>
      <c r="D124" s="124">
        <v>8047</v>
      </c>
      <c r="E124" s="69">
        <v>8185</v>
      </c>
      <c r="F124" s="68">
        <v>7515</v>
      </c>
      <c r="G124" s="135">
        <f t="shared" si="4"/>
        <v>91.814294441050706</v>
      </c>
    </row>
    <row r="125" spans="1:7" s="43" customFormat="1" ht="15" hidden="1" x14ac:dyDescent="0.25">
      <c r="A125" s="141"/>
      <c r="B125" s="213">
        <v>4193</v>
      </c>
      <c r="C125" s="141" t="s">
        <v>272</v>
      </c>
      <c r="D125" s="124"/>
      <c r="E125" s="69"/>
      <c r="F125" s="68">
        <v>0</v>
      </c>
      <c r="G125" s="135" t="e">
        <f t="shared" si="4"/>
        <v>#DIV/0!</v>
      </c>
    </row>
    <row r="126" spans="1:7" s="43" customFormat="1" ht="15" x14ac:dyDescent="0.25">
      <c r="A126" s="248"/>
      <c r="B126" s="213">
        <v>4312</v>
      </c>
      <c r="C126" s="141" t="s">
        <v>425</v>
      </c>
      <c r="D126" s="124">
        <v>520</v>
      </c>
      <c r="E126" s="69">
        <v>1192.3</v>
      </c>
      <c r="F126" s="68">
        <v>5.9</v>
      </c>
      <c r="G126" s="135">
        <f t="shared" si="4"/>
        <v>0.49484190220582075</v>
      </c>
    </row>
    <row r="127" spans="1:7" s="43" customFormat="1" ht="15" x14ac:dyDescent="0.25">
      <c r="A127" s="248"/>
      <c r="B127" s="213">
        <v>4329</v>
      </c>
      <c r="C127" s="141" t="s">
        <v>273</v>
      </c>
      <c r="D127" s="124">
        <v>40</v>
      </c>
      <c r="E127" s="69">
        <v>40</v>
      </c>
      <c r="F127" s="68">
        <v>40</v>
      </c>
      <c r="G127" s="135">
        <f t="shared" si="4"/>
        <v>100</v>
      </c>
    </row>
    <row r="128" spans="1:7" s="43" customFormat="1" ht="15" hidden="1" x14ac:dyDescent="0.25">
      <c r="A128" s="141"/>
      <c r="B128" s="213">
        <v>4333</v>
      </c>
      <c r="C128" s="141" t="s">
        <v>274</v>
      </c>
      <c r="D128" s="124"/>
      <c r="E128" s="69"/>
      <c r="F128" s="68">
        <v>0</v>
      </c>
      <c r="G128" s="135" t="e">
        <f t="shared" si="4"/>
        <v>#DIV/0!</v>
      </c>
    </row>
    <row r="129" spans="1:7" s="43" customFormat="1" ht="15" hidden="1" customHeight="1" x14ac:dyDescent="0.25">
      <c r="A129" s="141"/>
      <c r="B129" s="213">
        <v>4339</v>
      </c>
      <c r="C129" s="141" t="s">
        <v>275</v>
      </c>
      <c r="D129" s="124"/>
      <c r="E129" s="69"/>
      <c r="F129" s="68">
        <v>0</v>
      </c>
      <c r="G129" s="135" t="e">
        <f t="shared" si="4"/>
        <v>#DIV/0!</v>
      </c>
    </row>
    <row r="130" spans="1:7" s="43" customFormat="1" ht="15" x14ac:dyDescent="0.25">
      <c r="A130" s="141"/>
      <c r="B130" s="213">
        <v>4342</v>
      </c>
      <c r="C130" s="141" t="s">
        <v>276</v>
      </c>
      <c r="D130" s="124">
        <v>20</v>
      </c>
      <c r="E130" s="69">
        <v>20</v>
      </c>
      <c r="F130" s="68">
        <v>0</v>
      </c>
      <c r="G130" s="135">
        <f t="shared" si="4"/>
        <v>0</v>
      </c>
    </row>
    <row r="131" spans="1:7" s="43" customFormat="1" ht="15" x14ac:dyDescent="0.25">
      <c r="A131" s="141"/>
      <c r="B131" s="213">
        <v>4343</v>
      </c>
      <c r="C131" s="141" t="s">
        <v>277</v>
      </c>
      <c r="D131" s="124">
        <v>50</v>
      </c>
      <c r="E131" s="69">
        <v>50</v>
      </c>
      <c r="F131" s="68">
        <v>0</v>
      </c>
      <c r="G131" s="135">
        <f t="shared" si="4"/>
        <v>0</v>
      </c>
    </row>
    <row r="132" spans="1:7" s="43" customFormat="1" ht="15" x14ac:dyDescent="0.25">
      <c r="A132" s="141"/>
      <c r="B132" s="213">
        <v>4344</v>
      </c>
      <c r="C132" s="141" t="s">
        <v>449</v>
      </c>
      <c r="D132" s="124">
        <v>0</v>
      </c>
      <c r="E132" s="69">
        <v>11</v>
      </c>
      <c r="F132" s="68">
        <v>11</v>
      </c>
      <c r="G132" s="135">
        <f t="shared" si="4"/>
        <v>100</v>
      </c>
    </row>
    <row r="133" spans="1:7" s="43" customFormat="1" ht="15" x14ac:dyDescent="0.25">
      <c r="A133" s="141"/>
      <c r="B133" s="213">
        <v>4349</v>
      </c>
      <c r="C133" s="141" t="s">
        <v>278</v>
      </c>
      <c r="D133" s="124">
        <v>7500</v>
      </c>
      <c r="E133" s="69">
        <v>5253.5</v>
      </c>
      <c r="F133" s="68">
        <v>1893.1</v>
      </c>
      <c r="G133" s="135">
        <f t="shared" si="4"/>
        <v>36.035024269534595</v>
      </c>
    </row>
    <row r="134" spans="1:7" s="43" customFormat="1" ht="15" x14ac:dyDescent="0.25">
      <c r="A134" s="248"/>
      <c r="B134" s="249">
        <v>4351</v>
      </c>
      <c r="C134" s="248" t="s">
        <v>279</v>
      </c>
      <c r="D134" s="124">
        <v>2552</v>
      </c>
      <c r="E134" s="69">
        <v>2668.6</v>
      </c>
      <c r="F134" s="68">
        <v>1037.5999999999999</v>
      </c>
      <c r="G134" s="135">
        <f t="shared" si="4"/>
        <v>38.881810687251736</v>
      </c>
    </row>
    <row r="135" spans="1:7" s="43" customFormat="1" ht="15" x14ac:dyDescent="0.25">
      <c r="A135" s="248"/>
      <c r="B135" s="249">
        <v>4356</v>
      </c>
      <c r="C135" s="248" t="s">
        <v>426</v>
      </c>
      <c r="D135" s="124">
        <v>1201</v>
      </c>
      <c r="E135" s="69">
        <v>2563.5</v>
      </c>
      <c r="F135" s="68">
        <v>1579.9</v>
      </c>
      <c r="G135" s="135">
        <f t="shared" si="4"/>
        <v>61.630583187048963</v>
      </c>
    </row>
    <row r="136" spans="1:7" s="43" customFormat="1" ht="15" x14ac:dyDescent="0.25">
      <c r="A136" s="248"/>
      <c r="B136" s="249">
        <v>4357</v>
      </c>
      <c r="C136" s="248" t="s">
        <v>427</v>
      </c>
      <c r="D136" s="124">
        <v>16536</v>
      </c>
      <c r="E136" s="69">
        <v>44346.400000000001</v>
      </c>
      <c r="F136" s="68">
        <v>36373.599999999999</v>
      </c>
      <c r="G136" s="135">
        <f t="shared" si="4"/>
        <v>82.021539516172666</v>
      </c>
    </row>
    <row r="137" spans="1:7" s="43" customFormat="1" ht="15" x14ac:dyDescent="0.25">
      <c r="A137" s="248"/>
      <c r="B137" s="249">
        <v>4358</v>
      </c>
      <c r="C137" s="248" t="s">
        <v>430</v>
      </c>
      <c r="D137" s="124">
        <v>298</v>
      </c>
      <c r="E137" s="69">
        <v>470.4</v>
      </c>
      <c r="F137" s="68">
        <v>469.5</v>
      </c>
      <c r="G137" s="135">
        <f t="shared" si="4"/>
        <v>99.80867346938777</v>
      </c>
    </row>
    <row r="138" spans="1:7" s="43" customFormat="1" ht="15" x14ac:dyDescent="0.25">
      <c r="A138" s="248"/>
      <c r="B138" s="249">
        <v>4359</v>
      </c>
      <c r="C138" s="250" t="s">
        <v>429</v>
      </c>
      <c r="D138" s="124">
        <v>485</v>
      </c>
      <c r="E138" s="69">
        <v>926.2</v>
      </c>
      <c r="F138" s="68">
        <v>477.5</v>
      </c>
      <c r="G138" s="135">
        <f t="shared" si="4"/>
        <v>51.554739797020076</v>
      </c>
    </row>
    <row r="139" spans="1:7" s="43" customFormat="1" ht="15" hidden="1" x14ac:dyDescent="0.25">
      <c r="A139" s="141"/>
      <c r="B139" s="213">
        <v>4371</v>
      </c>
      <c r="C139" s="252" t="s">
        <v>280</v>
      </c>
      <c r="D139" s="124"/>
      <c r="E139" s="69"/>
      <c r="F139" s="68">
        <v>0</v>
      </c>
      <c r="G139" s="135" t="e">
        <f t="shared" si="4"/>
        <v>#DIV/0!</v>
      </c>
    </row>
    <row r="140" spans="1:7" s="43" customFormat="1" ht="15" hidden="1" x14ac:dyDescent="0.25">
      <c r="A140" s="141"/>
      <c r="B140" s="213">
        <v>4374</v>
      </c>
      <c r="C140" s="141" t="s">
        <v>281</v>
      </c>
      <c r="D140" s="124"/>
      <c r="E140" s="69"/>
      <c r="F140" s="68">
        <v>0</v>
      </c>
      <c r="G140" s="135" t="e">
        <f t="shared" si="4"/>
        <v>#DIV/0!</v>
      </c>
    </row>
    <row r="141" spans="1:7" s="43" customFormat="1" ht="15" x14ac:dyDescent="0.25">
      <c r="A141" s="141"/>
      <c r="B141" s="249">
        <v>4371</v>
      </c>
      <c r="C141" s="248" t="s">
        <v>280</v>
      </c>
      <c r="D141" s="124">
        <v>0</v>
      </c>
      <c r="E141" s="69">
        <v>384.3</v>
      </c>
      <c r="F141" s="68">
        <v>367.9</v>
      </c>
      <c r="G141" s="135">
        <f t="shared" si="4"/>
        <v>95.732500650533424</v>
      </c>
    </row>
    <row r="142" spans="1:7" s="43" customFormat="1" ht="15" x14ac:dyDescent="0.25">
      <c r="A142" s="141"/>
      <c r="B142" s="249">
        <v>4372</v>
      </c>
      <c r="C142" s="248" t="s">
        <v>450</v>
      </c>
      <c r="D142" s="124">
        <v>0</v>
      </c>
      <c r="E142" s="69">
        <v>35</v>
      </c>
      <c r="F142" s="68">
        <v>32.5</v>
      </c>
      <c r="G142" s="135">
        <f t="shared" si="4"/>
        <v>92.857142857142861</v>
      </c>
    </row>
    <row r="143" spans="1:7" s="43" customFormat="1" ht="15" x14ac:dyDescent="0.25">
      <c r="A143" s="141"/>
      <c r="B143" s="249">
        <v>4374</v>
      </c>
      <c r="C143" s="248" t="s">
        <v>451</v>
      </c>
      <c r="D143" s="124">
        <v>0</v>
      </c>
      <c r="E143" s="69">
        <v>12</v>
      </c>
      <c r="F143" s="68">
        <v>12</v>
      </c>
      <c r="G143" s="135">
        <f t="shared" si="4"/>
        <v>100</v>
      </c>
    </row>
    <row r="144" spans="1:7" s="43" customFormat="1" ht="15" x14ac:dyDescent="0.25">
      <c r="A144" s="141"/>
      <c r="B144" s="249">
        <v>4378</v>
      </c>
      <c r="C144" s="248" t="s">
        <v>452</v>
      </c>
      <c r="D144" s="124">
        <v>0</v>
      </c>
      <c r="E144" s="69">
        <v>70.900000000000006</v>
      </c>
      <c r="F144" s="68">
        <v>70.900000000000006</v>
      </c>
      <c r="G144" s="135">
        <f t="shared" si="4"/>
        <v>100</v>
      </c>
    </row>
    <row r="145" spans="1:7" s="43" customFormat="1" ht="15" x14ac:dyDescent="0.25">
      <c r="A145" s="248"/>
      <c r="B145" s="249">
        <v>4379</v>
      </c>
      <c r="C145" s="248" t="s">
        <v>431</v>
      </c>
      <c r="D145" s="251">
        <v>248</v>
      </c>
      <c r="E145" s="80">
        <v>484</v>
      </c>
      <c r="F145" s="68">
        <v>397.4</v>
      </c>
      <c r="G145" s="135">
        <f t="shared" si="4"/>
        <v>82.107438016528917</v>
      </c>
    </row>
    <row r="146" spans="1:7" s="43" customFormat="1" ht="15" x14ac:dyDescent="0.25">
      <c r="A146" s="248"/>
      <c r="B146" s="249">
        <v>4399</v>
      </c>
      <c r="C146" s="248" t="s">
        <v>282</v>
      </c>
      <c r="D146" s="251">
        <v>55</v>
      </c>
      <c r="E146" s="80">
        <v>55</v>
      </c>
      <c r="F146" s="68">
        <v>45.1</v>
      </c>
      <c r="G146" s="135">
        <f t="shared" si="4"/>
        <v>82</v>
      </c>
    </row>
    <row r="147" spans="1:7" s="43" customFormat="1" ht="15" hidden="1" x14ac:dyDescent="0.25">
      <c r="A147" s="248"/>
      <c r="B147" s="249">
        <v>6402</v>
      </c>
      <c r="C147" s="248" t="s">
        <v>283</v>
      </c>
      <c r="D147" s="239"/>
      <c r="E147" s="240"/>
      <c r="F147" s="68">
        <v>0</v>
      </c>
      <c r="G147" s="135" t="e">
        <f t="shared" si="4"/>
        <v>#DIV/0!</v>
      </c>
    </row>
    <row r="148" spans="1:7" s="43" customFormat="1" ht="15" hidden="1" customHeight="1" x14ac:dyDescent="0.25">
      <c r="A148" s="248"/>
      <c r="B148" s="249">
        <v>6409</v>
      </c>
      <c r="C148" s="248" t="s">
        <v>284</v>
      </c>
      <c r="D148" s="239"/>
      <c r="E148" s="240"/>
      <c r="F148" s="68">
        <v>0</v>
      </c>
      <c r="G148" s="135" t="e">
        <f t="shared" si="4"/>
        <v>#DIV/0!</v>
      </c>
    </row>
    <row r="149" spans="1:7" s="43" customFormat="1" ht="15" x14ac:dyDescent="0.25">
      <c r="A149" s="141"/>
      <c r="B149" s="213">
        <v>6223</v>
      </c>
      <c r="C149" s="141" t="s">
        <v>285</v>
      </c>
      <c r="D149" s="124">
        <v>70</v>
      </c>
      <c r="E149" s="69">
        <v>70</v>
      </c>
      <c r="F149" s="68">
        <v>2</v>
      </c>
      <c r="G149" s="135">
        <f t="shared" si="4"/>
        <v>2.8571428571428572</v>
      </c>
    </row>
    <row r="150" spans="1:7" s="43" customFormat="1" ht="15" hidden="1" x14ac:dyDescent="0.25">
      <c r="A150" s="141"/>
      <c r="B150" s="213">
        <v>6409</v>
      </c>
      <c r="C150" s="141" t="s">
        <v>286</v>
      </c>
      <c r="D150" s="124"/>
      <c r="E150" s="69"/>
      <c r="F150" s="68">
        <v>0</v>
      </c>
      <c r="G150" s="135" t="e">
        <f>(#REF!/E150)*100</f>
        <v>#REF!</v>
      </c>
    </row>
    <row r="151" spans="1:7" s="43" customFormat="1" ht="15" customHeight="1" thickBot="1" x14ac:dyDescent="0.3">
      <c r="A151" s="248"/>
      <c r="B151" s="249"/>
      <c r="C151" s="248"/>
      <c r="D151" s="239"/>
      <c r="E151" s="240"/>
      <c r="F151" s="244"/>
      <c r="G151" s="135"/>
    </row>
    <row r="152" spans="1:7" s="43" customFormat="1" ht="18.75" customHeight="1" thickTop="1" thickBot="1" x14ac:dyDescent="0.35">
      <c r="A152" s="230"/>
      <c r="B152" s="231"/>
      <c r="C152" s="253" t="s">
        <v>287</v>
      </c>
      <c r="D152" s="233">
        <f t="shared" ref="D152:F152" si="5">SUM(D101:D151)</f>
        <v>141776</v>
      </c>
      <c r="E152" s="234">
        <f t="shared" si="5"/>
        <v>182798.9</v>
      </c>
      <c r="F152" s="235">
        <f t="shared" si="5"/>
        <v>157991.39999999997</v>
      </c>
      <c r="G152" s="135">
        <f>(F152/E152)*100</f>
        <v>86.429075886124025</v>
      </c>
    </row>
    <row r="153" spans="1:7" s="43" customFormat="1" ht="15.75" customHeight="1" x14ac:dyDescent="0.3">
      <c r="A153" s="47"/>
      <c r="B153" s="49"/>
      <c r="C153" s="200"/>
      <c r="D153" s="254"/>
      <c r="E153" s="254"/>
      <c r="F153" s="254"/>
      <c r="G153" s="254"/>
    </row>
    <row r="154" spans="1:7" s="43" customFormat="1" ht="15.75" customHeight="1" x14ac:dyDescent="0.3">
      <c r="A154" s="47"/>
      <c r="B154" s="49"/>
      <c r="C154" s="200"/>
      <c r="D154" s="201"/>
      <c r="E154" s="201"/>
      <c r="F154" s="201"/>
      <c r="G154" s="201"/>
    </row>
    <row r="155" spans="1:7" s="43" customFormat="1" ht="12.75" hidden="1" customHeight="1" x14ac:dyDescent="0.3">
      <c r="A155" s="47"/>
      <c r="C155" s="49"/>
      <c r="D155" s="201"/>
      <c r="E155" s="201"/>
      <c r="F155" s="201"/>
      <c r="G155" s="201"/>
    </row>
    <row r="156" spans="1:7" s="43" customFormat="1" ht="12.75" hidden="1" customHeight="1" x14ac:dyDescent="0.3">
      <c r="A156" s="47"/>
      <c r="B156" s="49"/>
      <c r="C156" s="200"/>
      <c r="D156" s="201"/>
      <c r="E156" s="201"/>
      <c r="F156" s="201"/>
      <c r="G156" s="201"/>
    </row>
    <row r="157" spans="1:7" s="43" customFormat="1" ht="12.75" hidden="1" customHeight="1" x14ac:dyDescent="0.3">
      <c r="A157" s="47"/>
      <c r="B157" s="49"/>
      <c r="C157" s="200"/>
      <c r="D157" s="201"/>
      <c r="E157" s="201"/>
      <c r="F157" s="201"/>
      <c r="G157" s="201"/>
    </row>
    <row r="158" spans="1:7" s="43" customFormat="1" ht="12.75" hidden="1" customHeight="1" x14ac:dyDescent="0.3">
      <c r="A158" s="47"/>
      <c r="B158" s="49"/>
      <c r="C158" s="200"/>
      <c r="D158" s="201"/>
      <c r="E158" s="201"/>
      <c r="F158" s="201"/>
      <c r="G158" s="201"/>
    </row>
    <row r="159" spans="1:7" s="43" customFormat="1" ht="12.75" hidden="1" customHeight="1" x14ac:dyDescent="0.3">
      <c r="A159" s="47"/>
      <c r="B159" s="49"/>
      <c r="C159" s="200"/>
      <c r="D159" s="201"/>
      <c r="E159" s="201"/>
      <c r="F159" s="201"/>
      <c r="G159" s="201"/>
    </row>
    <row r="160" spans="1:7" s="43" customFormat="1" ht="12.75" hidden="1" customHeight="1" x14ac:dyDescent="0.3">
      <c r="A160" s="47"/>
      <c r="B160" s="49"/>
      <c r="C160" s="200"/>
      <c r="D160" s="201"/>
      <c r="E160" s="201"/>
      <c r="F160" s="201"/>
      <c r="G160" s="201"/>
    </row>
    <row r="161" spans="1:7" s="43" customFormat="1" ht="12.75" hidden="1" customHeight="1" x14ac:dyDescent="0.3">
      <c r="A161" s="47"/>
      <c r="B161" s="49"/>
      <c r="C161" s="200"/>
      <c r="D161" s="201"/>
      <c r="E161" s="191"/>
      <c r="F161" s="191"/>
      <c r="G161" s="191"/>
    </row>
    <row r="162" spans="1:7" s="43" customFormat="1" ht="12.75" hidden="1" customHeight="1" x14ac:dyDescent="0.3">
      <c r="A162" s="47"/>
      <c r="B162" s="49"/>
      <c r="C162" s="200"/>
      <c r="D162" s="201"/>
      <c r="E162" s="201"/>
      <c r="F162" s="201"/>
      <c r="G162" s="201"/>
    </row>
    <row r="163" spans="1:7" s="43" customFormat="1" ht="12.75" hidden="1" customHeight="1" x14ac:dyDescent="0.3">
      <c r="A163" s="47"/>
      <c r="B163" s="49"/>
      <c r="C163" s="200"/>
      <c r="D163" s="201"/>
      <c r="E163" s="201"/>
      <c r="F163" s="201"/>
      <c r="G163" s="201"/>
    </row>
    <row r="164" spans="1:7" s="43" customFormat="1" ht="18" hidden="1" customHeight="1" x14ac:dyDescent="0.3">
      <c r="A164" s="47"/>
      <c r="B164" s="49"/>
      <c r="C164" s="200"/>
      <c r="D164" s="201"/>
      <c r="E164" s="191"/>
      <c r="F164" s="191"/>
      <c r="G164" s="191"/>
    </row>
    <row r="165" spans="1:7" s="43" customFormat="1" ht="15.75" customHeight="1" thickBot="1" x14ac:dyDescent="0.35">
      <c r="A165" s="47"/>
      <c r="B165" s="49"/>
      <c r="C165" s="200"/>
      <c r="D165" s="201"/>
      <c r="E165" s="198"/>
      <c r="F165" s="198"/>
      <c r="G165" s="198"/>
    </row>
    <row r="166" spans="1:7" s="43" customFormat="1" ht="15.6" x14ac:dyDescent="0.3">
      <c r="A166" s="203" t="s">
        <v>57</v>
      </c>
      <c r="B166" s="204" t="s">
        <v>56</v>
      </c>
      <c r="C166" s="203" t="s">
        <v>54</v>
      </c>
      <c r="D166" s="203" t="s">
        <v>53</v>
      </c>
      <c r="E166" s="203" t="s">
        <v>53</v>
      </c>
      <c r="F166" s="94" t="s">
        <v>7</v>
      </c>
      <c r="G166" s="203" t="s">
        <v>198</v>
      </c>
    </row>
    <row r="167" spans="1:7" s="43" customFormat="1" ht="15.75" customHeight="1" thickBot="1" x14ac:dyDescent="0.35">
      <c r="A167" s="205"/>
      <c r="B167" s="206"/>
      <c r="C167" s="207"/>
      <c r="D167" s="208" t="s">
        <v>51</v>
      </c>
      <c r="E167" s="208" t="s">
        <v>50</v>
      </c>
      <c r="F167" s="91" t="s">
        <v>330</v>
      </c>
      <c r="G167" s="208" t="s">
        <v>199</v>
      </c>
    </row>
    <row r="168" spans="1:7" s="43" customFormat="1" ht="16.2" thickTop="1" x14ac:dyDescent="0.3">
      <c r="A168" s="209">
        <v>60</v>
      </c>
      <c r="B168" s="210"/>
      <c r="C168" s="216" t="s">
        <v>121</v>
      </c>
      <c r="D168" s="137"/>
      <c r="E168" s="136"/>
      <c r="F168" s="131"/>
      <c r="G168" s="137"/>
    </row>
    <row r="169" spans="1:7" s="43" customFormat="1" ht="15.6" x14ac:dyDescent="0.3">
      <c r="A169" s="146"/>
      <c r="B169" s="211"/>
      <c r="C169" s="146"/>
      <c r="D169" s="135"/>
      <c r="E169" s="134"/>
      <c r="F169" s="212"/>
      <c r="G169" s="135"/>
    </row>
    <row r="170" spans="1:7" s="43" customFormat="1" ht="15" x14ac:dyDescent="0.25">
      <c r="A170" s="141"/>
      <c r="B170" s="213">
        <v>1014</v>
      </c>
      <c r="C170" s="141" t="s">
        <v>288</v>
      </c>
      <c r="D170" s="50">
        <v>625</v>
      </c>
      <c r="E170" s="69">
        <v>625</v>
      </c>
      <c r="F170" s="68">
        <v>438</v>
      </c>
      <c r="G170" s="135">
        <f t="shared" ref="G170:G183" si="6">(F170/E170)*100</f>
        <v>70.08</v>
      </c>
    </row>
    <row r="171" spans="1:7" s="43" customFormat="1" ht="15" hidden="1" customHeight="1" x14ac:dyDescent="0.25">
      <c r="A171" s="248"/>
      <c r="B171" s="249">
        <v>1031</v>
      </c>
      <c r="C171" s="248" t="s">
        <v>289</v>
      </c>
      <c r="D171" s="72"/>
      <c r="E171" s="80"/>
      <c r="F171" s="79"/>
      <c r="G171" s="135" t="e">
        <f t="shared" si="6"/>
        <v>#DIV/0!</v>
      </c>
    </row>
    <row r="172" spans="1:7" s="43" customFormat="1" ht="15" hidden="1" x14ac:dyDescent="0.25">
      <c r="A172" s="141"/>
      <c r="B172" s="213">
        <v>1036</v>
      </c>
      <c r="C172" s="141" t="s">
        <v>290</v>
      </c>
      <c r="D172" s="50"/>
      <c r="E172" s="69"/>
      <c r="F172" s="68">
        <v>0</v>
      </c>
      <c r="G172" s="135" t="e">
        <f t="shared" si="6"/>
        <v>#DIV/0!</v>
      </c>
    </row>
    <row r="173" spans="1:7" s="43" customFormat="1" ht="15" hidden="1" customHeight="1" x14ac:dyDescent="0.25">
      <c r="A173" s="248"/>
      <c r="B173" s="249">
        <v>1037</v>
      </c>
      <c r="C173" s="248" t="s">
        <v>291</v>
      </c>
      <c r="D173" s="72"/>
      <c r="E173" s="80"/>
      <c r="F173" s="68">
        <v>0</v>
      </c>
      <c r="G173" s="135" t="e">
        <f t="shared" si="6"/>
        <v>#DIV/0!</v>
      </c>
    </row>
    <row r="174" spans="1:7" s="43" customFormat="1" ht="15" hidden="1" x14ac:dyDescent="0.25">
      <c r="A174" s="248"/>
      <c r="B174" s="249">
        <v>1039</v>
      </c>
      <c r="C174" s="248" t="s">
        <v>292</v>
      </c>
      <c r="D174" s="72"/>
      <c r="E174" s="80"/>
      <c r="F174" s="68">
        <v>0</v>
      </c>
      <c r="G174" s="135" t="e">
        <f t="shared" si="6"/>
        <v>#DIV/0!</v>
      </c>
    </row>
    <row r="175" spans="1:7" s="43" customFormat="1" ht="18" customHeight="1" x14ac:dyDescent="0.25">
      <c r="A175" s="141"/>
      <c r="B175" s="213">
        <v>1036</v>
      </c>
      <c r="C175" s="248" t="s">
        <v>290</v>
      </c>
      <c r="D175" s="50">
        <v>0</v>
      </c>
      <c r="E175" s="69">
        <v>75.3</v>
      </c>
      <c r="F175" s="68">
        <v>50.1</v>
      </c>
      <c r="G175" s="135">
        <f t="shared" si="6"/>
        <v>66.533864541832671</v>
      </c>
    </row>
    <row r="176" spans="1:7" s="43" customFormat="1" ht="18" customHeight="1" x14ac:dyDescent="0.25">
      <c r="A176" s="141"/>
      <c r="B176" s="213">
        <v>1037</v>
      </c>
      <c r="C176" s="248" t="s">
        <v>469</v>
      </c>
      <c r="D176" s="50">
        <v>0</v>
      </c>
      <c r="E176" s="69">
        <v>78.3</v>
      </c>
      <c r="F176" s="68">
        <v>78.3</v>
      </c>
      <c r="G176" s="135">
        <f t="shared" si="6"/>
        <v>100</v>
      </c>
    </row>
    <row r="177" spans="1:7" s="43" customFormat="1" ht="15" x14ac:dyDescent="0.25">
      <c r="A177" s="248"/>
      <c r="B177" s="249">
        <v>1070</v>
      </c>
      <c r="C177" s="248" t="s">
        <v>293</v>
      </c>
      <c r="D177" s="72">
        <v>7</v>
      </c>
      <c r="E177" s="80">
        <v>7</v>
      </c>
      <c r="F177" s="68">
        <v>7</v>
      </c>
      <c r="G177" s="135">
        <f t="shared" si="6"/>
        <v>100</v>
      </c>
    </row>
    <row r="178" spans="1:7" s="43" customFormat="1" ht="15" hidden="1" x14ac:dyDescent="0.25">
      <c r="A178" s="248"/>
      <c r="B178" s="249">
        <v>2331</v>
      </c>
      <c r="C178" s="248" t="s">
        <v>294</v>
      </c>
      <c r="D178" s="72"/>
      <c r="E178" s="80"/>
      <c r="F178" s="68">
        <v>0</v>
      </c>
      <c r="G178" s="135" t="e">
        <f t="shared" si="6"/>
        <v>#DIV/0!</v>
      </c>
    </row>
    <row r="179" spans="1:7" s="43" customFormat="1" ht="15" x14ac:dyDescent="0.25">
      <c r="A179" s="141"/>
      <c r="B179" s="217">
        <v>3322</v>
      </c>
      <c r="C179" s="141" t="s">
        <v>433</v>
      </c>
      <c r="D179" s="133">
        <v>30</v>
      </c>
      <c r="E179" s="69">
        <v>30</v>
      </c>
      <c r="F179" s="68">
        <v>0</v>
      </c>
      <c r="G179" s="135">
        <f t="shared" si="6"/>
        <v>0</v>
      </c>
    </row>
    <row r="180" spans="1:7" s="43" customFormat="1" ht="15" x14ac:dyDescent="0.25">
      <c r="A180" s="248"/>
      <c r="B180" s="249">
        <v>3739</v>
      </c>
      <c r="C180" s="248" t="s">
        <v>295</v>
      </c>
      <c r="D180" s="50">
        <v>50</v>
      </c>
      <c r="E180" s="69">
        <v>50</v>
      </c>
      <c r="F180" s="68">
        <v>0</v>
      </c>
      <c r="G180" s="135">
        <f t="shared" si="6"/>
        <v>0</v>
      </c>
    </row>
    <row r="181" spans="1:7" s="43" customFormat="1" ht="15" x14ac:dyDescent="0.25">
      <c r="A181" s="141"/>
      <c r="B181" s="213">
        <v>3749</v>
      </c>
      <c r="C181" s="141" t="s">
        <v>296</v>
      </c>
      <c r="D181" s="50">
        <v>70</v>
      </c>
      <c r="E181" s="69">
        <v>70</v>
      </c>
      <c r="F181" s="68">
        <v>12.1</v>
      </c>
      <c r="G181" s="135">
        <f t="shared" si="6"/>
        <v>17.285714285714285</v>
      </c>
    </row>
    <row r="182" spans="1:7" s="43" customFormat="1" ht="15" hidden="1" x14ac:dyDescent="0.25">
      <c r="A182" s="141"/>
      <c r="B182" s="213">
        <v>5272</v>
      </c>
      <c r="C182" s="141" t="s">
        <v>297</v>
      </c>
      <c r="D182" s="50"/>
      <c r="E182" s="69"/>
      <c r="F182" s="68">
        <v>0</v>
      </c>
      <c r="G182" s="135" t="e">
        <f t="shared" si="6"/>
        <v>#DIV/0!</v>
      </c>
    </row>
    <row r="183" spans="1:7" s="43" customFormat="1" ht="15" x14ac:dyDescent="0.25">
      <c r="A183" s="141"/>
      <c r="B183" s="213">
        <v>6171</v>
      </c>
      <c r="C183" s="141" t="s">
        <v>298</v>
      </c>
      <c r="D183" s="50">
        <v>10</v>
      </c>
      <c r="E183" s="69">
        <v>10</v>
      </c>
      <c r="F183" s="68">
        <v>1.3</v>
      </c>
      <c r="G183" s="135">
        <f t="shared" si="6"/>
        <v>13</v>
      </c>
    </row>
    <row r="184" spans="1:7" s="43" customFormat="1" ht="15.6" thickBot="1" x14ac:dyDescent="0.3">
      <c r="A184" s="255"/>
      <c r="B184" s="256"/>
      <c r="C184" s="255"/>
      <c r="D184" s="239"/>
      <c r="E184" s="240"/>
      <c r="F184" s="244"/>
      <c r="G184" s="239"/>
    </row>
    <row r="185" spans="1:7" s="43" customFormat="1" ht="18.75" customHeight="1" thickTop="1" thickBot="1" x14ac:dyDescent="0.35">
      <c r="A185" s="257"/>
      <c r="B185" s="258"/>
      <c r="C185" s="259" t="s">
        <v>299</v>
      </c>
      <c r="D185" s="233">
        <f>SUM(D168:D184)</f>
        <v>792</v>
      </c>
      <c r="E185" s="234">
        <f>SUM(E169:E184)</f>
        <v>945.59999999999991</v>
      </c>
      <c r="F185" s="235">
        <f t="shared" ref="F185" si="7">SUM(F168:F184)</f>
        <v>586.79999999999995</v>
      </c>
      <c r="G185" s="135">
        <f>(F185/E185)*100</f>
        <v>62.055837563451774</v>
      </c>
    </row>
    <row r="186" spans="1:7" s="43" customFormat="1" ht="12.75" customHeight="1" x14ac:dyDescent="0.3">
      <c r="A186" s="47"/>
      <c r="B186" s="49"/>
      <c r="C186" s="200"/>
      <c r="D186" s="201"/>
      <c r="E186" s="201"/>
      <c r="F186" s="201"/>
      <c r="G186" s="201"/>
    </row>
    <row r="187" spans="1:7" s="43" customFormat="1" ht="12.75" hidden="1" customHeight="1" x14ac:dyDescent="0.3">
      <c r="A187" s="47"/>
      <c r="B187" s="49"/>
      <c r="C187" s="200"/>
      <c r="D187" s="201"/>
      <c r="E187" s="201"/>
      <c r="F187" s="201"/>
      <c r="G187" s="201"/>
    </row>
    <row r="188" spans="1:7" s="43" customFormat="1" ht="12.75" hidden="1" customHeight="1" x14ac:dyDescent="0.3">
      <c r="A188" s="47"/>
      <c r="B188" s="49"/>
      <c r="C188" s="200"/>
      <c r="D188" s="201"/>
      <c r="E188" s="201"/>
      <c r="F188" s="201"/>
      <c r="G188" s="201"/>
    </row>
    <row r="189" spans="1:7" s="43" customFormat="1" ht="12.75" hidden="1" customHeight="1" x14ac:dyDescent="0.3">
      <c r="A189" s="47"/>
      <c r="B189" s="49"/>
      <c r="C189" s="200"/>
      <c r="D189" s="201"/>
      <c r="E189" s="201"/>
      <c r="F189" s="201"/>
      <c r="G189" s="201"/>
    </row>
    <row r="190" spans="1:7" s="43" customFormat="1" ht="12.75" hidden="1" customHeight="1" x14ac:dyDescent="0.25">
      <c r="B190" s="202"/>
    </row>
    <row r="191" spans="1:7" s="43" customFormat="1" ht="12.75" customHeight="1" x14ac:dyDescent="0.25">
      <c r="B191" s="202"/>
    </row>
    <row r="192" spans="1:7" s="43" customFormat="1" ht="12.75" customHeight="1" thickBot="1" x14ac:dyDescent="0.3">
      <c r="B192" s="202"/>
    </row>
    <row r="193" spans="1:82" s="43" customFormat="1" ht="15.6" x14ac:dyDescent="0.3">
      <c r="A193" s="203" t="s">
        <v>57</v>
      </c>
      <c r="B193" s="204" t="s">
        <v>56</v>
      </c>
      <c r="C193" s="203" t="s">
        <v>54</v>
      </c>
      <c r="D193" s="203" t="s">
        <v>53</v>
      </c>
      <c r="E193" s="203" t="s">
        <v>53</v>
      </c>
      <c r="F193" s="94" t="s">
        <v>7</v>
      </c>
      <c r="G193" s="203" t="s">
        <v>198</v>
      </c>
    </row>
    <row r="194" spans="1:82" s="43" customFormat="1" ht="15.75" customHeight="1" thickBot="1" x14ac:dyDescent="0.35">
      <c r="A194" s="205"/>
      <c r="B194" s="206"/>
      <c r="C194" s="207"/>
      <c r="D194" s="208" t="s">
        <v>51</v>
      </c>
      <c r="E194" s="208" t="s">
        <v>50</v>
      </c>
      <c r="F194" s="91" t="s">
        <v>330</v>
      </c>
      <c r="G194" s="208" t="s">
        <v>199</v>
      </c>
    </row>
    <row r="195" spans="1:82" s="43" customFormat="1" ht="16.2" thickTop="1" x14ac:dyDescent="0.3">
      <c r="A195" s="209">
        <v>80</v>
      </c>
      <c r="B195" s="209"/>
      <c r="C195" s="216" t="s">
        <v>114</v>
      </c>
      <c r="D195" s="137"/>
      <c r="E195" s="136"/>
      <c r="F195" s="131"/>
      <c r="G195" s="137"/>
    </row>
    <row r="196" spans="1:82" s="43" customFormat="1" ht="15.6" x14ac:dyDescent="0.3">
      <c r="A196" s="146"/>
      <c r="B196" s="238"/>
      <c r="C196" s="146"/>
      <c r="D196" s="135"/>
      <c r="E196" s="134"/>
      <c r="F196" s="212"/>
      <c r="G196" s="135"/>
    </row>
    <row r="197" spans="1:82" s="43" customFormat="1" ht="15" x14ac:dyDescent="0.25">
      <c r="A197" s="141"/>
      <c r="B197" s="217">
        <v>2219</v>
      </c>
      <c r="C197" s="141" t="s">
        <v>300</v>
      </c>
      <c r="D197" s="133">
        <v>400</v>
      </c>
      <c r="E197" s="69">
        <v>405</v>
      </c>
      <c r="F197" s="68">
        <v>231</v>
      </c>
      <c r="G197" s="135">
        <f t="shared" ref="G197:G203" si="8">(F197/E197)*100</f>
        <v>57.037037037037038</v>
      </c>
    </row>
    <row r="198" spans="1:82" s="47" customFormat="1" ht="15" x14ac:dyDescent="0.25">
      <c r="A198" s="141"/>
      <c r="B198" s="217">
        <v>2229</v>
      </c>
      <c r="C198" s="141" t="s">
        <v>301</v>
      </c>
      <c r="D198" s="133">
        <v>0</v>
      </c>
      <c r="E198" s="69">
        <v>146</v>
      </c>
      <c r="F198" s="68">
        <v>145</v>
      </c>
      <c r="G198" s="135">
        <f t="shared" si="8"/>
        <v>99.315068493150676</v>
      </c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</row>
    <row r="199" spans="1:82" s="47" customFormat="1" ht="15" x14ac:dyDescent="0.25">
      <c r="A199" s="141"/>
      <c r="B199" s="217">
        <v>2292</v>
      </c>
      <c r="C199" s="141" t="s">
        <v>434</v>
      </c>
      <c r="D199" s="50">
        <v>23873</v>
      </c>
      <c r="E199" s="69">
        <v>23797</v>
      </c>
      <c r="F199" s="68">
        <v>20366.7</v>
      </c>
      <c r="G199" s="135">
        <f t="shared" si="8"/>
        <v>85.585157792999127</v>
      </c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</row>
    <row r="200" spans="1:82" s="47" customFormat="1" ht="15" hidden="1" x14ac:dyDescent="0.25">
      <c r="A200" s="141"/>
      <c r="B200" s="217">
        <v>2299</v>
      </c>
      <c r="C200" s="141" t="s">
        <v>301</v>
      </c>
      <c r="D200" s="50"/>
      <c r="E200" s="69"/>
      <c r="F200" s="68">
        <v>0</v>
      </c>
      <c r="G200" s="135" t="e">
        <f t="shared" si="8"/>
        <v>#DIV/0!</v>
      </c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</row>
    <row r="201" spans="1:82" s="47" customFormat="1" ht="15" x14ac:dyDescent="0.25">
      <c r="A201" s="248"/>
      <c r="B201" s="260">
        <v>2299</v>
      </c>
      <c r="C201" s="248" t="s">
        <v>301</v>
      </c>
      <c r="D201" s="135">
        <v>0</v>
      </c>
      <c r="E201" s="134">
        <v>25</v>
      </c>
      <c r="F201" s="68">
        <v>25</v>
      </c>
      <c r="G201" s="135">
        <f t="shared" si="8"/>
        <v>100</v>
      </c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</row>
    <row r="202" spans="1:82" s="47" customFormat="1" ht="15" x14ac:dyDescent="0.25">
      <c r="A202" s="248"/>
      <c r="B202" s="260">
        <v>3399</v>
      </c>
      <c r="C202" s="248" t="s">
        <v>302</v>
      </c>
      <c r="D202" s="135">
        <v>150</v>
      </c>
      <c r="E202" s="134">
        <v>150</v>
      </c>
      <c r="F202" s="68">
        <v>98</v>
      </c>
      <c r="G202" s="135">
        <f t="shared" si="8"/>
        <v>65.333333333333329</v>
      </c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</row>
    <row r="203" spans="1:82" s="47" customFormat="1" ht="15" x14ac:dyDescent="0.25">
      <c r="A203" s="248"/>
      <c r="B203" s="260">
        <v>6171</v>
      </c>
      <c r="C203" s="248" t="s">
        <v>435</v>
      </c>
      <c r="D203" s="135">
        <v>0</v>
      </c>
      <c r="E203" s="134">
        <v>2</v>
      </c>
      <c r="F203" s="68">
        <v>30.5</v>
      </c>
      <c r="G203" s="135">
        <f t="shared" si="8"/>
        <v>1525</v>
      </c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</row>
    <row r="204" spans="1:82" s="47" customFormat="1" ht="15" hidden="1" x14ac:dyDescent="0.25">
      <c r="A204" s="248"/>
      <c r="B204" s="260">
        <v>6402</v>
      </c>
      <c r="C204" s="248" t="s">
        <v>303</v>
      </c>
      <c r="D204" s="135"/>
      <c r="E204" s="134"/>
      <c r="F204" s="68">
        <v>0</v>
      </c>
      <c r="G204" s="135" t="e">
        <f>(#REF!/E204)*100</f>
        <v>#REF!</v>
      </c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  <c r="CC204" s="43"/>
      <c r="CD204" s="43"/>
    </row>
    <row r="205" spans="1:82" s="47" customFormat="1" ht="15" hidden="1" x14ac:dyDescent="0.25">
      <c r="A205" s="248"/>
      <c r="B205" s="260">
        <v>6409</v>
      </c>
      <c r="C205" s="248" t="s">
        <v>304</v>
      </c>
      <c r="D205" s="135">
        <v>0</v>
      </c>
      <c r="E205" s="134"/>
      <c r="F205" s="212"/>
      <c r="G205" s="135" t="e">
        <f>(#REF!/E205)*100</f>
        <v>#REF!</v>
      </c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</row>
    <row r="206" spans="1:82" s="47" customFormat="1" ht="15.6" thickBot="1" x14ac:dyDescent="0.3">
      <c r="A206" s="243"/>
      <c r="B206" s="242"/>
      <c r="C206" s="243"/>
      <c r="D206" s="261"/>
      <c r="E206" s="262"/>
      <c r="F206" s="263"/>
      <c r="G206" s="261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</row>
    <row r="207" spans="1:82" s="47" customFormat="1" ht="18.75" customHeight="1" thickTop="1" thickBot="1" x14ac:dyDescent="0.35">
      <c r="A207" s="257"/>
      <c r="B207" s="264"/>
      <c r="C207" s="259" t="s">
        <v>305</v>
      </c>
      <c r="D207" s="233">
        <f t="shared" ref="D207:F207" si="9">SUM(D197:D205)</f>
        <v>24423</v>
      </c>
      <c r="E207" s="234">
        <f t="shared" si="9"/>
        <v>24525</v>
      </c>
      <c r="F207" s="235">
        <f t="shared" si="9"/>
        <v>20896.2</v>
      </c>
      <c r="G207" s="135">
        <f>(F207/E207)*100</f>
        <v>85.203669724770648</v>
      </c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  <c r="CC207" s="43"/>
      <c r="CD207" s="43"/>
    </row>
    <row r="208" spans="1:82" s="47" customFormat="1" ht="15.75" customHeight="1" x14ac:dyDescent="0.3">
      <c r="B208" s="49"/>
      <c r="C208" s="200"/>
      <c r="D208" s="201"/>
      <c r="E208" s="201"/>
      <c r="F208" s="201"/>
      <c r="G208" s="201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  <c r="CC208" s="43"/>
      <c r="CD208" s="43"/>
    </row>
    <row r="209" spans="1:82" s="47" customFormat="1" ht="12.75" hidden="1" customHeight="1" x14ac:dyDescent="0.3">
      <c r="B209" s="49"/>
      <c r="C209" s="200"/>
      <c r="D209" s="201"/>
      <c r="E209" s="201"/>
      <c r="F209" s="201"/>
      <c r="G209" s="201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</row>
    <row r="210" spans="1:82" s="47" customFormat="1" ht="12.75" hidden="1" customHeight="1" x14ac:dyDescent="0.3">
      <c r="B210" s="49"/>
      <c r="C210" s="200"/>
      <c r="D210" s="201"/>
      <c r="E210" s="201"/>
      <c r="F210" s="201"/>
      <c r="G210" s="201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  <c r="CC210" s="43"/>
      <c r="CD210" s="43"/>
    </row>
    <row r="211" spans="1:82" s="47" customFormat="1" ht="12.75" hidden="1" customHeight="1" x14ac:dyDescent="0.3">
      <c r="B211" s="49"/>
      <c r="C211" s="200"/>
      <c r="D211" s="201"/>
      <c r="E211" s="201"/>
      <c r="F211" s="201"/>
      <c r="G211" s="201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  <c r="CA211" s="43"/>
      <c r="CB211" s="43"/>
      <c r="CC211" s="43"/>
      <c r="CD211" s="43"/>
    </row>
    <row r="212" spans="1:82" s="47" customFormat="1" ht="12.75" hidden="1" customHeight="1" x14ac:dyDescent="0.3">
      <c r="B212" s="49"/>
      <c r="C212" s="200"/>
      <c r="D212" s="201"/>
      <c r="E212" s="201"/>
      <c r="F212" s="201"/>
      <c r="G212" s="201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</row>
    <row r="213" spans="1:82" s="47" customFormat="1" ht="12.75" hidden="1" customHeight="1" x14ac:dyDescent="0.3">
      <c r="B213" s="49"/>
      <c r="C213" s="200"/>
      <c r="D213" s="201"/>
      <c r="E213" s="201"/>
      <c r="F213" s="201"/>
      <c r="G213" s="201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</row>
    <row r="214" spans="1:82" s="47" customFormat="1" ht="12.75" hidden="1" customHeight="1" x14ac:dyDescent="0.3">
      <c r="B214" s="49"/>
      <c r="C214" s="200"/>
      <c r="D214" s="201"/>
      <c r="E214" s="201"/>
      <c r="F214" s="201"/>
      <c r="G214" s="201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/>
      <c r="CA214" s="43"/>
      <c r="CB214" s="43"/>
      <c r="CC214" s="43"/>
      <c r="CD214" s="43"/>
    </row>
    <row r="215" spans="1:82" s="47" customFormat="1" ht="12.75" hidden="1" customHeight="1" x14ac:dyDescent="0.3">
      <c r="B215" s="49"/>
      <c r="C215" s="200"/>
      <c r="D215" s="201"/>
      <c r="E215" s="201"/>
      <c r="F215" s="201"/>
      <c r="G215" s="201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  <c r="CC215" s="43"/>
      <c r="CD215" s="43"/>
    </row>
    <row r="216" spans="1:82" s="47" customFormat="1" ht="15.75" customHeight="1" x14ac:dyDescent="0.3">
      <c r="B216" s="49"/>
      <c r="C216" s="200"/>
      <c r="D216" s="201"/>
      <c r="E216" s="191"/>
      <c r="F216" s="191"/>
      <c r="G216" s="191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3"/>
      <c r="CA216" s="43"/>
      <c r="CB216" s="43"/>
      <c r="CC216" s="43"/>
      <c r="CD216" s="43"/>
    </row>
    <row r="217" spans="1:82" s="47" customFormat="1" ht="15.75" customHeight="1" x14ac:dyDescent="0.3">
      <c r="B217" s="49"/>
      <c r="C217" s="200"/>
      <c r="D217" s="201"/>
      <c r="E217" s="201"/>
      <c r="F217" s="201"/>
      <c r="G217" s="201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/>
      <c r="CB217" s="43"/>
      <c r="CC217" s="43"/>
      <c r="CD217" s="43"/>
    </row>
    <row r="218" spans="1:82" s="47" customFormat="1" ht="15.75" customHeight="1" thickBot="1" x14ac:dyDescent="0.35">
      <c r="B218" s="49"/>
      <c r="C218" s="200"/>
      <c r="D218" s="201"/>
      <c r="E218" s="198"/>
      <c r="F218" s="198"/>
      <c r="G218" s="198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  <c r="BX218" s="43"/>
      <c r="BY218" s="43"/>
      <c r="BZ218" s="43"/>
      <c r="CA218" s="43"/>
      <c r="CB218" s="43"/>
      <c r="CC218" s="43"/>
      <c r="CD218" s="43"/>
    </row>
    <row r="219" spans="1:82" s="47" customFormat="1" ht="15.75" customHeight="1" x14ac:dyDescent="0.3">
      <c r="A219" s="203" t="s">
        <v>57</v>
      </c>
      <c r="B219" s="204" t="s">
        <v>56</v>
      </c>
      <c r="C219" s="203" t="s">
        <v>54</v>
      </c>
      <c r="D219" s="203" t="s">
        <v>53</v>
      </c>
      <c r="E219" s="203" t="s">
        <v>53</v>
      </c>
      <c r="F219" s="94" t="s">
        <v>7</v>
      </c>
      <c r="G219" s="203" t="s">
        <v>198</v>
      </c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43"/>
      <c r="BY219" s="43"/>
      <c r="BZ219" s="43"/>
      <c r="CA219" s="43"/>
      <c r="CB219" s="43"/>
      <c r="CC219" s="43"/>
      <c r="CD219" s="43"/>
    </row>
    <row r="220" spans="1:82" s="43" customFormat="1" ht="15.75" customHeight="1" thickBot="1" x14ac:dyDescent="0.35">
      <c r="A220" s="205"/>
      <c r="B220" s="206"/>
      <c r="C220" s="207"/>
      <c r="D220" s="208" t="s">
        <v>51</v>
      </c>
      <c r="E220" s="208" t="s">
        <v>50</v>
      </c>
      <c r="F220" s="91" t="s">
        <v>330</v>
      </c>
      <c r="G220" s="208" t="s">
        <v>199</v>
      </c>
    </row>
    <row r="221" spans="1:82" s="43" customFormat="1" ht="16.2" thickTop="1" x14ac:dyDescent="0.3">
      <c r="A221" s="209">
        <v>90</v>
      </c>
      <c r="B221" s="209"/>
      <c r="C221" s="216" t="s">
        <v>107</v>
      </c>
      <c r="D221" s="137"/>
      <c r="E221" s="136"/>
      <c r="F221" s="131"/>
      <c r="G221" s="137"/>
    </row>
    <row r="222" spans="1:82" s="43" customFormat="1" ht="15.6" x14ac:dyDescent="0.3">
      <c r="A222" s="146"/>
      <c r="B222" s="238"/>
      <c r="C222" s="146"/>
      <c r="D222" s="135"/>
      <c r="E222" s="134"/>
      <c r="F222" s="212"/>
      <c r="G222" s="135"/>
    </row>
    <row r="223" spans="1:82" s="43" customFormat="1" ht="15" x14ac:dyDescent="0.25">
      <c r="A223" s="141"/>
      <c r="B223" s="217">
        <v>2219</v>
      </c>
      <c r="C223" s="141" t="s">
        <v>204</v>
      </c>
      <c r="D223" s="135">
        <v>2574</v>
      </c>
      <c r="E223" s="134">
        <v>2485</v>
      </c>
      <c r="F223" s="212">
        <v>2046.4</v>
      </c>
      <c r="G223" s="135">
        <f t="shared" ref="G223:G228" si="10">(F223/E223)*100</f>
        <v>82.35010060362174</v>
      </c>
    </row>
    <row r="224" spans="1:82" s="43" customFormat="1" ht="15" x14ac:dyDescent="0.25">
      <c r="A224" s="141"/>
      <c r="B224" s="217">
        <v>3421</v>
      </c>
      <c r="C224" s="141" t="s">
        <v>461</v>
      </c>
      <c r="D224" s="135">
        <v>0</v>
      </c>
      <c r="E224" s="134">
        <v>646</v>
      </c>
      <c r="F224" s="212">
        <v>454.1</v>
      </c>
      <c r="G224" s="135">
        <f t="shared" si="10"/>
        <v>70.294117647058826</v>
      </c>
    </row>
    <row r="225" spans="1:82" s="43" customFormat="1" ht="15" x14ac:dyDescent="0.25">
      <c r="A225" s="141"/>
      <c r="B225" s="217">
        <v>4349</v>
      </c>
      <c r="C225" s="141" t="s">
        <v>436</v>
      </c>
      <c r="D225" s="135">
        <v>2092</v>
      </c>
      <c r="E225" s="134">
        <v>2317.9</v>
      </c>
      <c r="F225" s="212">
        <v>1758</v>
      </c>
      <c r="G225" s="135">
        <f t="shared" si="10"/>
        <v>75.844514431166147</v>
      </c>
    </row>
    <row r="226" spans="1:82" s="43" customFormat="1" ht="15" x14ac:dyDescent="0.25">
      <c r="A226" s="141"/>
      <c r="B226" s="217">
        <v>5311</v>
      </c>
      <c r="C226" s="141" t="s">
        <v>306</v>
      </c>
      <c r="D226" s="135">
        <v>23645</v>
      </c>
      <c r="E226" s="134">
        <v>25049</v>
      </c>
      <c r="F226" s="212">
        <v>21708.400000000001</v>
      </c>
      <c r="G226" s="135">
        <f t="shared" si="10"/>
        <v>86.663739071420025</v>
      </c>
    </row>
    <row r="227" spans="1:82" s="43" customFormat="1" ht="15.6" x14ac:dyDescent="0.3">
      <c r="A227" s="238"/>
      <c r="B227" s="218">
        <v>6402</v>
      </c>
      <c r="C227" s="219" t="s">
        <v>303</v>
      </c>
      <c r="D227" s="124">
        <v>0</v>
      </c>
      <c r="E227" s="69">
        <v>0.1</v>
      </c>
      <c r="F227" s="212">
        <v>0.1</v>
      </c>
      <c r="G227" s="135">
        <f t="shared" si="10"/>
        <v>100</v>
      </c>
    </row>
    <row r="228" spans="1:82" s="43" customFormat="1" ht="16.2" thickBot="1" x14ac:dyDescent="0.35">
      <c r="A228" s="241"/>
      <c r="B228" s="241"/>
      <c r="C228" s="265"/>
      <c r="D228" s="266"/>
      <c r="E228" s="267"/>
      <c r="F228" s="268"/>
      <c r="G228" s="135"/>
    </row>
    <row r="229" spans="1:82" s="43" customFormat="1" ht="18.75" customHeight="1" thickTop="1" thickBot="1" x14ac:dyDescent="0.35">
      <c r="A229" s="257"/>
      <c r="B229" s="264"/>
      <c r="C229" s="259" t="s">
        <v>307</v>
      </c>
      <c r="D229" s="233">
        <f t="shared" ref="D229:F229" si="11">SUM(D221:D228)</f>
        <v>28311</v>
      </c>
      <c r="E229" s="234">
        <f t="shared" si="11"/>
        <v>30498</v>
      </c>
      <c r="F229" s="235">
        <f t="shared" si="11"/>
        <v>25967</v>
      </c>
      <c r="G229" s="135">
        <f>(F229/E229)*100</f>
        <v>85.143288084464558</v>
      </c>
    </row>
    <row r="230" spans="1:82" s="43" customFormat="1" ht="15.75" customHeight="1" x14ac:dyDescent="0.3">
      <c r="A230" s="47"/>
      <c r="B230" s="49"/>
      <c r="C230" s="200"/>
      <c r="D230" s="201"/>
      <c r="E230" s="201"/>
      <c r="F230" s="201"/>
      <c r="G230" s="201"/>
    </row>
    <row r="231" spans="1:82" s="43" customFormat="1" ht="15.75" customHeight="1" thickBot="1" x14ac:dyDescent="0.35">
      <c r="A231" s="47"/>
      <c r="B231" s="49"/>
      <c r="C231" s="200"/>
      <c r="D231" s="201"/>
      <c r="E231" s="201"/>
      <c r="F231" s="201"/>
      <c r="G231" s="201"/>
    </row>
    <row r="232" spans="1:82" s="47" customFormat="1" ht="15.75" customHeight="1" x14ac:dyDescent="0.3">
      <c r="A232" s="203" t="s">
        <v>57</v>
      </c>
      <c r="B232" s="204" t="s">
        <v>56</v>
      </c>
      <c r="C232" s="203" t="s">
        <v>54</v>
      </c>
      <c r="D232" s="203" t="s">
        <v>53</v>
      </c>
      <c r="E232" s="203" t="s">
        <v>53</v>
      </c>
      <c r="F232" s="94" t="s">
        <v>7</v>
      </c>
      <c r="G232" s="203" t="s">
        <v>198</v>
      </c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  <c r="BX232" s="43"/>
      <c r="BY232" s="43"/>
      <c r="BZ232" s="43"/>
      <c r="CA232" s="43"/>
      <c r="CB232" s="43"/>
      <c r="CC232" s="43"/>
      <c r="CD232" s="43"/>
    </row>
    <row r="233" spans="1:82" s="43" customFormat="1" ht="15.75" customHeight="1" thickBot="1" x14ac:dyDescent="0.35">
      <c r="A233" s="205"/>
      <c r="B233" s="206"/>
      <c r="C233" s="207"/>
      <c r="D233" s="208" t="s">
        <v>51</v>
      </c>
      <c r="E233" s="208" t="s">
        <v>50</v>
      </c>
      <c r="F233" s="91" t="s">
        <v>330</v>
      </c>
      <c r="G233" s="208" t="s">
        <v>199</v>
      </c>
    </row>
    <row r="234" spans="1:82" s="43" customFormat="1" ht="16.2" thickTop="1" x14ac:dyDescent="0.3">
      <c r="A234" s="209">
        <v>100</v>
      </c>
      <c r="B234" s="209"/>
      <c r="C234" s="146" t="s">
        <v>99</v>
      </c>
      <c r="D234" s="137"/>
      <c r="E234" s="136"/>
      <c r="F234" s="131"/>
      <c r="G234" s="137"/>
    </row>
    <row r="235" spans="1:82" s="43" customFormat="1" ht="15.6" x14ac:dyDescent="0.3">
      <c r="A235" s="146"/>
      <c r="B235" s="238"/>
      <c r="C235" s="146"/>
      <c r="D235" s="135"/>
      <c r="E235" s="134"/>
      <c r="F235" s="212"/>
      <c r="G235" s="135"/>
    </row>
    <row r="236" spans="1:82" s="43" customFormat="1" ht="15.6" x14ac:dyDescent="0.3">
      <c r="A236" s="146"/>
      <c r="B236" s="238"/>
      <c r="C236" s="146"/>
      <c r="D236" s="135"/>
      <c r="E236" s="134"/>
      <c r="F236" s="212"/>
      <c r="G236" s="135"/>
    </row>
    <row r="237" spans="1:82" s="43" customFormat="1" ht="15.6" x14ac:dyDescent="0.3">
      <c r="A237" s="238"/>
      <c r="B237" s="218">
        <v>2169</v>
      </c>
      <c r="C237" s="219" t="s">
        <v>308</v>
      </c>
      <c r="D237" s="124">
        <v>300</v>
      </c>
      <c r="E237" s="69">
        <v>300</v>
      </c>
      <c r="F237" s="68">
        <v>6.1</v>
      </c>
      <c r="G237" s="135">
        <f>(F237/E237)*100</f>
        <v>2.0333333333333332</v>
      </c>
    </row>
    <row r="238" spans="1:82" s="43" customFormat="1" ht="15.6" hidden="1" x14ac:dyDescent="0.3">
      <c r="A238" s="238"/>
      <c r="B238" s="218">
        <v>6171</v>
      </c>
      <c r="C238" s="219" t="s">
        <v>309</v>
      </c>
      <c r="D238" s="124"/>
      <c r="E238" s="69"/>
      <c r="F238" s="68">
        <v>0</v>
      </c>
      <c r="G238" s="135" t="e">
        <f>(#REF!/E238)*100</f>
        <v>#REF!</v>
      </c>
    </row>
    <row r="239" spans="1:82" s="43" customFormat="1" ht="16.2" thickBot="1" x14ac:dyDescent="0.35">
      <c r="A239" s="241"/>
      <c r="B239" s="269"/>
      <c r="C239" s="270"/>
      <c r="D239" s="271"/>
      <c r="E239" s="120"/>
      <c r="F239" s="119"/>
      <c r="G239" s="135"/>
    </row>
    <row r="240" spans="1:82" s="43" customFormat="1" ht="18.75" customHeight="1" thickTop="1" thickBot="1" x14ac:dyDescent="0.35">
      <c r="A240" s="257"/>
      <c r="B240" s="264"/>
      <c r="C240" s="259" t="s">
        <v>310</v>
      </c>
      <c r="D240" s="233">
        <f t="shared" ref="D240:F240" si="12">SUM(D234:D239)</f>
        <v>300</v>
      </c>
      <c r="E240" s="234">
        <f t="shared" si="12"/>
        <v>300</v>
      </c>
      <c r="F240" s="235">
        <f t="shared" si="12"/>
        <v>6.1</v>
      </c>
      <c r="G240" s="135">
        <f>(F240/E240)*100</f>
        <v>2.0333333333333332</v>
      </c>
    </row>
    <row r="241" spans="1:7" s="43" customFormat="1" ht="15.75" customHeight="1" x14ac:dyDescent="0.3">
      <c r="A241" s="47"/>
      <c r="B241" s="49"/>
      <c r="C241" s="200"/>
      <c r="D241" s="201"/>
      <c r="E241" s="201"/>
      <c r="F241" s="201"/>
      <c r="G241" s="201"/>
    </row>
    <row r="242" spans="1:7" s="43" customFormat="1" ht="15.75" customHeight="1" x14ac:dyDescent="0.3">
      <c r="A242" s="47"/>
      <c r="B242" s="49"/>
      <c r="C242" s="200"/>
      <c r="D242" s="201"/>
      <c r="E242" s="201"/>
      <c r="F242" s="201"/>
      <c r="G242" s="201"/>
    </row>
    <row r="243" spans="1:7" s="43" customFormat="1" ht="15.75" customHeight="1" thickBot="1" x14ac:dyDescent="0.3">
      <c r="B243" s="202"/>
    </row>
    <row r="244" spans="1:7" s="43" customFormat="1" ht="15.6" x14ac:dyDescent="0.3">
      <c r="A244" s="203" t="s">
        <v>57</v>
      </c>
      <c r="B244" s="204" t="s">
        <v>56</v>
      </c>
      <c r="C244" s="203" t="s">
        <v>54</v>
      </c>
      <c r="D244" s="203" t="s">
        <v>53</v>
      </c>
      <c r="E244" s="203" t="s">
        <v>53</v>
      </c>
      <c r="F244" s="94" t="s">
        <v>7</v>
      </c>
      <c r="G244" s="203" t="s">
        <v>198</v>
      </c>
    </row>
    <row r="245" spans="1:7" s="43" customFormat="1" ht="15.75" customHeight="1" thickBot="1" x14ac:dyDescent="0.35">
      <c r="A245" s="205"/>
      <c r="B245" s="206"/>
      <c r="C245" s="207"/>
      <c r="D245" s="208" t="s">
        <v>51</v>
      </c>
      <c r="E245" s="208" t="s">
        <v>50</v>
      </c>
      <c r="F245" s="91" t="s">
        <v>330</v>
      </c>
      <c r="G245" s="208" t="s">
        <v>199</v>
      </c>
    </row>
    <row r="246" spans="1:7" s="43" customFormat="1" ht="16.2" thickTop="1" x14ac:dyDescent="0.3">
      <c r="A246" s="209">
        <v>110</v>
      </c>
      <c r="B246" s="209"/>
      <c r="C246" s="216" t="s">
        <v>95</v>
      </c>
      <c r="D246" s="137"/>
      <c r="E246" s="136"/>
      <c r="F246" s="131"/>
      <c r="G246" s="137"/>
    </row>
    <row r="247" spans="1:7" s="43" customFormat="1" ht="15" customHeight="1" x14ac:dyDescent="0.3">
      <c r="A247" s="146"/>
      <c r="B247" s="238"/>
      <c r="C247" s="146"/>
      <c r="D247" s="135"/>
      <c r="E247" s="134"/>
      <c r="F247" s="212"/>
      <c r="G247" s="135"/>
    </row>
    <row r="248" spans="1:7" s="43" customFormat="1" ht="15" customHeight="1" x14ac:dyDescent="0.25">
      <c r="A248" s="141"/>
      <c r="B248" s="217">
        <v>6171</v>
      </c>
      <c r="C248" s="141" t="s">
        <v>437</v>
      </c>
      <c r="D248" s="135">
        <v>5</v>
      </c>
      <c r="E248" s="134">
        <v>5</v>
      </c>
      <c r="F248" s="212">
        <v>18.899999999999999</v>
      </c>
      <c r="G248" s="135">
        <f t="shared" ref="G248:G253" si="13">(F248/E248)*100</f>
        <v>378</v>
      </c>
    </row>
    <row r="249" spans="1:7" s="43" customFormat="1" ht="15" x14ac:dyDescent="0.25">
      <c r="A249" s="141"/>
      <c r="B249" s="217">
        <v>6310</v>
      </c>
      <c r="C249" s="141" t="s">
        <v>311</v>
      </c>
      <c r="D249" s="135">
        <v>760</v>
      </c>
      <c r="E249" s="134">
        <v>765.8</v>
      </c>
      <c r="F249" s="212">
        <v>747</v>
      </c>
      <c r="G249" s="135">
        <f t="shared" si="13"/>
        <v>97.545050927135023</v>
      </c>
    </row>
    <row r="250" spans="1:7" s="43" customFormat="1" ht="15" x14ac:dyDescent="0.25">
      <c r="A250" s="141"/>
      <c r="B250" s="217">
        <v>6399</v>
      </c>
      <c r="C250" s="141" t="s">
        <v>312</v>
      </c>
      <c r="D250" s="135">
        <v>12311</v>
      </c>
      <c r="E250" s="134">
        <v>15259.4</v>
      </c>
      <c r="F250" s="212">
        <v>13571.1</v>
      </c>
      <c r="G250" s="135">
        <f t="shared" si="13"/>
        <v>88.936000104853406</v>
      </c>
    </row>
    <row r="251" spans="1:7" s="43" customFormat="1" ht="15" hidden="1" x14ac:dyDescent="0.25">
      <c r="A251" s="141"/>
      <c r="B251" s="217">
        <v>6402</v>
      </c>
      <c r="C251" s="141" t="s">
        <v>313</v>
      </c>
      <c r="D251" s="135"/>
      <c r="E251" s="134"/>
      <c r="F251" s="212"/>
      <c r="G251" s="135" t="e">
        <f t="shared" si="13"/>
        <v>#DIV/0!</v>
      </c>
    </row>
    <row r="252" spans="1:7" s="43" customFormat="1" ht="15" x14ac:dyDescent="0.25">
      <c r="A252" s="141"/>
      <c r="B252" s="217">
        <v>6409</v>
      </c>
      <c r="C252" s="141" t="s">
        <v>314</v>
      </c>
      <c r="D252" s="135">
        <v>0</v>
      </c>
      <c r="E252" s="134">
        <v>0</v>
      </c>
      <c r="F252" s="212">
        <v>0</v>
      </c>
      <c r="G252" s="135" t="e">
        <f t="shared" si="13"/>
        <v>#DIV/0!</v>
      </c>
    </row>
    <row r="253" spans="1:7" s="45" customFormat="1" ht="15.75" customHeight="1" x14ac:dyDescent="0.3">
      <c r="A253" s="216"/>
      <c r="B253" s="209">
        <v>6409</v>
      </c>
      <c r="C253" s="216" t="s">
        <v>315</v>
      </c>
      <c r="D253" s="272">
        <v>5000</v>
      </c>
      <c r="E253" s="273">
        <v>10181</v>
      </c>
      <c r="F253" s="131">
        <v>0.5</v>
      </c>
      <c r="G253" s="135">
        <f t="shared" si="13"/>
        <v>4.9111089283960319E-3</v>
      </c>
    </row>
    <row r="254" spans="1:7" s="43" customFormat="1" ht="15.6" thickBot="1" x14ac:dyDescent="0.3">
      <c r="A254" s="243"/>
      <c r="B254" s="242"/>
      <c r="C254" s="243"/>
      <c r="D254" s="274"/>
      <c r="E254" s="275"/>
      <c r="F254" s="276"/>
      <c r="G254" s="274"/>
    </row>
    <row r="255" spans="1:7" s="43" customFormat="1" ht="18.75" customHeight="1" thickTop="1" thickBot="1" x14ac:dyDescent="0.35">
      <c r="A255" s="257"/>
      <c r="B255" s="264"/>
      <c r="C255" s="259" t="s">
        <v>316</v>
      </c>
      <c r="D255" s="277">
        <f t="shared" ref="D255:F255" si="14">SUM(D247:D253)</f>
        <v>18076</v>
      </c>
      <c r="E255" s="278">
        <f t="shared" si="14"/>
        <v>26211.199999999997</v>
      </c>
      <c r="F255" s="279">
        <f t="shared" si="14"/>
        <v>14337.5</v>
      </c>
      <c r="G255" s="135">
        <f>(F255/E255)*100</f>
        <v>54.699899279697242</v>
      </c>
    </row>
    <row r="256" spans="1:7" s="43" customFormat="1" ht="18.75" customHeight="1" x14ac:dyDescent="0.3">
      <c r="A256" s="47"/>
      <c r="B256" s="49"/>
      <c r="C256" s="200"/>
      <c r="D256" s="201"/>
      <c r="E256" s="201"/>
      <c r="F256" s="201"/>
      <c r="G256" s="201"/>
    </row>
    <row r="257" spans="1:7" s="43" customFormat="1" ht="13.5" hidden="1" customHeight="1" x14ac:dyDescent="0.3">
      <c r="A257" s="47"/>
      <c r="B257" s="49"/>
      <c r="C257" s="200"/>
      <c r="D257" s="201"/>
      <c r="E257" s="201"/>
      <c r="F257" s="201"/>
      <c r="G257" s="201"/>
    </row>
    <row r="258" spans="1:7" s="43" customFormat="1" ht="13.5" hidden="1" customHeight="1" x14ac:dyDescent="0.3">
      <c r="A258" s="47"/>
      <c r="B258" s="49"/>
      <c r="C258" s="200"/>
      <c r="D258" s="201"/>
      <c r="E258" s="201"/>
      <c r="F258" s="201"/>
      <c r="G258" s="201"/>
    </row>
    <row r="259" spans="1:7" s="43" customFormat="1" ht="13.5" hidden="1" customHeight="1" x14ac:dyDescent="0.3">
      <c r="A259" s="47"/>
      <c r="B259" s="49"/>
      <c r="C259" s="200"/>
      <c r="D259" s="201"/>
      <c r="E259" s="201"/>
      <c r="F259" s="201"/>
      <c r="G259" s="201"/>
    </row>
    <row r="260" spans="1:7" s="43" customFormat="1" ht="13.5" hidden="1" customHeight="1" x14ac:dyDescent="0.3">
      <c r="A260" s="47"/>
      <c r="B260" s="49"/>
      <c r="C260" s="200"/>
      <c r="D260" s="201"/>
      <c r="E260" s="201"/>
      <c r="F260" s="201"/>
      <c r="G260" s="201"/>
    </row>
    <row r="261" spans="1:7" s="43" customFormat="1" ht="13.5" hidden="1" customHeight="1" x14ac:dyDescent="0.3">
      <c r="A261" s="47"/>
      <c r="B261" s="49"/>
      <c r="C261" s="200"/>
      <c r="D261" s="201"/>
      <c r="E261" s="201"/>
      <c r="F261" s="201"/>
      <c r="G261" s="201"/>
    </row>
    <row r="262" spans="1:7" s="43" customFormat="1" ht="16.5" customHeight="1" x14ac:dyDescent="0.3">
      <c r="A262" s="47"/>
      <c r="B262" s="49"/>
      <c r="C262" s="200"/>
      <c r="D262" s="201"/>
      <c r="E262" s="201"/>
      <c r="F262" s="201"/>
      <c r="G262" s="201"/>
    </row>
    <row r="263" spans="1:7" s="43" customFormat="1" ht="15.75" customHeight="1" thickBot="1" x14ac:dyDescent="0.35">
      <c r="A263" s="47"/>
      <c r="B263" s="49"/>
      <c r="C263" s="200"/>
      <c r="D263" s="201"/>
      <c r="E263" s="201"/>
      <c r="F263" s="201"/>
      <c r="G263" s="201"/>
    </row>
    <row r="264" spans="1:7" s="43" customFormat="1" ht="15.6" x14ac:dyDescent="0.3">
      <c r="A264" s="203" t="s">
        <v>57</v>
      </c>
      <c r="B264" s="204" t="s">
        <v>56</v>
      </c>
      <c r="C264" s="203" t="s">
        <v>54</v>
      </c>
      <c r="D264" s="203" t="s">
        <v>53</v>
      </c>
      <c r="E264" s="203" t="s">
        <v>53</v>
      </c>
      <c r="F264" s="94" t="s">
        <v>7</v>
      </c>
      <c r="G264" s="203" t="s">
        <v>198</v>
      </c>
    </row>
    <row r="265" spans="1:7" s="43" customFormat="1" ht="15.75" customHeight="1" thickBot="1" x14ac:dyDescent="0.35">
      <c r="A265" s="205"/>
      <c r="B265" s="206"/>
      <c r="C265" s="207"/>
      <c r="D265" s="208" t="s">
        <v>51</v>
      </c>
      <c r="E265" s="208" t="s">
        <v>50</v>
      </c>
      <c r="F265" s="91" t="s">
        <v>330</v>
      </c>
      <c r="G265" s="208" t="s">
        <v>199</v>
      </c>
    </row>
    <row r="266" spans="1:7" s="43" customFormat="1" ht="16.2" thickTop="1" x14ac:dyDescent="0.3">
      <c r="A266" s="209">
        <v>120</v>
      </c>
      <c r="B266" s="209"/>
      <c r="C266" s="127" t="s">
        <v>76</v>
      </c>
      <c r="D266" s="137"/>
      <c r="E266" s="136"/>
      <c r="F266" s="131"/>
      <c r="G266" s="137"/>
    </row>
    <row r="267" spans="1:7" s="43" customFormat="1" ht="15" customHeight="1" x14ac:dyDescent="0.3">
      <c r="A267" s="146"/>
      <c r="B267" s="238"/>
      <c r="C267" s="127"/>
      <c r="D267" s="135"/>
      <c r="E267" s="134"/>
      <c r="F267" s="212"/>
      <c r="G267" s="135"/>
    </row>
    <row r="268" spans="1:7" s="43" customFormat="1" ht="15" customHeight="1" x14ac:dyDescent="0.3">
      <c r="A268" s="146"/>
      <c r="B268" s="238"/>
      <c r="C268" s="127"/>
      <c r="D268" s="239"/>
      <c r="E268" s="240"/>
      <c r="F268" s="244"/>
      <c r="G268" s="135"/>
    </row>
    <row r="269" spans="1:7" s="43" customFormat="1" ht="15.6" x14ac:dyDescent="0.3">
      <c r="A269" s="146"/>
      <c r="B269" s="217">
        <v>1014</v>
      </c>
      <c r="C269" s="141" t="s">
        <v>438</v>
      </c>
      <c r="D269" s="239">
        <v>120</v>
      </c>
      <c r="E269" s="240">
        <v>175</v>
      </c>
      <c r="F269" s="244">
        <v>7.3</v>
      </c>
      <c r="G269" s="135">
        <f t="shared" ref="G269:G283" si="15">(F269/E269)*100</f>
        <v>4.1714285714285708</v>
      </c>
    </row>
    <row r="270" spans="1:7" s="43" customFormat="1" ht="15.6" x14ac:dyDescent="0.3">
      <c r="A270" s="146"/>
      <c r="B270" s="217">
        <v>2310</v>
      </c>
      <c r="C270" s="141" t="s">
        <v>317</v>
      </c>
      <c r="D270" s="239">
        <v>20</v>
      </c>
      <c r="E270" s="240">
        <v>20</v>
      </c>
      <c r="F270" s="244">
        <v>0</v>
      </c>
      <c r="G270" s="135">
        <f t="shared" si="15"/>
        <v>0</v>
      </c>
    </row>
    <row r="271" spans="1:7" s="43" customFormat="1" ht="15" x14ac:dyDescent="0.25">
      <c r="A271" s="141"/>
      <c r="B271" s="217">
        <v>3313</v>
      </c>
      <c r="C271" s="141" t="s">
        <v>439</v>
      </c>
      <c r="D271" s="135">
        <v>95</v>
      </c>
      <c r="E271" s="134">
        <v>95</v>
      </c>
      <c r="F271" s="244">
        <v>23</v>
      </c>
      <c r="G271" s="135">
        <f t="shared" si="15"/>
        <v>24.210526315789473</v>
      </c>
    </row>
    <row r="272" spans="1:7" s="43" customFormat="1" ht="15" x14ac:dyDescent="0.25">
      <c r="A272" s="141"/>
      <c r="B272" s="217">
        <v>3412</v>
      </c>
      <c r="C272" s="141" t="s">
        <v>219</v>
      </c>
      <c r="D272" s="135">
        <v>9</v>
      </c>
      <c r="E272" s="134">
        <v>99.5</v>
      </c>
      <c r="F272" s="244">
        <v>78</v>
      </c>
      <c r="G272" s="135">
        <f t="shared" si="15"/>
        <v>78.391959798994975</v>
      </c>
    </row>
    <row r="273" spans="1:7" s="43" customFormat="1" ht="15" x14ac:dyDescent="0.25">
      <c r="A273" s="141"/>
      <c r="B273" s="217">
        <v>3612</v>
      </c>
      <c r="C273" s="141" t="s">
        <v>318</v>
      </c>
      <c r="D273" s="135">
        <v>8730</v>
      </c>
      <c r="E273" s="134">
        <v>8169.5</v>
      </c>
      <c r="F273" s="244">
        <v>5389.9</v>
      </c>
      <c r="G273" s="135">
        <f t="shared" si="15"/>
        <v>65.975885917130782</v>
      </c>
    </row>
    <row r="274" spans="1:7" s="43" customFormat="1" ht="15" x14ac:dyDescent="0.25">
      <c r="A274" s="141"/>
      <c r="B274" s="217">
        <v>3613</v>
      </c>
      <c r="C274" s="141" t="s">
        <v>319</v>
      </c>
      <c r="D274" s="135">
        <v>7549</v>
      </c>
      <c r="E274" s="134">
        <v>8644.5</v>
      </c>
      <c r="F274" s="244">
        <v>6524</v>
      </c>
      <c r="G274" s="135">
        <f t="shared" si="15"/>
        <v>75.469951992596449</v>
      </c>
    </row>
    <row r="275" spans="1:7" s="43" customFormat="1" ht="15" x14ac:dyDescent="0.25">
      <c r="A275" s="141"/>
      <c r="B275" s="217">
        <v>3632</v>
      </c>
      <c r="C275" s="141" t="s">
        <v>224</v>
      </c>
      <c r="D275" s="135">
        <v>1618</v>
      </c>
      <c r="E275" s="134">
        <v>1868.2</v>
      </c>
      <c r="F275" s="244">
        <v>1575.7</v>
      </c>
      <c r="G275" s="135">
        <f t="shared" si="15"/>
        <v>84.34321807087035</v>
      </c>
    </row>
    <row r="276" spans="1:7" s="43" customFormat="1" ht="15" x14ac:dyDescent="0.25">
      <c r="A276" s="141"/>
      <c r="B276" s="217">
        <v>3634</v>
      </c>
      <c r="C276" s="141" t="s">
        <v>320</v>
      </c>
      <c r="D276" s="135">
        <v>1000</v>
      </c>
      <c r="E276" s="134">
        <v>1955.9</v>
      </c>
      <c r="F276" s="244">
        <v>1662.8</v>
      </c>
      <c r="G276" s="135">
        <f t="shared" si="15"/>
        <v>85.014571297101071</v>
      </c>
    </row>
    <row r="277" spans="1:7" s="43" customFormat="1" ht="15" x14ac:dyDescent="0.25">
      <c r="A277" s="141"/>
      <c r="B277" s="217">
        <v>3639</v>
      </c>
      <c r="C277" s="141" t="s">
        <v>321</v>
      </c>
      <c r="D277" s="135">
        <f>14518-11920</f>
        <v>2598</v>
      </c>
      <c r="E277" s="134">
        <v>3720.4</v>
      </c>
      <c r="F277" s="244">
        <v>2954.3</v>
      </c>
      <c r="G277" s="135">
        <f t="shared" si="15"/>
        <v>79.408128158262556</v>
      </c>
    </row>
    <row r="278" spans="1:7" s="43" customFormat="1" ht="15" hidden="1" customHeight="1" x14ac:dyDescent="0.25">
      <c r="A278" s="141"/>
      <c r="B278" s="217">
        <v>3639</v>
      </c>
      <c r="C278" s="141" t="s">
        <v>322</v>
      </c>
      <c r="D278" s="135"/>
      <c r="E278" s="134"/>
      <c r="F278" s="244">
        <v>0</v>
      </c>
      <c r="G278" s="135" t="e">
        <f t="shared" si="15"/>
        <v>#DIV/0!</v>
      </c>
    </row>
    <row r="279" spans="1:7" s="43" customFormat="1" ht="15" x14ac:dyDescent="0.25">
      <c r="A279" s="141"/>
      <c r="B279" s="217">
        <v>3639</v>
      </c>
      <c r="C279" s="141" t="s">
        <v>323</v>
      </c>
      <c r="D279" s="135">
        <v>11920</v>
      </c>
      <c r="E279" s="134">
        <v>10523.6</v>
      </c>
      <c r="F279" s="244">
        <v>4102.5</v>
      </c>
      <c r="G279" s="135">
        <f t="shared" si="15"/>
        <v>38.983807822418179</v>
      </c>
    </row>
    <row r="280" spans="1:7" s="43" customFormat="1" ht="15" x14ac:dyDescent="0.25">
      <c r="A280" s="141"/>
      <c r="B280" s="217">
        <v>3729</v>
      </c>
      <c r="C280" s="141" t="s">
        <v>324</v>
      </c>
      <c r="D280" s="135">
        <v>1</v>
      </c>
      <c r="E280" s="134">
        <v>1</v>
      </c>
      <c r="F280" s="244">
        <v>0.5</v>
      </c>
      <c r="G280" s="135">
        <f t="shared" si="15"/>
        <v>50</v>
      </c>
    </row>
    <row r="281" spans="1:7" s="43" customFormat="1" ht="15" x14ac:dyDescent="0.25">
      <c r="A281" s="248"/>
      <c r="B281" s="260">
        <v>4349</v>
      </c>
      <c r="C281" s="248" t="s">
        <v>325</v>
      </c>
      <c r="D281" s="239">
        <v>8</v>
      </c>
      <c r="E281" s="240">
        <v>8</v>
      </c>
      <c r="F281" s="244">
        <v>6.6</v>
      </c>
      <c r="G281" s="135">
        <f t="shared" si="15"/>
        <v>82.5</v>
      </c>
    </row>
    <row r="282" spans="1:7" s="43" customFormat="1" ht="15" x14ac:dyDescent="0.25">
      <c r="A282" s="248"/>
      <c r="B282" s="260">
        <v>4374</v>
      </c>
      <c r="C282" s="248" t="s">
        <v>482</v>
      </c>
      <c r="D282" s="239">
        <v>0</v>
      </c>
      <c r="E282" s="240">
        <v>195</v>
      </c>
      <c r="F282" s="244">
        <v>11.4</v>
      </c>
      <c r="G282" s="135">
        <f t="shared" si="15"/>
        <v>5.8461538461538458</v>
      </c>
    </row>
    <row r="283" spans="1:7" s="43" customFormat="1" ht="15" x14ac:dyDescent="0.25">
      <c r="A283" s="248"/>
      <c r="B283" s="260">
        <v>5512</v>
      </c>
      <c r="C283" s="248" t="s">
        <v>421</v>
      </c>
      <c r="D283" s="239">
        <v>466</v>
      </c>
      <c r="E283" s="240">
        <v>569</v>
      </c>
      <c r="F283" s="244">
        <v>360.1</v>
      </c>
      <c r="G283" s="135">
        <f t="shared" si="15"/>
        <v>63.286467486818985</v>
      </c>
    </row>
    <row r="284" spans="1:7" s="43" customFormat="1" ht="15" hidden="1" x14ac:dyDescent="0.25">
      <c r="A284" s="248"/>
      <c r="B284" s="260">
        <v>6409</v>
      </c>
      <c r="C284" s="248" t="s">
        <v>326</v>
      </c>
      <c r="D284" s="239"/>
      <c r="E284" s="240"/>
      <c r="F284" s="244">
        <v>0</v>
      </c>
      <c r="G284" s="135" t="e">
        <f>(#REF!/E284)*100</f>
        <v>#REF!</v>
      </c>
    </row>
    <row r="285" spans="1:7" s="43" customFormat="1" ht="15" customHeight="1" thickBot="1" x14ac:dyDescent="0.35">
      <c r="A285" s="241"/>
      <c r="B285" s="241"/>
      <c r="C285" s="265"/>
      <c r="D285" s="274"/>
      <c r="E285" s="275"/>
      <c r="F285" s="276"/>
      <c r="G285" s="274"/>
    </row>
    <row r="286" spans="1:7" s="43" customFormat="1" ht="18.75" customHeight="1" thickTop="1" thickBot="1" x14ac:dyDescent="0.35">
      <c r="A286" s="230"/>
      <c r="B286" s="264"/>
      <c r="C286" s="259" t="s">
        <v>327</v>
      </c>
      <c r="D286" s="277">
        <f t="shared" ref="D286:E286" si="16">SUM(D269:D284)</f>
        <v>34134</v>
      </c>
      <c r="E286" s="278">
        <f t="shared" si="16"/>
        <v>36044.600000000006</v>
      </c>
      <c r="F286" s="279">
        <f>SUM(F269:F284)</f>
        <v>22696.1</v>
      </c>
      <c r="G286" s="135">
        <f>(F286/E286)*100</f>
        <v>62.966713460546089</v>
      </c>
    </row>
    <row r="287" spans="1:7" s="43" customFormat="1" ht="15.75" customHeight="1" x14ac:dyDescent="0.3">
      <c r="A287" s="47"/>
      <c r="B287" s="49"/>
      <c r="C287" s="200"/>
      <c r="D287" s="201"/>
      <c r="E287" s="201"/>
      <c r="F287" s="201"/>
      <c r="G287" s="201"/>
    </row>
    <row r="288" spans="1:7" s="43" customFormat="1" ht="15.75" customHeight="1" x14ac:dyDescent="0.3">
      <c r="A288" s="47"/>
      <c r="B288" s="49"/>
      <c r="C288" s="200"/>
      <c r="D288" s="201"/>
      <c r="E288" s="201"/>
      <c r="F288" s="201"/>
      <c r="G288" s="201"/>
    </row>
    <row r="289" spans="1:7" s="43" customFormat="1" ht="15.75" customHeight="1" thickBot="1" x14ac:dyDescent="0.3"/>
    <row r="290" spans="1:7" s="43" customFormat="1" ht="15.6" x14ac:dyDescent="0.3">
      <c r="A290" s="203" t="s">
        <v>57</v>
      </c>
      <c r="B290" s="204" t="s">
        <v>56</v>
      </c>
      <c r="C290" s="203" t="s">
        <v>54</v>
      </c>
      <c r="D290" s="203" t="s">
        <v>53</v>
      </c>
      <c r="E290" s="203" t="s">
        <v>53</v>
      </c>
      <c r="F290" s="94" t="s">
        <v>7</v>
      </c>
      <c r="G290" s="203" t="s">
        <v>198</v>
      </c>
    </row>
    <row r="291" spans="1:7" s="43" customFormat="1" ht="15.75" customHeight="1" thickBot="1" x14ac:dyDescent="0.35">
      <c r="A291" s="205"/>
      <c r="B291" s="206"/>
      <c r="C291" s="207"/>
      <c r="D291" s="208" t="s">
        <v>51</v>
      </c>
      <c r="E291" s="208" t="s">
        <v>50</v>
      </c>
      <c r="F291" s="91" t="s">
        <v>330</v>
      </c>
      <c r="G291" s="208" t="s">
        <v>199</v>
      </c>
    </row>
    <row r="292" spans="1:7" s="43" customFormat="1" ht="38.25" customHeight="1" thickTop="1" thickBot="1" x14ac:dyDescent="0.35">
      <c r="A292" s="259"/>
      <c r="B292" s="280"/>
      <c r="C292" s="281" t="s">
        <v>328</v>
      </c>
      <c r="D292" s="282">
        <f>SUM(D61,D90,D152,D185,D207,D229,D240,D255,D286,)</f>
        <v>572536</v>
      </c>
      <c r="E292" s="283">
        <f>SUM(E61,E90,E152,E185,E207,E229,E240,E255,E286)</f>
        <v>692717.4</v>
      </c>
      <c r="F292" s="284">
        <f t="shared" ref="F292" si="17">SUM(F61,F90,F152,F185,F207,F229,F240,F255,F286,)</f>
        <v>490222.29999999993</v>
      </c>
      <c r="G292" s="135">
        <f>(F292/E292)*100</f>
        <v>70.768007271074737</v>
      </c>
    </row>
    <row r="293" spans="1:7" ht="15" x14ac:dyDescent="0.25">
      <c r="A293" s="52"/>
      <c r="B293" s="52"/>
      <c r="C293" s="52"/>
      <c r="D293" s="52"/>
      <c r="E293" s="52"/>
      <c r="F293" s="52"/>
      <c r="G293" s="52"/>
    </row>
    <row r="294" spans="1:7" ht="15" customHeight="1" x14ac:dyDescent="0.25">
      <c r="A294" s="52"/>
      <c r="B294" s="52"/>
      <c r="C294" s="52"/>
      <c r="D294" s="52"/>
      <c r="E294" s="52"/>
      <c r="F294" s="52"/>
      <c r="G294" s="52"/>
    </row>
    <row r="295" spans="1:7" ht="15" customHeight="1" x14ac:dyDescent="0.25">
      <c r="A295" s="52"/>
      <c r="B295" s="52"/>
      <c r="C295" s="52"/>
      <c r="D295" s="52"/>
      <c r="E295" s="52"/>
      <c r="F295" s="52"/>
      <c r="G295" s="52"/>
    </row>
    <row r="296" spans="1:7" ht="15" customHeight="1" x14ac:dyDescent="0.25">
      <c r="A296" s="52"/>
      <c r="B296" s="52"/>
      <c r="C296" s="51"/>
      <c r="D296" s="52"/>
      <c r="E296" s="52"/>
      <c r="F296" s="52"/>
      <c r="G296" s="52"/>
    </row>
    <row r="297" spans="1:7" ht="15" x14ac:dyDescent="0.25">
      <c r="A297" s="52"/>
      <c r="B297" s="52"/>
      <c r="C297" s="52"/>
      <c r="D297" s="52"/>
      <c r="E297" s="52"/>
      <c r="F297" s="52"/>
      <c r="G297" s="52"/>
    </row>
    <row r="298" spans="1:7" ht="15" x14ac:dyDescent="0.25">
      <c r="A298" s="52"/>
      <c r="B298" s="52"/>
      <c r="C298" s="52"/>
      <c r="D298" s="52"/>
      <c r="E298" s="52"/>
      <c r="F298" s="52"/>
      <c r="G298" s="52"/>
    </row>
    <row r="299" spans="1:7" ht="15" x14ac:dyDescent="0.25">
      <c r="A299" s="52"/>
      <c r="B299" s="52"/>
      <c r="C299" s="51"/>
      <c r="D299" s="52"/>
      <c r="E299" s="52"/>
      <c r="F299" s="52"/>
      <c r="G299" s="52"/>
    </row>
    <row r="300" spans="1:7" ht="15" x14ac:dyDescent="0.25">
      <c r="A300" s="52"/>
      <c r="B300" s="52"/>
      <c r="C300" s="52"/>
      <c r="D300" s="52"/>
      <c r="E300" s="52"/>
      <c r="F300" s="52"/>
      <c r="G300" s="52"/>
    </row>
    <row r="301" spans="1:7" ht="15" x14ac:dyDescent="0.25">
      <c r="A301" s="52"/>
      <c r="B301" s="52"/>
      <c r="C301" s="52"/>
      <c r="D301" s="52"/>
      <c r="E301" s="52"/>
      <c r="F301" s="52"/>
      <c r="G301" s="52"/>
    </row>
    <row r="302" spans="1:7" ht="15" x14ac:dyDescent="0.25">
      <c r="A302" s="52"/>
      <c r="B302" s="52"/>
      <c r="C302" s="52"/>
      <c r="D302" s="52"/>
      <c r="E302" s="52"/>
      <c r="F302" s="52"/>
      <c r="G302" s="52"/>
    </row>
    <row r="303" spans="1:7" ht="15" x14ac:dyDescent="0.25">
      <c r="A303" s="52"/>
      <c r="B303" s="52"/>
      <c r="C303" s="52"/>
      <c r="D303" s="52"/>
      <c r="E303" s="52"/>
      <c r="F303" s="52"/>
      <c r="G303" s="52"/>
    </row>
    <row r="304" spans="1:7" ht="15" x14ac:dyDescent="0.25">
      <c r="A304" s="52"/>
      <c r="B304" s="52"/>
      <c r="C304" s="52"/>
      <c r="D304" s="52"/>
      <c r="E304" s="52"/>
      <c r="F304" s="52"/>
      <c r="G304" s="52"/>
    </row>
    <row r="305" spans="1:7" ht="15" x14ac:dyDescent="0.25">
      <c r="A305" s="52"/>
      <c r="B305" s="52"/>
      <c r="C305" s="52"/>
      <c r="D305" s="52"/>
      <c r="E305" s="52"/>
      <c r="F305" s="52"/>
      <c r="G305" s="52"/>
    </row>
    <row r="306" spans="1:7" ht="15" x14ac:dyDescent="0.25">
      <c r="A306" s="52"/>
      <c r="B306" s="52"/>
      <c r="C306" s="52"/>
      <c r="D306" s="52"/>
      <c r="E306" s="52"/>
      <c r="F306" s="52"/>
      <c r="G306" s="52"/>
    </row>
    <row r="307" spans="1:7" ht="15" x14ac:dyDescent="0.25">
      <c r="A307" s="52"/>
      <c r="B307" s="52"/>
      <c r="C307" s="52"/>
      <c r="D307" s="52"/>
      <c r="E307" s="52"/>
      <c r="F307" s="52"/>
      <c r="G307" s="52"/>
    </row>
    <row r="308" spans="1:7" ht="15" x14ac:dyDescent="0.25">
      <c r="A308" s="52"/>
      <c r="B308" s="52"/>
      <c r="C308" s="52"/>
      <c r="D308" s="52"/>
      <c r="E308" s="52"/>
      <c r="F308" s="52"/>
      <c r="G308" s="52"/>
    </row>
    <row r="309" spans="1:7" ht="15" x14ac:dyDescent="0.25">
      <c r="A309" s="52"/>
      <c r="B309" s="52"/>
      <c r="C309" s="52"/>
      <c r="D309" s="52"/>
      <c r="E309" s="52"/>
      <c r="F309" s="52"/>
      <c r="G309" s="52"/>
    </row>
    <row r="310" spans="1:7" ht="15" x14ac:dyDescent="0.25">
      <c r="A310" s="52"/>
      <c r="B310" s="52"/>
      <c r="C310" s="52"/>
      <c r="D310" s="52"/>
      <c r="E310" s="52"/>
      <c r="F310" s="52"/>
      <c r="G310" s="52"/>
    </row>
    <row r="311" spans="1:7" ht="15" x14ac:dyDescent="0.25">
      <c r="A311" s="52"/>
      <c r="B311" s="52"/>
      <c r="C311" s="52"/>
      <c r="D311" s="52"/>
      <c r="E311" s="52"/>
      <c r="F311" s="52"/>
      <c r="G311" s="52"/>
    </row>
    <row r="312" spans="1:7" ht="15" x14ac:dyDescent="0.25">
      <c r="A312" s="52"/>
      <c r="B312" s="52"/>
      <c r="C312" s="52"/>
      <c r="D312" s="52"/>
      <c r="E312" s="52"/>
      <c r="F312" s="52"/>
      <c r="G312" s="52"/>
    </row>
    <row r="313" spans="1:7" ht="15" x14ac:dyDescent="0.25">
      <c r="A313" s="52"/>
      <c r="B313" s="52"/>
      <c r="C313" s="52"/>
      <c r="D313" s="52"/>
      <c r="E313" s="52"/>
      <c r="F313" s="52"/>
      <c r="G313" s="52"/>
    </row>
  </sheetData>
  <pageMargins left="0.19685039370078741" right="0.19685039370078741" top="0.39370078740157483" bottom="0.39370078740157483" header="0.31496062992125984" footer="0.35433070866141736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Doplň. ukaz. 11_2017 </vt:lpstr>
      <vt:lpstr>Město_příjmy</vt:lpstr>
      <vt:lpstr>Město_výdaje </vt:lpstr>
    </vt:vector>
  </TitlesOfParts>
  <Company>MěÚ Břeclav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czivc</cp:lastModifiedBy>
  <cp:lastPrinted>2017-12-19T19:16:45Z</cp:lastPrinted>
  <dcterms:created xsi:type="dcterms:W3CDTF">2017-03-15T06:48:16Z</dcterms:created>
  <dcterms:modified xsi:type="dcterms:W3CDTF">2017-12-19T19:21:19Z</dcterms:modified>
</cp:coreProperties>
</file>